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ms-excel.sheet.macroEnabled.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9.xml" ContentType="application/vnd.openxmlformats-officedocument.spreadsheetml.table+xml"/>
  <Override PartName="/xl/drawings/drawing12.xml" ContentType="application/vnd.openxmlformats-officedocument.drawing+xml"/>
  <Override PartName="/xl/tables/table10.xml" ContentType="application/vnd.openxmlformats-officedocument.spreadsheetml.table+xml"/>
  <Override PartName="/xl/drawings/drawing13.xml" ContentType="application/vnd.openxmlformats-officedocument.drawing+xml"/>
  <Override PartName="/xl/comments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drawings/drawing16.xml" ContentType="application/vnd.openxmlformats-officedocument.drawing+xml"/>
  <Override PartName="/xl/tables/table1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tables/table13.xml" ContentType="application/vnd.openxmlformats-officedocument.spreadsheetml.table+xml"/>
  <Override PartName="/xl/drawings/drawing20.xml" ContentType="application/vnd.openxmlformats-officedocument.drawing+xml"/>
  <Override PartName="/xl/tables/table14.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tables/table15.xml" ContentType="application/vnd.openxmlformats-officedocument.spreadsheetml.table+xml"/>
  <Override PartName="/xl/drawings/drawing24.xml" ContentType="application/vnd.openxmlformats-officedocument.drawing+xml"/>
  <Override PartName="/xl/tables/table16.xml" ContentType="application/vnd.openxmlformats-officedocument.spreadsheetml.table+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tables/table17.xml" ContentType="application/vnd.openxmlformats-officedocument.spreadsheetml.table+xml"/>
  <Override PartName="/xl/drawings/drawing28.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drawings/drawing29.xml" ContentType="application/vnd.openxmlformats-officedocument.drawing+xml"/>
  <Override PartName="/xl/tables/table25.xml" ContentType="application/vnd.openxmlformats-officedocument.spreadsheetml.table+xml"/>
  <Override PartName="/xl/drawings/drawing30.xml" ContentType="application/vnd.openxmlformats-officedocument.drawing+xml"/>
  <Override PartName="/xl/drawings/drawing31.xml" ContentType="application/vnd.openxmlformats-officedocument.drawing+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calcChain.xml" ContentType="application/vnd.openxmlformats-officedocument.spreadsheetml.calcChain+xml"/>
  <Override PartName="/xl/vbaProject.bin" ContentType="application/vnd.ms-office.vbaProject"/>
  <Override PartName="/xl/activeX/activeX8.xml" ContentType="application/vnd.ms-office.activeX+xml"/>
  <Override PartName="/xl/activeX/activeX7.xml" ContentType="application/vnd.ms-office.activeX+xml"/>
  <Override PartName="/xl/activeX/activeX6.xml" ContentType="application/vnd.ms-office.activeX+xml"/>
  <Override PartName="/xl/activeX/activeX5.xml" ContentType="application/vnd.ms-office.activeX+xml"/>
  <Override PartName="/xl/activeX/activeX4.xml" ContentType="application/vnd.ms-office.activeX+xml"/>
  <Override PartName="/xl/activeX/activeX3.xml" ContentType="application/vnd.ms-office.activeX+xml"/>
  <Override PartName="/xl/activeX/activeX2.xml" ContentType="application/vnd.ms-office.activeX+xml"/>
  <Override PartName="/xl/activeX/activeX1.xml" ContentType="application/vnd.ms-office.activeX+xml"/>
  <Override PartName="/xl/activeX/activeX8.bin" ContentType="application/vnd.ms-office.activeX"/>
  <Override PartName="/xl/activeX/activeX7.bin" ContentType="application/vnd.ms-office.activeX"/>
  <Override PartName="/xl/activeX/activeX6.bin" ContentType="application/vnd.ms-office.activeX"/>
  <Override PartName="/xl/activeX/activeX5.bin" ContentType="application/vnd.ms-office.activeX"/>
  <Override PartName="/xl/activeX/activeX4.bin" ContentType="application/vnd.ms-office.activeX"/>
  <Override PartName="/xl/activeX/activeX3.bin" ContentType="application/vnd.ms-office.activeX"/>
  <Override PartName="/xl/activeX/activeX2.bin" ContentType="application/vnd.ms-office.activeX"/>
  <Override PartName="/xl/activeX/activeX1.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codeName="{00000000-0000-0000-0000-000000000000}"/>
  <workbookPr codeName="ThisWorkbook"/>
  <mc:AlternateContent xmlns:mc="http://schemas.openxmlformats.org/markup-compatibility/2006">
    <mc:Choice Requires="x15">
      <x15ac:absPath xmlns:x15ac="http://schemas.microsoft.com/office/spreadsheetml/2010/11/ac" url="https://mfacade.sharepoint.com/sites/SUIT/Shared Documents/00_SUIT INFRA PROJECTS/24_8163.001 PIF COE PL and TT/01-Project Lighthouse/30-WIP/50-Dashboard/Working Dashboard Files/"/>
    </mc:Choice>
  </mc:AlternateContent>
  <xr:revisionPtr revIDLastSave="32811" documentId="13_ncr:1_{69D48FA2-BA20-47B4-8149-A40773D6D76B}" xr6:coauthVersionLast="47" xr6:coauthVersionMax="47" xr10:uidLastSave="{73DB6955-8C1D-483E-80A7-E2360CFDF7D1}"/>
  <workbookProtection workbookAlgorithmName="SHA-512" workbookHashValue="YcNbYNpDufjfX9V5tl6Yr80ubWNgdtB2Uek5cMBAVHgBegB+BWAB9kKa9GE5Kur8P4rqVzolGhSjvsmAVC0IbQ==" workbookSaltValue="WvossuQzvOwlCEs+GAJHyQ==" workbookSpinCount="100000" lockStructure="1"/>
  <bookViews>
    <workbookView showHorizontalScroll="0" showVerticalScroll="0" showSheetTabs="0" xWindow="-110" yWindow="-110" windowWidth="38620" windowHeight="21100" tabRatio="928" firstSheet="15" activeTab="15"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Log" sheetId="23" r:id="rId29"/>
    <sheet name="User" sheetId="6" r:id="rId30"/>
    <sheet name="Setting" sheetId="48" r:id="rId31"/>
    <sheet name="Login" sheetId="24" r:id="rId32"/>
  </sheets>
  <definedNames>
    <definedName name="_xlnm._FilterDatabase" localSheetId="29" hidden="1">User!$A$5:$AK$18</definedName>
    <definedName name="_xleta.CELL" hidden="1" xlm="1">#NAME?</definedName>
    <definedName name="_xleta.IF" hidden="1" xlm="1">#NAME?</definedName>
    <definedName name="_xleta.LEN" hidden="1" xlm="1">#NAME?</definedName>
    <definedName name="_xleta.N" hidden="1" xlm="1">#NAME?</definedName>
    <definedName name="_xleta.TEXT" hidden="1" xlm="1">#NAME?</definedName>
    <definedName name="_xleta.TIME" hidden="1" xlm="1">#NAME?</definedName>
    <definedName name="_xleta.TODAY" hidden="1" xlm="1">#NAME?</definedName>
    <definedName name="_xlnm.Print_Titles" localSheetId="28">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8" i="44" l="1"/>
  <c r="A77" i="44"/>
  <c r="A76" i="44"/>
  <c r="A75" i="44"/>
  <c r="A74" i="44"/>
  <c r="A73" i="44"/>
  <c r="A72" i="44"/>
  <c r="A71" i="44"/>
  <c r="A70" i="44"/>
  <c r="F7" i="23" l="1"/>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40" i="23"/>
  <c r="F41" i="23"/>
  <c r="F42" i="23"/>
  <c r="F43" i="23"/>
  <c r="F44" i="23"/>
  <c r="F45" i="23"/>
  <c r="F46" i="23"/>
  <c r="F47" i="23"/>
  <c r="F48" i="23"/>
  <c r="F49" i="23"/>
  <c r="F50" i="23"/>
  <c r="F51" i="23"/>
  <c r="F52" i="23"/>
  <c r="F53" i="23"/>
  <c r="F54" i="23"/>
  <c r="F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6" i="23"/>
  <c r="G11" i="44" l="1"/>
  <c r="G12" i="44"/>
  <c r="G13" i="44"/>
  <c r="G14" i="44"/>
  <c r="G15" i="44"/>
  <c r="G16" i="44"/>
  <c r="G17" i="44"/>
  <c r="G10" i="44"/>
  <c r="G9" i="44"/>
  <c r="G8" i="44"/>
  <c r="G7" i="44"/>
  <c r="G6" i="44"/>
  <c r="K7" i="44"/>
  <c r="K6" i="44"/>
  <c r="AJ17" i="44" l="1"/>
  <c r="AJ16" i="44"/>
  <c r="AJ15" i="44"/>
  <c r="AJ14" i="44"/>
  <c r="AJ13" i="44"/>
  <c r="AJ12" i="44"/>
  <c r="AJ11" i="44"/>
  <c r="AJ10" i="44"/>
  <c r="Q10" i="44"/>
  <c r="AJ9" i="44"/>
  <c r="Q9" i="44"/>
  <c r="AJ8" i="44"/>
  <c r="Q8" i="44"/>
  <c r="AJ7" i="44"/>
  <c r="AD7" i="44"/>
  <c r="X7" i="44"/>
  <c r="Q7" i="44"/>
  <c r="AJ6" i="44"/>
  <c r="AD6" i="44"/>
  <c r="X6" i="44"/>
  <c r="Q6" i="44"/>
  <c r="C17" i="34"/>
  <c r="D17" i="34" s="1"/>
  <c r="E17" i="34" s="1"/>
  <c r="C16" i="34"/>
  <c r="D16" i="34" s="1"/>
  <c r="E16" i="34" s="1"/>
  <c r="C15" i="34"/>
  <c r="D15" i="34" s="1"/>
  <c r="E15" i="34" s="1"/>
  <c r="M15" i="34" s="1"/>
  <c r="D14" i="34"/>
  <c r="E14" i="34" s="1"/>
  <c r="C14" i="34"/>
  <c r="C13" i="34"/>
  <c r="D13" i="34" s="1"/>
  <c r="E13" i="34" s="1"/>
  <c r="D12" i="34"/>
  <c r="E12" i="34" s="1"/>
  <c r="C12" i="34"/>
  <c r="C10" i="34"/>
  <c r="D10" i="34" s="1"/>
  <c r="E10" i="34" s="1"/>
  <c r="C9" i="34"/>
  <c r="D9" i="34" s="1"/>
  <c r="E9" i="34" s="1"/>
  <c r="C8" i="34"/>
  <c r="D8" i="34" s="1"/>
  <c r="E8" i="34" s="1"/>
  <c r="D7" i="34"/>
  <c r="E7" i="34" s="1"/>
  <c r="C7" i="34"/>
  <c r="D6" i="34"/>
  <c r="E6" i="34" s="1"/>
  <c r="C6" i="34"/>
  <c r="A7" i="47"/>
  <c r="A8" i="47"/>
  <c r="A9" i="47"/>
  <c r="A10" i="47"/>
  <c r="A11" i="47"/>
  <c r="A12" i="47"/>
  <c r="A13" i="47"/>
  <c r="A14" i="47"/>
  <c r="A15" i="47"/>
  <c r="A16" i="47"/>
  <c r="A17" i="47"/>
  <c r="A6" i="47"/>
  <c r="AA7" i="32"/>
  <c r="C40" i="32" s="1"/>
  <c r="D40" i="32" s="1"/>
  <c r="E40" i="32" s="1"/>
  <c r="AA6" i="32"/>
  <c r="AB10" i="32"/>
  <c r="AB9" i="32"/>
  <c r="AB8" i="32"/>
  <c r="AB7" i="32"/>
  <c r="AB6" i="32"/>
  <c r="C32" i="32"/>
  <c r="D32" i="32" s="1"/>
  <c r="E32" i="32" s="1"/>
  <c r="AC9" i="32"/>
  <c r="AC8" i="32"/>
  <c r="AC7" i="32"/>
  <c r="AC6" i="32"/>
  <c r="AG7" i="32"/>
  <c r="AG6" i="32"/>
  <c r="AE9" i="32"/>
  <c r="AE8" i="32"/>
  <c r="AE7" i="32"/>
  <c r="AE6" i="32"/>
  <c r="AF13" i="32"/>
  <c r="AF12" i="32"/>
  <c r="AF11" i="32"/>
  <c r="AF10" i="32"/>
  <c r="AF9" i="32"/>
  <c r="AF8" i="32"/>
  <c r="AF7" i="32"/>
  <c r="AF6" i="32"/>
  <c r="AD13" i="32"/>
  <c r="AD12" i="32"/>
  <c r="AD11" i="32"/>
  <c r="AD10" i="32"/>
  <c r="AD9" i="32"/>
  <c r="AD8" i="32"/>
  <c r="AD7" i="32"/>
  <c r="AD6" i="32"/>
  <c r="A7" i="46"/>
  <c r="A8" i="46"/>
  <c r="A9" i="46"/>
  <c r="A10" i="46"/>
  <c r="A11" i="46"/>
  <c r="A12" i="46"/>
  <c r="A13" i="46"/>
  <c r="A14" i="46"/>
  <c r="A15" i="46"/>
  <c r="A16" i="46"/>
  <c r="A17" i="46"/>
  <c r="A18" i="46"/>
  <c r="A19" i="46"/>
  <c r="A6" i="46"/>
  <c r="C15" i="30"/>
  <c r="D15" i="30" s="1"/>
  <c r="E15" i="30" s="1"/>
  <c r="C13" i="30"/>
  <c r="D13" i="30" s="1"/>
  <c r="E13" i="30" s="1"/>
  <c r="C12" i="30"/>
  <c r="D12" i="30" s="1"/>
  <c r="E12" i="30" s="1"/>
  <c r="C11" i="30"/>
  <c r="D11" i="30" s="1"/>
  <c r="E11" i="30" s="1"/>
  <c r="C10" i="30"/>
  <c r="D10" i="30" s="1"/>
  <c r="E10" i="30" s="1"/>
  <c r="C8" i="30"/>
  <c r="D8" i="30" s="1"/>
  <c r="E8" i="30" s="1"/>
  <c r="C6" i="30"/>
  <c r="D6" i="30" s="1"/>
  <c r="E6" i="30" s="1"/>
  <c r="A7" i="45"/>
  <c r="A8" i="45"/>
  <c r="A9" i="45"/>
  <c r="A10" i="45"/>
  <c r="A11" i="45"/>
  <c r="A12" i="45"/>
  <c r="A13" i="45"/>
  <c r="A14" i="45"/>
  <c r="A15" i="45"/>
  <c r="A16" i="45"/>
  <c r="A17" i="45"/>
  <c r="A18" i="45"/>
  <c r="A19" i="45"/>
  <c r="A20" i="45"/>
  <c r="A21" i="45"/>
  <c r="A22" i="45"/>
  <c r="A6" i="45"/>
  <c r="C83" i="28"/>
  <c r="D83" i="28" s="1"/>
  <c r="E83" i="28" s="1"/>
  <c r="C82" i="28"/>
  <c r="D82" i="28" s="1"/>
  <c r="E82" i="28" s="1"/>
  <c r="C80" i="28"/>
  <c r="D80" i="28" s="1"/>
  <c r="E80" i="28" s="1"/>
  <c r="C78" i="28"/>
  <c r="D78" i="28" s="1"/>
  <c r="E78" i="28" s="1"/>
  <c r="C77" i="28"/>
  <c r="D77" i="28" s="1"/>
  <c r="E77" i="28" s="1"/>
  <c r="C76" i="28"/>
  <c r="D76" i="28" s="1"/>
  <c r="E76" i="28" s="1"/>
  <c r="C74" i="28"/>
  <c r="D74" i="28" s="1"/>
  <c r="E74" i="28" s="1"/>
  <c r="C72" i="28"/>
  <c r="D72" i="28" s="1"/>
  <c r="E72" i="28" s="1"/>
  <c r="E71" i="28"/>
  <c r="D71" i="28"/>
  <c r="C71" i="28"/>
  <c r="C70" i="28"/>
  <c r="D70" i="28" s="1"/>
  <c r="E70" i="28" s="1"/>
  <c r="C69" i="28"/>
  <c r="D69" i="28" s="1"/>
  <c r="E69" i="28" s="1"/>
  <c r="C68" i="28"/>
  <c r="D68" i="28" s="1"/>
  <c r="E68" i="28" s="1"/>
  <c r="D67" i="28"/>
  <c r="E67" i="28" s="1"/>
  <c r="C67" i="28"/>
  <c r="C63" i="28"/>
  <c r="D63" i="28" s="1"/>
  <c r="E63" i="28" s="1"/>
  <c r="C61" i="28"/>
  <c r="D61" i="28" s="1"/>
  <c r="E61" i="28" s="1"/>
  <c r="C60" i="28"/>
  <c r="D60" i="28" s="1"/>
  <c r="E60" i="28" s="1"/>
  <c r="C58" i="28"/>
  <c r="D58" i="28" s="1"/>
  <c r="E58" i="28" s="1"/>
  <c r="C57" i="28"/>
  <c r="D57" i="28" s="1"/>
  <c r="E57" i="28" s="1"/>
  <c r="E56" i="28"/>
  <c r="D56" i="28"/>
  <c r="C56" i="28"/>
  <c r="C55" i="28"/>
  <c r="D55" i="28" s="1"/>
  <c r="E55" i="28" s="1"/>
  <c r="C54" i="28"/>
  <c r="D54" i="28" s="1"/>
  <c r="E54" i="28" s="1"/>
  <c r="C53" i="28"/>
  <c r="D53" i="28" s="1"/>
  <c r="E53" i="28" s="1"/>
  <c r="C51" i="28"/>
  <c r="D51" i="28" s="1"/>
  <c r="E51" i="28" s="1"/>
  <c r="C49" i="28"/>
  <c r="D49" i="28" s="1"/>
  <c r="E49" i="28" s="1"/>
  <c r="C48" i="28"/>
  <c r="D48" i="28" s="1"/>
  <c r="E48" i="28" s="1"/>
  <c r="C46" i="28"/>
  <c r="D46" i="28" s="1"/>
  <c r="E46" i="28" s="1"/>
  <c r="C44" i="28"/>
  <c r="D44" i="28" s="1"/>
  <c r="E44" i="28" s="1"/>
  <c r="C42" i="28"/>
  <c r="D42" i="28" s="1"/>
  <c r="E42" i="28" s="1"/>
  <c r="C40" i="28"/>
  <c r="D40" i="28" s="1"/>
  <c r="E40" i="28" s="1"/>
  <c r="C39" i="28"/>
  <c r="D39" i="28" s="1"/>
  <c r="E39"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2" i="28"/>
  <c r="D22" i="28" s="1"/>
  <c r="E22" i="28" s="1"/>
  <c r="C20" i="28"/>
  <c r="D20" i="28" s="1"/>
  <c r="E20" i="28" s="1"/>
  <c r="C18" i="28"/>
  <c r="D18" i="28" s="1"/>
  <c r="E18" i="28" s="1"/>
  <c r="C16" i="28"/>
  <c r="D16" i="28" s="1"/>
  <c r="E16" i="28" s="1"/>
  <c r="C14" i="28"/>
  <c r="D14" i="28" s="1"/>
  <c r="E14" i="28" s="1"/>
  <c r="D13" i="28"/>
  <c r="E13" i="28" s="1"/>
  <c r="C13" i="28"/>
  <c r="D12" i="28"/>
  <c r="E12" i="28" s="1"/>
  <c r="C12" i="28"/>
  <c r="C10" i="28"/>
  <c r="D10" i="28" s="1"/>
  <c r="E10" i="28" s="1"/>
  <c r="C9" i="28"/>
  <c r="D9" i="28" s="1"/>
  <c r="E9" i="28" s="1"/>
  <c r="C8" i="28"/>
  <c r="D8" i="28" s="1"/>
  <c r="E8" i="28" s="1"/>
  <c r="C6" i="28"/>
  <c r="D6" i="28" s="1"/>
  <c r="E6" i="28" s="1"/>
  <c r="A7" i="44"/>
  <c r="A8" i="44"/>
  <c r="A9" i="44"/>
  <c r="A10" i="44"/>
  <c r="A11" i="44"/>
  <c r="A12" i="44"/>
  <c r="A13" i="44"/>
  <c r="A14" i="44"/>
  <c r="A15" i="44"/>
  <c r="A16" i="44"/>
  <c r="A17" i="44"/>
  <c r="A18" i="44"/>
  <c r="A19" i="44"/>
  <c r="A20" i="44"/>
  <c r="A21" i="44"/>
  <c r="A22" i="44"/>
  <c r="A23" i="44"/>
  <c r="A24" i="44"/>
  <c r="A25" i="44"/>
  <c r="A26" i="44"/>
  <c r="A27" i="44"/>
  <c r="A28" i="44"/>
  <c r="A29" i="44"/>
  <c r="A30" i="44"/>
  <c r="A31" i="44"/>
  <c r="A32" i="44"/>
  <c r="A33" i="44"/>
  <c r="A34" i="44"/>
  <c r="A35" i="44"/>
  <c r="A36" i="44"/>
  <c r="A37" i="44"/>
  <c r="A38" i="44"/>
  <c r="A39" i="44"/>
  <c r="A40" i="44"/>
  <c r="A41" i="44"/>
  <c r="A42" i="44"/>
  <c r="A43" i="44"/>
  <c r="A44" i="44"/>
  <c r="A45" i="44"/>
  <c r="A46" i="44"/>
  <c r="A47" i="44"/>
  <c r="A48" i="44"/>
  <c r="A49" i="44"/>
  <c r="A50" i="44"/>
  <c r="A51" i="44"/>
  <c r="A52" i="44"/>
  <c r="A53" i="44"/>
  <c r="A54" i="44"/>
  <c r="A55" i="44"/>
  <c r="A56" i="44"/>
  <c r="A57" i="44"/>
  <c r="A58" i="44"/>
  <c r="A59" i="44"/>
  <c r="A60" i="44"/>
  <c r="A61" i="44"/>
  <c r="A62" i="44"/>
  <c r="A63" i="44"/>
  <c r="A64" i="44"/>
  <c r="A65" i="44"/>
  <c r="A66" i="44"/>
  <c r="A67" i="44"/>
  <c r="A68" i="44"/>
  <c r="A69" i="44"/>
  <c r="A79" i="44"/>
  <c r="A80" i="44"/>
  <c r="A6" i="44"/>
  <c r="C44" i="26"/>
  <c r="D44" i="26" s="1"/>
  <c r="E44" i="26" s="1"/>
  <c r="M44" i="26" s="1"/>
  <c r="C42" i="26"/>
  <c r="D42" i="26" s="1"/>
  <c r="E42" i="26" s="1"/>
  <c r="M42" i="26" s="1"/>
  <c r="C40" i="26"/>
  <c r="D40" i="26" s="1"/>
  <c r="E40" i="26" s="1"/>
  <c r="C39" i="26"/>
  <c r="D39" i="26" s="1"/>
  <c r="E39" i="26" s="1"/>
  <c r="C37" i="26"/>
  <c r="D37" i="26" s="1"/>
  <c r="E37" i="26" s="1"/>
  <c r="C36" i="26"/>
  <c r="D36" i="26" s="1"/>
  <c r="E36" i="26" s="1"/>
  <c r="C34" i="26"/>
  <c r="D34" i="26" s="1"/>
  <c r="E34" i="26" s="1"/>
  <c r="C33" i="26"/>
  <c r="D33" i="26" s="1"/>
  <c r="E33" i="26" s="1"/>
  <c r="C32" i="26"/>
  <c r="D32" i="26" s="1"/>
  <c r="E32" i="26" s="1"/>
  <c r="C31" i="26"/>
  <c r="D31" i="26" s="1"/>
  <c r="E31" i="26" s="1"/>
  <c r="C30" i="26"/>
  <c r="D30" i="26" s="1"/>
  <c r="E30" i="26" s="1"/>
  <c r="C29" i="26"/>
  <c r="D29" i="26" s="1"/>
  <c r="E29" i="26" s="1"/>
  <c r="D28" i="26"/>
  <c r="E28" i="26" s="1"/>
  <c r="C28" i="26"/>
  <c r="C26" i="26"/>
  <c r="D26" i="26" s="1"/>
  <c r="E26" i="26" s="1"/>
  <c r="C25" i="26"/>
  <c r="D25" i="26" s="1"/>
  <c r="E25" i="26" s="1"/>
  <c r="C24" i="26"/>
  <c r="D24" i="26" s="1"/>
  <c r="E24" i="26" s="1"/>
  <c r="C23" i="26"/>
  <c r="D23" i="26" s="1"/>
  <c r="E23" i="26" s="1"/>
  <c r="C21" i="26"/>
  <c r="D21" i="26" s="1"/>
  <c r="E21" i="26" s="1"/>
  <c r="C20" i="26"/>
  <c r="D20" i="26" s="1"/>
  <c r="E20" i="26" s="1"/>
  <c r="C19" i="26"/>
  <c r="D19" i="26" s="1"/>
  <c r="E19" i="26" s="1"/>
  <c r="C17" i="26"/>
  <c r="D17" i="26" s="1"/>
  <c r="E17" i="26" s="1"/>
  <c r="C15" i="26"/>
  <c r="D15" i="26" s="1"/>
  <c r="E15" i="26" s="1"/>
  <c r="C13" i="26"/>
  <c r="D13" i="26" s="1"/>
  <c r="E13" i="26" s="1"/>
  <c r="C11" i="26"/>
  <c r="D11" i="26" s="1"/>
  <c r="E11" i="26" s="1"/>
  <c r="D10" i="26"/>
  <c r="E10" i="26" s="1"/>
  <c r="C10" i="26"/>
  <c r="C9" i="26"/>
  <c r="D9" i="26" s="1"/>
  <c r="E9" i="26" s="1"/>
  <c r="C8" i="26"/>
  <c r="D8" i="26" s="1"/>
  <c r="E8" i="26" s="1"/>
  <c r="C6" i="26"/>
  <c r="D6" i="26" s="1"/>
  <c r="E6" i="26" s="1"/>
  <c r="A7" i="43"/>
  <c r="A8" i="43"/>
  <c r="A9" i="43"/>
  <c r="A6" i="43"/>
  <c r="D28" i="3"/>
  <c r="E28" i="3" s="1"/>
  <c r="C28" i="3"/>
  <c r="C27" i="3"/>
  <c r="D27" i="3" s="1"/>
  <c r="E27" i="3" s="1"/>
  <c r="C26" i="3"/>
  <c r="D26" i="3" s="1"/>
  <c r="E26" i="3" s="1"/>
  <c r="C24" i="3"/>
  <c r="D24" i="3" s="1"/>
  <c r="E24" i="3" s="1"/>
  <c r="C23" i="3"/>
  <c r="D23" i="3" s="1"/>
  <c r="E23" i="3" s="1"/>
  <c r="C22" i="3"/>
  <c r="D22" i="3" s="1"/>
  <c r="E22" i="3" s="1"/>
  <c r="D21" i="3"/>
  <c r="E21" i="3" s="1"/>
  <c r="C21" i="3"/>
  <c r="C20" i="3"/>
  <c r="D20" i="3" s="1"/>
  <c r="E20" i="3" s="1"/>
  <c r="C19" i="3"/>
  <c r="D19" i="3" s="1"/>
  <c r="E19" i="3" s="1"/>
  <c r="D18" i="3"/>
  <c r="E18" i="3" s="1"/>
  <c r="C18" i="3"/>
  <c r="C17" i="3"/>
  <c r="D17" i="3" s="1"/>
  <c r="E17" i="3" s="1"/>
  <c r="C14" i="3"/>
  <c r="D14" i="3" s="1"/>
  <c r="E14" i="3" s="1"/>
  <c r="C12" i="3"/>
  <c r="D12" i="3" s="1"/>
  <c r="E12" i="3" s="1"/>
  <c r="C10" i="3"/>
  <c r="D10" i="3" s="1"/>
  <c r="E10" i="3" s="1"/>
  <c r="C8" i="3"/>
  <c r="D8" i="3" s="1"/>
  <c r="E8" i="3" s="1"/>
  <c r="C6" i="3"/>
  <c r="D6" i="3" s="1"/>
  <c r="E6" i="3" s="1"/>
  <c r="A7" i="42"/>
  <c r="A8" i="42"/>
  <c r="A9" i="42"/>
  <c r="A10" i="42"/>
  <c r="A11" i="42"/>
  <c r="A12" i="42"/>
  <c r="A13" i="42"/>
  <c r="A14" i="42"/>
  <c r="A15" i="42"/>
  <c r="A16" i="42"/>
  <c r="A17" i="42"/>
  <c r="A18" i="42"/>
  <c r="A19" i="42"/>
  <c r="A20" i="42"/>
  <c r="A21" i="42"/>
  <c r="A6" i="42"/>
  <c r="M6" i="34" l="1"/>
  <c r="M13" i="34"/>
  <c r="M9" i="34"/>
  <c r="C26" i="32"/>
  <c r="D26" i="32" s="1"/>
  <c r="E26" i="32" s="1"/>
  <c r="C36" i="32"/>
  <c r="D36" i="32" s="1"/>
  <c r="E36" i="32" s="1"/>
  <c r="M36" i="32" s="1"/>
  <c r="C28" i="32"/>
  <c r="D28" i="32" s="1"/>
  <c r="E28" i="32" s="1"/>
  <c r="M28" i="32" s="1"/>
  <c r="C22" i="32"/>
  <c r="D22" i="32" s="1"/>
  <c r="E22" i="32" s="1"/>
  <c r="M13" i="30"/>
  <c r="M36" i="28"/>
  <c r="Q42" i="26"/>
  <c r="M24" i="26"/>
  <c r="Q24" i="26" s="1"/>
  <c r="M24" i="3"/>
  <c r="M17" i="3"/>
  <c r="M10" i="30"/>
  <c r="Q6" i="34"/>
  <c r="C14" i="32"/>
  <c r="D14" i="32" s="1"/>
  <c r="E14" i="32" s="1"/>
  <c r="C6" i="32"/>
  <c r="D6" i="32" s="1"/>
  <c r="E6" i="32" s="1"/>
  <c r="M6" i="30"/>
  <c r="M74" i="28"/>
  <c r="M56" i="28"/>
  <c r="M49" i="28"/>
  <c r="M40" i="28"/>
  <c r="M22" i="28"/>
  <c r="M16" i="28"/>
  <c r="M6" i="28"/>
  <c r="M33" i="26"/>
  <c r="M17" i="26"/>
  <c r="Q17" i="26" s="1"/>
  <c r="M11" i="26"/>
  <c r="M6" i="26"/>
  <c r="M31" i="26"/>
  <c r="M10" i="3"/>
  <c r="M6" i="3"/>
  <c r="M20" i="3"/>
  <c r="Q20" i="3" s="1"/>
  <c r="Q22" i="28" l="1"/>
  <c r="Q6" i="30"/>
  <c r="Q31" i="26"/>
  <c r="Q6" i="26"/>
  <c r="Q40" i="28"/>
  <c r="Q6" i="3"/>
  <c r="M6" i="32"/>
  <c r="Q6" i="32" s="1"/>
  <c r="Q56" i="28"/>
  <c r="Q6" i="28"/>
  <c r="A16" i="38" l="1"/>
  <c r="A17" i="38"/>
  <c r="A18" i="38"/>
  <c r="A19" i="38"/>
  <c r="A20" i="38"/>
  <c r="A21" i="38"/>
  <c r="A22" i="38"/>
  <c r="A23" i="38"/>
  <c r="A24" i="38"/>
  <c r="A25" i="38"/>
  <c r="A26" i="38"/>
  <c r="A27" i="38"/>
  <c r="A28" i="38"/>
  <c r="A29" i="38"/>
  <c r="A30" i="38"/>
  <c r="A16" i="37"/>
  <c r="A17" i="37"/>
  <c r="A18" i="37"/>
  <c r="A19" i="37"/>
  <c r="A20" i="37"/>
  <c r="A21" i="37"/>
  <c r="A22" i="37"/>
  <c r="A23" i="37"/>
  <c r="J7" i="14"/>
  <c r="A85" i="14"/>
  <c r="A16" i="12"/>
  <c r="A17" i="12"/>
  <c r="A18" i="12"/>
  <c r="A19" i="12"/>
  <c r="A20" i="12"/>
  <c r="A3" i="3" l="1" a="1"/>
  <c r="A3" i="3" s="1"/>
  <c r="N5" i="6" s="1"/>
  <c r="A3" i="1" a="1"/>
  <c r="A3" i="1" s="1"/>
  <c r="M5" i="6" s="1"/>
  <c r="A80" i="14" l="1"/>
  <c r="A81" i="14"/>
  <c r="A82" i="14"/>
  <c r="A83" i="14"/>
  <c r="A84" i="14"/>
  <c r="I3" i="48"/>
  <c r="J3" i="48"/>
  <c r="K3" i="48"/>
  <c r="A79" i="14" l="1"/>
  <c r="C3" i="48" l="1"/>
  <c r="D3" i="48"/>
  <c r="E3" i="48"/>
  <c r="F3" i="48"/>
  <c r="G3" i="48"/>
  <c r="H3" i="48"/>
  <c r="B3" i="48"/>
  <c r="A106" i="48"/>
  <c r="A107" i="48"/>
  <c r="A108" i="48"/>
  <c r="A109" i="48"/>
  <c r="A110" i="48"/>
  <c r="A111" i="48"/>
  <c r="A112" i="48"/>
  <c r="A113" i="48"/>
  <c r="A114" i="48"/>
  <c r="A115" i="48"/>
  <c r="A116" i="48"/>
  <c r="A117" i="48"/>
  <c r="A118" i="48"/>
  <c r="A119" i="48"/>
  <c r="A120" i="48"/>
  <c r="A121" i="48"/>
  <c r="A122" i="48"/>
  <c r="A123" i="48"/>
  <c r="A124" i="48"/>
  <c r="A125" i="48"/>
  <c r="A126" i="48"/>
  <c r="A127" i="48"/>
  <c r="A128" i="48"/>
  <c r="A129" i="48"/>
  <c r="A130" i="48"/>
  <c r="A131" i="48"/>
  <c r="A132" i="48"/>
  <c r="A133" i="48"/>
  <c r="A134" i="48"/>
  <c r="A135" i="48"/>
  <c r="A136" i="48"/>
  <c r="A137" i="48"/>
  <c r="A138" i="48"/>
  <c r="A139" i="48"/>
  <c r="A140" i="48"/>
  <c r="A141" i="48"/>
  <c r="A142" i="48"/>
  <c r="A143" i="48"/>
  <c r="A144" i="48"/>
  <c r="A145" i="48"/>
  <c r="A146" i="48"/>
  <c r="A147" i="48"/>
  <c r="A148" i="48"/>
  <c r="A149" i="48"/>
  <c r="A150" i="48"/>
  <c r="A151" i="48"/>
  <c r="A152" i="48"/>
  <c r="A153" i="48"/>
  <c r="A154" i="48"/>
  <c r="A155" i="48"/>
  <c r="A156" i="48"/>
  <c r="A157" i="48"/>
  <c r="A158" i="48"/>
  <c r="A159" i="48"/>
  <c r="A160" i="48"/>
  <c r="A161" i="48"/>
  <c r="A162" i="48"/>
  <c r="A163" i="48"/>
  <c r="A164" i="48"/>
  <c r="A165" i="48"/>
  <c r="A166" i="48"/>
  <c r="A167" i="48"/>
  <c r="A168" i="48"/>
  <c r="A169" i="48"/>
  <c r="A170" i="48"/>
  <c r="A171" i="48"/>
  <c r="A172" i="48"/>
  <c r="A173" i="48"/>
  <c r="A174" i="48"/>
  <c r="A175" i="48"/>
  <c r="A176" i="48"/>
  <c r="A177" i="48"/>
  <c r="A178" i="48"/>
  <c r="A179" i="48"/>
  <c r="A180" i="48"/>
  <c r="A181" i="48"/>
  <c r="A182" i="48"/>
  <c r="A183" i="48"/>
  <c r="A184" i="48"/>
  <c r="A185" i="48"/>
  <c r="A186" i="48"/>
  <c r="A187" i="48"/>
  <c r="A188" i="48"/>
  <c r="A189" i="48"/>
  <c r="A190" i="48"/>
  <c r="A191" i="48"/>
  <c r="A192" i="48"/>
  <c r="A193" i="48"/>
  <c r="A194" i="48"/>
  <c r="A195" i="48"/>
  <c r="A196" i="48"/>
  <c r="A197" i="48"/>
  <c r="A198" i="48"/>
  <c r="A199" i="48"/>
  <c r="A200" i="48"/>
  <c r="A201" i="48"/>
  <c r="A202" i="48"/>
  <c r="A203" i="48"/>
  <c r="A204" i="48"/>
  <c r="A205" i="48"/>
  <c r="A3" i="42" l="1" a="1"/>
  <c r="A3" i="42" s="1"/>
  <c r="A12" i="41" l="1"/>
  <c r="A11" i="41"/>
  <c r="A10" i="41"/>
  <c r="A9" i="41"/>
  <c r="A8" i="41"/>
  <c r="A7" i="41"/>
  <c r="A6" i="41"/>
  <c r="A11" i="40"/>
  <c r="A10" i="40"/>
  <c r="A9" i="40"/>
  <c r="A8" i="40"/>
  <c r="A7" i="40"/>
  <c r="A6" i="40"/>
  <c r="A11" i="39"/>
  <c r="A10" i="39"/>
  <c r="A9" i="39"/>
  <c r="A8" i="39"/>
  <c r="A7" i="39"/>
  <c r="A6" i="39"/>
  <c r="A15" i="38"/>
  <c r="A14" i="38"/>
  <c r="A13" i="38"/>
  <c r="A12" i="38"/>
  <c r="A11" i="38"/>
  <c r="A10" i="38"/>
  <c r="A9" i="38"/>
  <c r="A8" i="38"/>
  <c r="A7" i="38"/>
  <c r="A6" i="38"/>
  <c r="A15" i="37"/>
  <c r="A14" i="37"/>
  <c r="A13" i="37"/>
  <c r="A12" i="37"/>
  <c r="A11" i="37"/>
  <c r="A10" i="37"/>
  <c r="A9" i="37"/>
  <c r="A8" i="37"/>
  <c r="A7" i="37"/>
  <c r="A6" i="37"/>
  <c r="A3" i="43" l="1" a="1"/>
  <c r="A3" i="43" s="1"/>
  <c r="A3" i="41" l="1" a="1"/>
  <c r="A3" i="41" s="1"/>
  <c r="A6" i="13" l="1"/>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9" i="14"/>
  <c r="A3" i="47" l="1" a="1"/>
  <c r="A3" i="47" s="1"/>
  <c r="AF5" i="6" s="1"/>
  <c r="A3" i="45" l="1" a="1"/>
  <c r="A3" i="45" s="1"/>
  <c r="A7" i="48" l="1"/>
  <c r="A8" i="48"/>
  <c r="A9" i="48"/>
  <c r="A10" i="48"/>
  <c r="A11" i="48"/>
  <c r="A12" i="48"/>
  <c r="A13" i="48"/>
  <c r="A14" i="48"/>
  <c r="A15" i="48"/>
  <c r="A16" i="48"/>
  <c r="A17" i="48"/>
  <c r="A18" i="48"/>
  <c r="A19" i="48"/>
  <c r="A20" i="48"/>
  <c r="A21" i="48"/>
  <c r="A22" i="48"/>
  <c r="A23" i="48"/>
  <c r="A24" i="48"/>
  <c r="A25" i="48"/>
  <c r="A26" i="48"/>
  <c r="A27" i="48"/>
  <c r="A28" i="48"/>
  <c r="A29" i="48"/>
  <c r="A30" i="48"/>
  <c r="A31" i="48"/>
  <c r="A32" i="48"/>
  <c r="A33" i="48"/>
  <c r="A34" i="48"/>
  <c r="A35" i="48"/>
  <c r="A36" i="48"/>
  <c r="A37" i="48"/>
  <c r="A38" i="48"/>
  <c r="A39" i="48"/>
  <c r="A40" i="48"/>
  <c r="A41" i="48"/>
  <c r="A42" i="48"/>
  <c r="A43" i="48"/>
  <c r="A44" i="48"/>
  <c r="A45" i="48"/>
  <c r="A46" i="48"/>
  <c r="A47" i="48"/>
  <c r="A48" i="48"/>
  <c r="A49" i="48"/>
  <c r="A50" i="48"/>
  <c r="A51" i="48"/>
  <c r="A52" i="48"/>
  <c r="A53" i="48"/>
  <c r="A54" i="48"/>
  <c r="A55" i="48"/>
  <c r="A56" i="48"/>
  <c r="A57" i="48"/>
  <c r="A58" i="48"/>
  <c r="A59" i="48"/>
  <c r="A60" i="48"/>
  <c r="A61" i="48"/>
  <c r="A62" i="48"/>
  <c r="A63" i="48"/>
  <c r="A64" i="48"/>
  <c r="A65" i="48"/>
  <c r="A66" i="48"/>
  <c r="A67" i="48"/>
  <c r="A68" i="48"/>
  <c r="A69" i="48"/>
  <c r="A70" i="48"/>
  <c r="A71" i="48"/>
  <c r="A72" i="48"/>
  <c r="A73" i="48"/>
  <c r="A74" i="48"/>
  <c r="A75" i="48"/>
  <c r="A76" i="48"/>
  <c r="A77" i="48"/>
  <c r="A78" i="48"/>
  <c r="A79" i="48"/>
  <c r="A80" i="48"/>
  <c r="A81" i="48"/>
  <c r="A82" i="48"/>
  <c r="A83" i="48"/>
  <c r="A84" i="48"/>
  <c r="A85" i="48"/>
  <c r="A86" i="48"/>
  <c r="A87" i="48"/>
  <c r="A88" i="48"/>
  <c r="A89" i="48"/>
  <c r="A90" i="48"/>
  <c r="A91" i="48"/>
  <c r="A92" i="48"/>
  <c r="A93" i="48"/>
  <c r="A94" i="48"/>
  <c r="A95" i="48"/>
  <c r="A96" i="48"/>
  <c r="A97" i="48"/>
  <c r="A98" i="48"/>
  <c r="A99" i="48"/>
  <c r="A100" i="48"/>
  <c r="A101" i="48"/>
  <c r="A102" i="48"/>
  <c r="A103" i="48"/>
  <c r="A104" i="48"/>
  <c r="A105" i="48"/>
  <c r="A6" i="48"/>
  <c r="A3" i="48" l="1" a="1"/>
  <c r="A3" i="48" s="1"/>
  <c r="AJ5" i="6" s="1"/>
  <c r="A6" i="12"/>
  <c r="A7" i="12"/>
  <c r="A8" i="12"/>
  <c r="A9" i="12"/>
  <c r="A10" i="12"/>
  <c r="A11" i="12"/>
  <c r="A12" i="12"/>
  <c r="A13" i="12"/>
  <c r="A14" i="12"/>
  <c r="A15" i="12"/>
  <c r="A6" i="36" l="1"/>
  <c r="A7" i="36"/>
  <c r="A8" i="36"/>
  <c r="A9" i="36"/>
  <c r="A10" i="36"/>
  <c r="A11" i="36"/>
  <c r="A12" i="36"/>
  <c r="A3" i="46" l="1" a="1"/>
  <c r="A3" i="46" s="1"/>
  <c r="AB5" i="6" s="1"/>
  <c r="X5" i="6"/>
  <c r="A3" i="44" a="1"/>
  <c r="A3" i="44" s="1"/>
  <c r="T5" i="6" s="1"/>
  <c r="P5" i="6" l="1"/>
  <c r="L5" i="6"/>
  <c r="AE5" i="6" l="1"/>
  <c r="A3" i="40" a="1"/>
  <c r="A3" i="40" s="1"/>
  <c r="AA5" i="6" s="1"/>
  <c r="A3" i="39" a="1"/>
  <c r="A3" i="39" s="1"/>
  <c r="W5" i="6" s="1"/>
  <c r="A3" i="38" a="1"/>
  <c r="A3" i="38" s="1"/>
  <c r="S5" i="6" s="1"/>
  <c r="A3" i="37" a="1"/>
  <c r="A3" i="37" s="1"/>
  <c r="O5" i="6" s="1"/>
  <c r="A3" i="36" a="1"/>
  <c r="A3" i="36" s="1"/>
  <c r="K5" i="6" s="1"/>
  <c r="A3" i="35" l="1" a="1"/>
  <c r="A3" i="35" s="1"/>
  <c r="Q5" i="6" s="1"/>
  <c r="D1" i="4" l="1"/>
  <c r="D2" i="4" s="1"/>
  <c r="A3" i="34" l="1" a="1"/>
  <c r="A3" i="34" s="1"/>
  <c r="AH5" i="6" s="1"/>
  <c r="A3" i="33" a="1"/>
  <c r="A3" i="33" s="1"/>
  <c r="AG5" i="6" s="1"/>
  <c r="A3" i="32" a="1"/>
  <c r="A3" i="32" s="1"/>
  <c r="AD5" i="6" s="1"/>
  <c r="A3" i="31" a="1"/>
  <c r="A3" i="31" s="1"/>
  <c r="AC5" i="6" s="1"/>
  <c r="A3" i="30" a="1"/>
  <c r="A3" i="30" s="1"/>
  <c r="Z5" i="6" s="1"/>
  <c r="A3" i="29" a="1"/>
  <c r="A3" i="29" s="1"/>
  <c r="Y5" i="6" s="1"/>
  <c r="A3" i="28" a="1"/>
  <c r="A3" i="28" s="1"/>
  <c r="V5" i="6" s="1"/>
  <c r="A3" i="27" a="1"/>
  <c r="A3" i="27" s="1"/>
  <c r="U5" i="6" s="1"/>
  <c r="A3" i="26" a="1"/>
  <c r="A3" i="26" s="1"/>
  <c r="R5" i="6" s="1"/>
  <c r="A4" i="23" l="1"/>
  <c r="A3" i="6" l="1" a="1"/>
  <c r="A3" i="6" s="1"/>
  <c r="A3" i="23" a="1"/>
  <c r="A3" i="23" s="1"/>
  <c r="J5" i="6" s="1"/>
  <c r="A3" i="14" a="1"/>
  <c r="A3" i="14" s="1"/>
  <c r="I5" i="6" s="1"/>
  <c r="A3" i="12" a="1"/>
  <c r="A3" i="12" s="1"/>
  <c r="G5" i="6" s="1"/>
  <c r="A3" i="13" a="1"/>
  <c r="A3" i="13" s="1"/>
  <c r="H5" i="6" s="1"/>
  <c r="A7" i="6"/>
  <c r="A6" i="6"/>
  <c r="A8" i="6"/>
  <c r="A9" i="6"/>
  <c r="A10" i="6"/>
  <c r="A11" i="6"/>
  <c r="A12" i="6"/>
  <c r="A13" i="6"/>
  <c r="A14" i="6"/>
  <c r="A15" i="6"/>
  <c r="A16" i="6"/>
  <c r="A17" i="6"/>
  <c r="A18" i="6"/>
  <c r="A10" i="14"/>
  <c r="A14" i="14"/>
  <c r="A7" i="14"/>
  <c r="A16" i="14"/>
  <c r="A15" i="14"/>
  <c r="A17" i="14"/>
  <c r="A18" i="14"/>
  <c r="A19" i="14"/>
  <c r="A20" i="14"/>
  <c r="A8" i="14"/>
  <c r="A22" i="14"/>
  <c r="A23" i="14"/>
  <c r="A24" i="14"/>
  <c r="A25" i="14"/>
  <c r="A26" i="14"/>
  <c r="A27" i="14"/>
  <c r="A31" i="14"/>
  <c r="A32" i="14"/>
  <c r="A33" i="14"/>
  <c r="A34" i="14"/>
  <c r="A29" i="14"/>
  <c r="A35" i="14"/>
  <c r="A36" i="14"/>
  <c r="A37" i="14"/>
  <c r="A38" i="14"/>
  <c r="A39" i="14"/>
  <c r="A40" i="14"/>
  <c r="A28" i="14"/>
  <c r="A41" i="14"/>
  <c r="A42" i="14"/>
  <c r="A43" i="14"/>
  <c r="A44" i="14"/>
  <c r="A45" i="14"/>
  <c r="A46" i="14"/>
  <c r="A47" i="14"/>
  <c r="A48" i="14"/>
  <c r="A49" i="14"/>
  <c r="A50" i="14"/>
  <c r="A51" i="14"/>
  <c r="A52" i="14"/>
  <c r="A53" i="14"/>
  <c r="A54" i="14"/>
  <c r="A55" i="14"/>
  <c r="A56" i="14"/>
  <c r="A57" i="14"/>
  <c r="A58" i="14"/>
  <c r="A59" i="14"/>
  <c r="A60" i="14"/>
  <c r="A61" i="14"/>
  <c r="A62" i="14"/>
  <c r="A63" i="14"/>
  <c r="A13" i="14"/>
  <c r="A64" i="14"/>
  <c r="A65" i="14"/>
  <c r="A66" i="14"/>
  <c r="A67" i="14"/>
  <c r="A68" i="14"/>
  <c r="A69" i="14"/>
  <c r="A70" i="14"/>
  <c r="A71" i="14"/>
  <c r="A12" i="14"/>
  <c r="A72" i="14"/>
  <c r="A21" i="14"/>
  <c r="A11" i="14"/>
  <c r="A73" i="14"/>
  <c r="A74" i="14"/>
  <c r="A75" i="14"/>
  <c r="A76" i="14"/>
  <c r="A30" i="14"/>
  <c r="A77" i="14"/>
  <c r="A78" i="14"/>
  <c r="A6" i="14"/>
  <c r="AI5"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13" authorId="0" shapeId="0" xr:uid="{45634E66-BA1B-4E48-B5FD-F5F38E63E214}">
      <text>
        <r>
          <rPr>
            <sz val="9"/>
            <color indexed="81"/>
            <rFont val="Tahoma"/>
            <family val="2"/>
          </rPr>
          <t>ddmmyyyy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<sst xmlns="http://schemas.openxmlformats.org/spreadsheetml/2006/main" count="4123" uniqueCount="1397">
  <si>
    <t>MEINHARDT</t>
  </si>
  <si>
    <t>Administrator:</t>
  </si>
  <si>
    <t>Admin</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</si>
  <si>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</si>
  <si>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</si>
  <si>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</si>
  <si>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</si>
  <si>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</si>
  <si>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</si>
  <si>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</si>
  <si>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</si>
  <si>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</si>
  <si>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</si>
  <si>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</si>
  <si>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</si>
  <si>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</si>
  <si>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</si>
  <si>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</si>
  <si>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</si>
  <si>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</si>
  <si>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</si>
  <si>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</si>
  <si>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</si>
  <si>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</si>
  <si>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</si>
  <si>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</si>
  <si>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</si>
  <si>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</si>
  <si>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</si>
  <si>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</si>
  <si>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</si>
  <si>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</si>
  <si>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</si>
  <si>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</si>
  <si>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</si>
  <si>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</si>
  <si>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</si>
  <si>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</si>
  <si>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</si>
  <si>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</si>
  <si>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</si>
  <si>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</si>
  <si>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</si>
  <si>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</si>
  <si>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</si>
  <si>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</si>
  <si>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</si>
  <si>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</si>
  <si>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</si>
  <si>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</si>
  <si>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</si>
  <si>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</si>
  <si>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</si>
  <si>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</si>
  <si>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</si>
  <si>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</si>
  <si>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</si>
  <si>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</si>
  <si>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</si>
  <si>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</si>
  <si>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</si>
  <si>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</si>
  <si>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</si>
  <si>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</si>
  <si>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</si>
  <si>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</si>
  <si>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</si>
  <si>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</si>
  <si>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</si>
  <si>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</si>
  <si>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</si>
  <si>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</si>
  <si>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</si>
  <si>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</si>
  <si>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</si>
  <si>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</si>
  <si>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</si>
  <si>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</si>
  <si>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</si>
  <si>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</si>
  <si>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</si>
  <si>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</si>
  <si>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</si>
  <si>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</si>
  <si>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</si>
  <si>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</si>
  <si>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</si>
  <si>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</si>
  <si>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</si>
  <si>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</si>
  <si>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</si>
  <si>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</si>
  <si>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</si>
  <si>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</si>
  <si>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</si>
  <si>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</si>
  <si>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</si>
  <si>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</si>
  <si>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</si>
  <si>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</si>
  <si>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</si>
  <si>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</si>
  <si>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</si>
  <si>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</si>
  <si>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</si>
  <si>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</si>
  <si>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</si>
  <si>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</si>
  <si>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</si>
  <si>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</si>
  <si>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</si>
  <si>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</si>
  <si>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</si>
  <si>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</si>
  <si>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</si>
  <si>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</si>
  <si>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</si>
  <si>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</si>
  <si>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</si>
  <si>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</si>
  <si>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</si>
  <si>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</si>
  <si>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</si>
  <si>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</si>
  <si>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</si>
  <si>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</si>
  <si>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</si>
  <si>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</si>
  <si>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</si>
  <si>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</si>
  <si>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</si>
  <si>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</si>
  <si>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</si>
  <si>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</si>
  <si>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</si>
  <si>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</si>
  <si>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</si>
  <si>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</si>
  <si>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</si>
  <si>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</si>
  <si>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DR-003</t>
  </si>
  <si>
    <t>Latest Approved Monthly Progress Report</t>
  </si>
  <si>
    <t>DR-004</t>
  </si>
  <si>
    <t>Change request register (covering latest approved schedule extension requests)</t>
  </si>
  <si>
    <t>DR-005</t>
  </si>
  <si>
    <t>Latest approved risk mapping / risk register (including mitigation plans) documented at DevCo level and the list of Stakeholders</t>
  </si>
  <si>
    <t>DR-006</t>
  </si>
  <si>
    <t>Lookahead Schedules / Short-term execution plans (e.g., 4-week or 6-week lookahead)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</si>
  <si>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</si>
  <si>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</si>
  <si>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</si>
  <si>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</si>
  <si>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</si>
  <si>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</si>
  <si>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</si>
  <si>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</si>
  <si>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</si>
  <si>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</si>
  <si>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</si>
  <si>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</si>
  <si>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</si>
  <si>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</si>
  <si>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</si>
  <si>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</si>
  <si>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</si>
  <si>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</si>
  <si>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</si>
  <si>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</si>
  <si>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</si>
  <si>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</si>
  <si>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</si>
  <si>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DR-018</t>
  </si>
  <si>
    <t>Latest Project Execution Plan (including Design Strategy, Packaging Strategy and Phasing Strategy)</t>
  </si>
  <si>
    <t>DR-019</t>
  </si>
  <si>
    <t>Design Master Schedule</t>
  </si>
  <si>
    <t>DR-020</t>
  </si>
  <si>
    <t>Procedures and Governance for design approvals and change management</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</si>
  <si>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</si>
  <si>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</si>
  <si>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</si>
  <si>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</si>
  <si>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</si>
  <si>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</si>
  <si>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</si>
  <si>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</si>
  <si>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</si>
  <si>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</si>
  <si>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</si>
  <si>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</si>
  <si>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</si>
  <si>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</si>
  <si>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</si>
  <si>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</si>
  <si>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</si>
  <si>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</si>
  <si>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</si>
  <si>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</si>
  <si>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</si>
  <si>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</si>
  <si>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</si>
  <si>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</si>
  <si>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</si>
  <si>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</si>
  <si>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</si>
  <si>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</si>
  <si>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</si>
  <si>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</si>
  <si>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</si>
  <si>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</si>
  <si>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</si>
  <si>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</si>
  <si>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</si>
  <si>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</si>
  <si>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</si>
  <si>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</si>
  <si>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</si>
  <si>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</si>
  <si>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</si>
  <si>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</si>
  <si>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</si>
  <si>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</si>
  <si>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</si>
  <si>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</si>
  <si>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</si>
  <si>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</si>
  <si>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</si>
  <si>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DR-046</t>
  </si>
  <si>
    <t>Sample of Tender Award Report</t>
  </si>
  <si>
    <t>DR-047</t>
  </si>
  <si>
    <t>Procurement and Contracting Risk Register</t>
  </si>
  <si>
    <t>DR-048</t>
  </si>
  <si>
    <t>List of Appointed Vendors (including due-diligence checks)</t>
  </si>
  <si>
    <t>DR-049</t>
  </si>
  <si>
    <t>Supply Chain Risk Assessment</t>
  </si>
  <si>
    <t>DR-050</t>
  </si>
  <si>
    <t>Current Procurement Schedule</t>
  </si>
  <si>
    <t>DR-051</t>
  </si>
  <si>
    <t>Sample of Signed Agreement / Awarded Contract</t>
  </si>
  <si>
    <t>DR-052</t>
  </si>
  <si>
    <t>Sample of Supplier and Contractor Performance Report</t>
  </si>
  <si>
    <t>DR-053</t>
  </si>
  <si>
    <t>Contract Execution Register (including Letter of Award and Letter of Commencement)</t>
  </si>
  <si>
    <t>DR-054</t>
  </si>
  <si>
    <t>Claims Register</t>
  </si>
  <si>
    <t>DR-055</t>
  </si>
  <si>
    <t>Post Tender Clarification (PTC) Register</t>
  </si>
  <si>
    <t>DR-056</t>
  </si>
  <si>
    <t>Payment Register</t>
  </si>
  <si>
    <t>DR-057</t>
  </si>
  <si>
    <t>HSE Management Manual</t>
  </si>
  <si>
    <t>DR-058</t>
  </si>
  <si>
    <t>HIRAC Methodology &amp; Safety Risk Register</t>
  </si>
  <si>
    <t>DR-059</t>
  </si>
  <si>
    <t>Emergency Evacuation &amp; Preparedness Plan</t>
  </si>
  <si>
    <t>DR-060</t>
  </si>
  <si>
    <t>Latest Monthly HSE Report</t>
  </si>
  <si>
    <t>DR-061</t>
  </si>
  <si>
    <t>Latest HSE Audit Report</t>
  </si>
  <si>
    <t>DR-062</t>
  </si>
  <si>
    <t>Latest Monthly Welfare Monitoring Report</t>
  </si>
  <si>
    <t>DR-063</t>
  </si>
  <si>
    <t>Welfare Management Manual (including Vendor Management &amp; Monitoring Program)</t>
  </si>
  <si>
    <t>DR-064</t>
  </si>
  <si>
    <t xml:space="preserve">Latest Welfare Audit Report </t>
  </si>
  <si>
    <t>DR-065</t>
  </si>
  <si>
    <t>Quarterly/annual progress reports for preceding three years (including approved budget, contingency utilization and change requests / claims)</t>
  </si>
  <si>
    <t>DR-066</t>
  </si>
  <si>
    <t>Provisional Sums Status</t>
  </si>
  <si>
    <t>DR-067</t>
  </si>
  <si>
    <t>Innovation Strategy</t>
  </si>
  <si>
    <t>DR-068</t>
  </si>
  <si>
    <t>Smart City Strategy</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</si>
  <si>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</si>
  <si>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</si>
  <si>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</si>
  <si>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</si>
  <si>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</si>
  <si>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</si>
  <si>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</si>
  <si>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</si>
  <si>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DR-073</t>
  </si>
  <si>
    <t>Latest report which includes the progress of technical strategy initiatives</t>
  </si>
  <si>
    <t>DR-074</t>
  </si>
  <si>
    <t>List of technical functions’ KPIs (including baseline and targets)</t>
  </si>
  <si>
    <t>DR-075</t>
  </si>
  <si>
    <t>Latest report which includes the progress of achievement of technical functions’ KPIs</t>
  </si>
  <si>
    <t>DR-076</t>
  </si>
  <si>
    <t>Approved and as-is org structure, including staffed/unstaffed positions, roles &amp; responsibilities</t>
  </si>
  <si>
    <t>DR-077</t>
  </si>
  <si>
    <t>Strategic DevCo technical workforce planning report, including capacity and competency planning</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</si>
  <si>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</si>
  <si>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</si>
  <si>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</si>
  <si>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</si>
  <si>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</si>
  <si>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</si>
  <si>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</si>
  <si>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</si>
  <si>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</si>
  <si>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</si>
  <si>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</si>
  <si>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</si>
  <si>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</si>
  <si>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</si>
  <si>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</si>
  <si>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</si>
  <si>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planned milestones</t>
  </si>
  <si>
    <t>No. of milestones achieved on time/ No. of planned milestones</t>
  </si>
  <si>
    <t>No. of milestones achieved on time</t>
  </si>
  <si>
    <t>% of projects with approved change requests in design phase since inception with time impact of more than 1 month</t>
  </si>
  <si>
    <t>Total number of projects in design phase</t>
  </si>
  <si>
    <t>Number of projects with approved change requests in design phase since inception with time impact of more than 1 month  / Total number of projects in design phase</t>
  </si>
  <si>
    <t>Number of projects with approved change requests in design phase since inception with time impact of more than 1 month</t>
  </si>
  <si>
    <t>% of projects with approved change requests in construction phase since inception with time impact of more than 4 months</t>
  </si>
  <si>
    <t>Total number of projects in construction phase</t>
  </si>
  <si>
    <t>Number of projects with approved change requests in construction phase since inception with time impact of more than 4 months / Total number of projects in construction phase</t>
  </si>
  <si>
    <t>Number of projects with approved change requests in construction phase since inception with time impact of more than 4 months</t>
  </si>
  <si>
    <t>% of projects with approved schedule extension</t>
  </si>
  <si>
    <t>No. of Approved EOTs</t>
  </si>
  <si>
    <t>(Number of Projects with Approved Schedule Extension)/Total Number of Projects)</t>
  </si>
  <si>
    <t>No. of projects with schedule extension (design stage)</t>
  </si>
  <si>
    <t>No. of projects with schedule extension (construction stage)</t>
  </si>
  <si>
    <t xml:space="preserve">% of projects with Forecast completion date beyond the latest approved schedule </t>
  </si>
  <si>
    <t>Number of projects with forecast completion date beyond the latest approved schedule</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</si>
  <si>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</si>
  <si>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</si>
  <si>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Total list of stakeholders and their commitment to the  forecast finish date</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</si>
  <si>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</si>
  <si>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</si>
  <si>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</si>
  <si>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Identified risks with probability and impact ratings and Historical Project Performance (SPI, past variances, Productivity Trends)</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</si>
  <si>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</si>
  <si>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</si>
  <si>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</si>
  <si>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Risk severity and Risk mapping</t>
  </si>
  <si>
    <t>Satisfactory Score if - Contingency allocated but  not aligning with the risk severity as per the heat map</t>
  </si>
  <si>
    <t>Was there any deferment in the project completion date due to unidentified risks?</t>
  </si>
  <si>
    <t>Source of the unidentified risk</t>
  </si>
  <si>
    <t>Yes, but less than 1 month</t>
  </si>
  <si>
    <t>Satisfactory Score if - the deferment was less than 1 month</t>
  </si>
  <si>
    <t>Was there any Cost Overrun because of identified risk? </t>
  </si>
  <si>
    <t>% of cost overrun from the latest approved budget due to identified risk</t>
  </si>
  <si>
    <t>No</t>
  </si>
  <si>
    <t>Satisfactory Score if - the cost overrun was less than 5%</t>
  </si>
  <si>
    <t>Was there any Cost Overrun because of unidentified risk? </t>
  </si>
  <si>
    <t>% of cost overrun from the latest approved budget due to unidentified risk</t>
  </si>
  <si>
    <t>Yes, but less than  1%</t>
  </si>
  <si>
    <t>Satisfactory Score if - the cost overrun was less than 1%</t>
  </si>
  <si>
    <t>Risk Control Rate of the identified risks at DevCo Level</t>
  </si>
  <si>
    <t>Number of controlled risks</t>
  </si>
  <si>
    <t>Number of Controlled Risks / Total number of identified risks</t>
  </si>
  <si>
    <t>Total number of identified risks</t>
  </si>
  <si>
    <t>Is the DevCo fully compliant with Risk Management Plan requirements?</t>
  </si>
  <si>
    <t>Risk Manager or Risk Committee overseeing risk governance</t>
  </si>
  <si>
    <t>Satisfactory Score if - the risks were identified, mitigations planned but not communicated to all the relevant stakeholders.
And the risk register is updated</t>
  </si>
  <si>
    <t>Is there a difference in the time impact forecast before and after the risk event has triggered?</t>
  </si>
  <si>
    <t>Difference between anticipated and actual effects on time and cost, after the risk event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</si>
  <si>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</si>
  <si>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</si>
  <si>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</si>
  <si>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Reasons on the difference between anticipated and actual effects on time and cost</t>
  </si>
  <si>
    <t>Yes, but less than 0.5%</t>
  </si>
  <si>
    <t>Satisfactory Score if - the cost impact is less than 0.5% of the  identified risk costing</t>
  </si>
  <si>
    <t>Value</t>
  </si>
  <si>
    <t>Rating</t>
  </si>
  <si>
    <t>Score</t>
  </si>
  <si>
    <t>Assessment Criteria Weightage</t>
  </si>
  <si>
    <t>Assessment Guideline
/Formula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</si>
  <si>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</si>
  <si>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</si>
  <si>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</si>
  <si>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</si>
  <si>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</si>
  <si>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</si>
  <si>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</si>
  <si>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</si>
  <si>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</si>
  <si>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</si>
  <si>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</si>
  <si>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</si>
  <si>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</si>
  <si>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</si>
  <si>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</si>
  <si>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</si>
  <si>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&gt;70%</t>
  </si>
  <si>
    <t>50-70%</t>
  </si>
  <si>
    <t>&lt;50%</t>
  </si>
  <si>
    <t>&lt;30%</t>
  </si>
  <si>
    <t>30-70%</t>
  </si>
  <si>
    <t xml:space="preserve">Schedule Extension </t>
  </si>
  <si>
    <t>&lt;20%</t>
  </si>
  <si>
    <t>20-40%</t>
  </si>
  <si>
    <t>&gt;40%</t>
  </si>
  <si>
    <t>Schedule Achievability</t>
  </si>
  <si>
    <t>Risk Governance</t>
  </si>
  <si>
    <t>Risk Performance</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</si>
  <si>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</si>
  <si>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</si>
  <si>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</si>
  <si>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</si>
  <si>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</si>
  <si>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</si>
  <si>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</si>
  <si>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</si>
  <si>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</si>
  <si>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</si>
  <si>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</si>
  <si>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</si>
  <si>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</si>
  <si>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</si>
  <si>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</si>
  <si>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</si>
  <si>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</si>
  <si>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</si>
  <si>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</si>
  <si>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Criteria</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</si>
  <si>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</si>
  <si>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</si>
  <si>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</si>
  <si>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</si>
  <si>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</si>
  <si>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</si>
  <si>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</si>
  <si>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</si>
  <si>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</si>
  <si>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</si>
  <si>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</si>
  <si>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</si>
  <si>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</si>
  <si>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</si>
  <si>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 xml:space="preserve">Latest Approved Completion Date​ </t>
  </si>
  <si>
    <t>Q2-28</t>
  </si>
  <si>
    <t>Visualized with no score</t>
  </si>
  <si>
    <t>Risk 1</t>
  </si>
  <si>
    <t>Contractor</t>
  </si>
  <si>
    <t>Cost</t>
  </si>
  <si>
    <t>High</t>
  </si>
  <si>
    <t>Open</t>
  </si>
  <si>
    <t>Measure 02</t>
  </si>
  <si>
    <t>Forecast Completion Date​</t>
  </si>
  <si>
    <t>Q1-29</t>
  </si>
  <si>
    <t>Visualized with Score</t>
  </si>
  <si>
    <t>Risk 2</t>
  </si>
  <si>
    <t>Source A</t>
  </si>
  <si>
    <t>Impact O</t>
  </si>
  <si>
    <t>Med</t>
  </si>
  <si>
    <t>Ongoing</t>
  </si>
  <si>
    <t>Measure 01</t>
  </si>
  <si>
    <t>Approved baseline completion date</t>
  </si>
  <si>
    <t>Q3-27</t>
  </si>
  <si>
    <t>Risk 3</t>
  </si>
  <si>
    <t>Source B</t>
  </si>
  <si>
    <t>Impact P</t>
  </si>
  <si>
    <t>Measure 04</t>
  </si>
  <si>
    <t>No. of schedule iterations</t>
  </si>
  <si>
    <t>8</t>
  </si>
  <si>
    <t>Raw Data for Indicator</t>
  </si>
  <si>
    <t>Risk 4</t>
  </si>
  <si>
    <t>Source F</t>
  </si>
  <si>
    <t>Impact T</t>
  </si>
  <si>
    <t>Closed</t>
  </si>
  <si>
    <t>Measure 05</t>
  </si>
  <si>
    <t>Planned duration up to a specific phase as per approved Baseline programme</t>
  </si>
  <si>
    <t>120</t>
  </si>
  <si>
    <t>Risk 5</t>
  </si>
  <si>
    <t>PMC</t>
  </si>
  <si>
    <t>Reputation</t>
  </si>
  <si>
    <t>Low</t>
  </si>
  <si>
    <t>Measure 06</t>
  </si>
  <si>
    <t>Duration taken to complete works up to the specific phase</t>
  </si>
  <si>
    <t>145</t>
  </si>
  <si>
    <t>Risk 6</t>
  </si>
  <si>
    <t>Source C</t>
  </si>
  <si>
    <t>Impact Q</t>
  </si>
  <si>
    <t>Measure 07</t>
  </si>
  <si>
    <t>Recovery Plan</t>
  </si>
  <si>
    <t>Risk 7</t>
  </si>
  <si>
    <t>Source D</t>
  </si>
  <si>
    <t>Impact R</t>
  </si>
  <si>
    <t>Measure 08</t>
  </si>
  <si>
    <t>Extent of all EOT (design stage)</t>
  </si>
  <si>
    <t>3</t>
  </si>
  <si>
    <t>Risk 8</t>
  </si>
  <si>
    <t>Supplier</t>
  </si>
  <si>
    <t>Time</t>
  </si>
  <si>
    <t>Measure 09</t>
  </si>
  <si>
    <t>Extent of all EOT (const. stage)</t>
  </si>
  <si>
    <t>6</t>
  </si>
  <si>
    <t>Risk 9</t>
  </si>
  <si>
    <t>CAA</t>
  </si>
  <si>
    <t>Impact M</t>
  </si>
  <si>
    <t>Measure 10</t>
  </si>
  <si>
    <t>No. of unresolved issues</t>
  </si>
  <si>
    <t>7</t>
  </si>
  <si>
    <t>Risk 10</t>
  </si>
  <si>
    <t>Source E</t>
  </si>
  <si>
    <t>Impact S</t>
  </si>
  <si>
    <t>Measure 11</t>
  </si>
  <si>
    <t>No. of (Open) Inherent Risks</t>
  </si>
  <si>
    <t>15</t>
  </si>
  <si>
    <t>No. of (Closed) Residual Risks</t>
  </si>
  <si>
    <t>35</t>
  </si>
  <si>
    <t>Project-level risks (including low, medium, and high severity)</t>
  </si>
  <si>
    <t>65</t>
  </si>
  <si>
    <t>Procedures for risk management</t>
  </si>
  <si>
    <t>Risks identified and corresponding impact on schedule</t>
  </si>
  <si>
    <t>NIL</t>
  </si>
  <si>
    <t>Visualized with No Score</t>
  </si>
  <si>
    <t>Extra Cost due to Unresolved Issues</t>
  </si>
  <si>
    <t>1700000</t>
  </si>
  <si>
    <t>Similarity between Original/Approved and Latest CGI and Animation</t>
  </si>
  <si>
    <t>Percentage similarity between Approved CGI and Latest CGI at same angle and scale</t>
  </si>
  <si>
    <t>(Percentage similarity between Approved CGI and Latest CGI at same angle and scale) + (Percentage similarity between Approved Animation and Latest Animation at same camera angle) / 2</t>
  </si>
  <si>
    <t>Percentage similarity between Approved Animation and Latest Animation at same camera angle</t>
  </si>
  <si>
    <t>Does the Latest Material Palette &amp; Finish Schedule support the look of the Approved CGI?</t>
  </si>
  <si>
    <t>Material Palette &amp; Finish Schedule</t>
  </si>
  <si>
    <t>Material Palette &amp; Finish Schedule matched Approved CGI</t>
  </si>
  <si>
    <t>Does the DevCo have Design &amp; Technical Guidelines (including Look &amp; Feel Design Guidelines)?</t>
  </si>
  <si>
    <t>Design and Technical Guidelines</t>
  </si>
  <si>
    <t>The Design and Technical Guidelines exist</t>
  </si>
  <si>
    <t>Do DevCo projects comply with DDTG?</t>
  </si>
  <si>
    <t xml:space="preserve">Look &amp; Feel Guideline </t>
  </si>
  <si>
    <t xml:space="preserve">Material Palette &amp; Finish Schedule aligns with Look &amp; Feel Guideline </t>
  </si>
  <si>
    <t>% variance from approved Built-Up Area (BUA)</t>
  </si>
  <si>
    <t>Latest BUA</t>
  </si>
  <si>
    <t>(Latest BUA - Approved BUA) / Approved BUA</t>
  </si>
  <si>
    <t>Approved BUA</t>
  </si>
  <si>
    <t>% variance in land use permit area</t>
  </si>
  <si>
    <t>Latest Land Area</t>
  </si>
  <si>
    <t>(Latest Land Area - Approved Land Area) / Approved Land Area</t>
  </si>
  <si>
    <t>Approved Land Area</t>
  </si>
  <si>
    <t>% variance from approved population</t>
  </si>
  <si>
    <t>Latest Population</t>
  </si>
  <si>
    <t>(Latest Population - Approved Population) / Approved Population</t>
  </si>
  <si>
    <t>Approved Population</t>
  </si>
  <si>
    <t>% value of modularization compared to the total construction value</t>
  </si>
  <si>
    <t>Value of Modularized Construction Cost</t>
  </si>
  <si>
    <t>Modularized Construction Cost / Total Construction Cost</t>
  </si>
  <si>
    <t>Value of Total Construction Cost</t>
  </si>
  <si>
    <t xml:space="preserve">Have all projects completed a Constructability Report/Document? </t>
  </si>
  <si>
    <t>Date and Revision of Constructability Report</t>
  </si>
  <si>
    <t>Constructability Report exists</t>
  </si>
  <si>
    <t>Was design for Enabling Work Package considerd as part of the design process to ensure the readiness of the site for the main construction work?</t>
  </si>
  <si>
    <t>Assessment of enabling works required</t>
  </si>
  <si>
    <t>Consideration of design for enabling work package</t>
  </si>
  <si>
    <t>Are documentation packages meeting the LOD requirements of the latest Design Stage Gate?</t>
  </si>
  <si>
    <t>LOD Required</t>
  </si>
  <si>
    <t>LOD Documented matches LOD Required</t>
  </si>
  <si>
    <t>LOD Documented (drawing sample from Design Report)</t>
  </si>
  <si>
    <t>Have all projects adopted digital delivery using BIM and/or GIS?</t>
  </si>
  <si>
    <t>% of projects adopting digital delivery using BIM/GIS</t>
  </si>
  <si>
    <t>BIM Documentation exists</t>
  </si>
  <si>
    <t>Is project delivery occurring in accordance with the latest approved design strategy?</t>
  </si>
  <si>
    <t xml:space="preserve">Date of Latest Approved Design Strategy </t>
  </si>
  <si>
    <t>Review Latest Approved Design Strategy and compare with the Stage Gate Design Report</t>
  </si>
  <si>
    <t xml:space="preserve">% of projects with completed technical design/peer reviews and verifications/certifications as required for the latest Design Stage Gate </t>
  </si>
  <si>
    <t>Number of projects with completed design reviews and verification register</t>
  </si>
  <si>
    <t>Check the Design Review &amp; Verification Register, assess if correct number of Design Reviews have occurred in accordance with the Design Management Report</t>
  </si>
  <si>
    <t>% of Corrective Actions closed</t>
  </si>
  <si>
    <t>Total Corrective Actions</t>
  </si>
  <si>
    <t>Closed Corrective Actions / Total Corrective Actions</t>
  </si>
  <si>
    <t>Number of Closed Corrective Actions</t>
  </si>
  <si>
    <t>Average Cycle time to close corrective actions</t>
  </si>
  <si>
    <t>Days taken to Close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</si>
  <si>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</si>
  <si>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</si>
  <si>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Days taken to complete Design Reviews</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</si>
  <si>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</si>
  <si>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</si>
  <si>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Level of review and verification required for Stage Gate</t>
  </si>
  <si>
    <t>Independent Certification exists</t>
  </si>
  <si>
    <t>Are all project designs integrated with Regional Infrastructure &amp; Mobility Plans?</t>
  </si>
  <si>
    <t>Regional Strategies</t>
  </si>
  <si>
    <t>The Infrastructure and Engineering Report references the Regional Infrastructure &amp; Mobility Plans and demonstrates adoption of Regional Strategies</t>
  </si>
  <si>
    <t>Do all projects comply with environmental guidelines in accordance with ESIA?</t>
  </si>
  <si>
    <t>Extent of compliance to environmental guidelines</t>
  </si>
  <si>
    <t>Key Environmental Risks and Site Environmental Factors are covered in the Environmental Compliance Report</t>
  </si>
  <si>
    <t>% of projects with Code Compliance Violations</t>
  </si>
  <si>
    <t>Total Number of Code Compliance Violations</t>
  </si>
  <si>
    <t>Total Number of Code Compliance Violations taken from the Code Compliance Assessment Report</t>
  </si>
  <si>
    <t>% of approved deviation waivers against compliant codes &amp; standards</t>
  </si>
  <si>
    <t>Total Waiver Applications Submitted</t>
  </si>
  <si>
    <t>Total Waivers Approved / Total Waiver Applications Submitted</t>
  </si>
  <si>
    <t>Total Waivers Approved</t>
  </si>
  <si>
    <t>Have all required Stakeholder Submittals been issued?</t>
  </si>
  <si>
    <t>Stakeholder Submittal Date</t>
  </si>
  <si>
    <t>Stakeholder Submittal Dates are in accordance with the Stakeholder Management Plan to ensure approvals can be achieved in line with Stage Gate completion requirements</t>
  </si>
  <si>
    <t>% of time critical Stakeholder Approvals Pending impacting Design Stage Gate completion</t>
  </si>
  <si>
    <t>Number of Stakeholder Approvals Pending</t>
  </si>
  <si>
    <t>Number of Stakeholder approvals pending / Total number of stakeholder approvals required</t>
  </si>
  <si>
    <t>Total number of stakeholder approvals required</t>
  </si>
  <si>
    <t>Does the Stakeholder Engagement Plan include proactive communication process to ensure timley coordination and approvals?</t>
  </si>
  <si>
    <t>Scheduled Design Stage Gate Completion</t>
  </si>
  <si>
    <t>Proactive communication in Stakeholder Engagement Plan</t>
  </si>
  <si>
    <t>% of Stakeholder Comments Closed</t>
  </si>
  <si>
    <t>Total Stakeholder Comments</t>
  </si>
  <si>
    <t>Stakeholder Comments Closed / Total Stakeholder Comments</t>
  </si>
  <si>
    <t>Stakeholder Comments Closed</t>
  </si>
  <si>
    <t>% of projects achieving DevCo ESG Targets</t>
  </si>
  <si>
    <t>Planned ESG Target</t>
  </si>
  <si>
    <t>Actual ESG Target / Planned ESG Target</t>
  </si>
  <si>
    <t>Actual ESG Target</t>
  </si>
  <si>
    <t>Does the DevCo ESG Target align with globally recognized Best Practice Targets?</t>
  </si>
  <si>
    <t>Alignment with globally recognized Best Practice Targets</t>
  </si>
  <si>
    <t>&lt;15%</t>
  </si>
  <si>
    <t>15-30%</t>
  </si>
  <si>
    <t>&gt;30%</t>
  </si>
  <si>
    <t>Development Program Variance</t>
  </si>
  <si>
    <t>30-40%</t>
  </si>
  <si>
    <t>Construction Design Maturity</t>
  </si>
  <si>
    <t>Design for Constructability</t>
  </si>
  <si>
    <t>Design Management Maturity</t>
  </si>
  <si>
    <t>Design Management</t>
  </si>
  <si>
    <t>&lt;14days</t>
  </si>
  <si>
    <t>14-30days</t>
  </si>
  <si>
    <t>&gt;30days</t>
  </si>
  <si>
    <t>Environmental Compliance Status</t>
  </si>
  <si>
    <t xml:space="preserve">Regulatory Compliance </t>
  </si>
  <si>
    <t>&lt;10%</t>
  </si>
  <si>
    <t>10-30%</t>
  </si>
  <si>
    <t>Authority Compliance Status</t>
  </si>
  <si>
    <t>20-30%</t>
  </si>
  <si>
    <t>DevCo ESG Target Achievement</t>
  </si>
  <si>
    <t xml:space="preserve">ESG Target Realization </t>
  </si>
  <si>
    <t>Global ESG Target Alignment</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</si>
  <si>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</si>
  <si>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</si>
  <si>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</si>
  <si>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</si>
  <si>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</si>
  <si>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</si>
  <si>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</si>
  <si>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</si>
  <si>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</si>
  <si>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</si>
  <si>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</si>
  <si>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</si>
  <si>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</si>
  <si>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</si>
  <si>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</si>
  <si>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</si>
  <si>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</si>
  <si>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</si>
  <si>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</si>
  <si>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Date &amp; Revision of Construction Management Plan</t>
  </si>
  <si>
    <t>31 July 2025</t>
  </si>
  <si>
    <t>Date &amp; Revision of Notional Construction Sequencing Drawing</t>
  </si>
  <si>
    <t>27 May 2025</t>
  </si>
  <si>
    <t>Key Environmental Risks</t>
  </si>
  <si>
    <t>Site Environmental Factors</t>
  </si>
  <si>
    <t>% of CESMP mitigation measures which align with ESIA*</t>
  </si>
  <si>
    <t>Environmental mitigation measures included in CESMP</t>
  </si>
  <si>
    <t>Environmental mitigation measures included in CESMP / Environmental mitigation measures recommended in ESIA</t>
  </si>
  <si>
    <t>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</si>
  <si>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</si>
  <si>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</si>
  <si>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</si>
  <si>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&amp; method statement</t>
  </si>
  <si>
    <t>Review and approval of construction sequence and method statement</t>
  </si>
  <si>
    <t>Is total land acquisition sufficient to achieve the area required for construction site logistics?</t>
  </si>
  <si>
    <t>Planned Area provision for site offices, amenities, laydown areas,  storage facilities, workforce accommodations</t>
  </si>
  <si>
    <t>Average</t>
  </si>
  <si>
    <t>Sufficient land acquired</t>
  </si>
  <si>
    <t>Actual Area provision for site offices, amenities, laydown areas, storage facilities, workforce accommodations</t>
  </si>
  <si>
    <t>Have Traffic Simulations been completed in preparing the Site &amp; Logistics Plan?</t>
  </si>
  <si>
    <t>Completion of Traffic Simulations</t>
  </si>
  <si>
    <t>Completion of traffic simulations</t>
  </si>
  <si>
    <t>Has the Project Execution Plan been updated and approved in the last 12 months?</t>
  </si>
  <si>
    <t>Date of latest approved Procurement Plan</t>
  </si>
  <si>
    <t>Date of latest approved Procurement Plan less than 12 months from Current Date</t>
  </si>
  <si>
    <t>% of Stakeholder MOU** / LUPs*** not executed in accordance with critical lead time</t>
  </si>
  <si>
    <t>Number of Stakeholder MOU or Land Use Permits not executed on time</t>
  </si>
  <si>
    <t>Number of Stakeholder MOU or Land Use Permits not executed on time/ Total number of Stakeholder MOU or Land Use Permits required</t>
  </si>
  <si>
    <t>Total Stakeholder MOU or Land Use Permits required</t>
  </si>
  <si>
    <t>% of Workforce Hired against Workforce Estimates</t>
  </si>
  <si>
    <t>Forecast workforce requirements</t>
  </si>
  <si>
    <t>Actual workforce employed / forecast workforce requirements</t>
  </si>
  <si>
    <t>Actual workforce employed</t>
  </si>
  <si>
    <t>% of Labor Camp Capacity against Workforce Estimates</t>
  </si>
  <si>
    <t>Forecast number of labor camps</t>
  </si>
  <si>
    <t>Actual number of labor camps / Forecast number of labor camps</t>
  </si>
  <si>
    <t>Actual number of labor camps</t>
  </si>
  <si>
    <t>% of Material Supply Capacity against Material Demand Estimates</t>
  </si>
  <si>
    <t>Forecast number of batching / crushing plants/ precast yards, etc.</t>
  </si>
  <si>
    <t>Actual number of batching plants / forecast number of batching plants</t>
  </si>
  <si>
    <t>Actual number of batching / crushing plants/ precast yards, etc.</t>
  </si>
  <si>
    <t>Did DevCo adhere to Technical Submittals Review Cycle Time (RCT)?</t>
  </si>
  <si>
    <t>Time taken for closure of technical queries</t>
  </si>
  <si>
    <t>Adherence to Technical Submittals Review Cycle Time</t>
  </si>
  <si>
    <t>Technical Submittal Review Cycle Time (RCT)</t>
  </si>
  <si>
    <t>% of approved shop drawing reviews vs planned</t>
  </si>
  <si>
    <t>Total number of shop drawing review requests</t>
  </si>
  <si>
    <t>Total number of shop drawing reviews approved / Total number of shop drawing review requests</t>
  </si>
  <si>
    <t>Total number of shop drawing reviews approved</t>
  </si>
  <si>
    <t>% of approved product waivers vs product specified</t>
  </si>
  <si>
    <t>Total number of product sample &amp; material approvals requested</t>
  </si>
  <si>
    <t>Total number of product sample &amp; materials approved / Total number of product sample &amp; material approvals requested</t>
  </si>
  <si>
    <t>Total number of product sample &amp; materials approved</t>
  </si>
  <si>
    <t>% of Certified As-Built Drawing Packages vs Planned</t>
  </si>
  <si>
    <t>Number of As-Built review requests</t>
  </si>
  <si>
    <t>Number of As-built reviews / approvals / Number of As-Built review requests</t>
  </si>
  <si>
    <t>Number of As-built reviews / approvals</t>
  </si>
  <si>
    <t>MIR Inspection Rate</t>
  </si>
  <si>
    <t>Total number of MIRs requested</t>
  </si>
  <si>
    <t>Number of MIR Inspected / Total number of MIRs requested</t>
  </si>
  <si>
    <t>Total number of MIRs inspected</t>
  </si>
  <si>
    <t>MIR Acceptance and Approval Rate</t>
  </si>
  <si>
    <t>Total number of MIRs approved</t>
  </si>
  <si>
    <t>Number of Approved MIR / Total number of MIRs requested</t>
  </si>
  <si>
    <t>WIR Inspection Rate</t>
  </si>
  <si>
    <t>Total number of WIRs requested</t>
  </si>
  <si>
    <t>Number of WIR Inspected / Total number of WIRs requested</t>
  </si>
  <si>
    <t>Total number of WIRs inspected</t>
  </si>
  <si>
    <t>WIR Acceptance and Approval Rate</t>
  </si>
  <si>
    <t>Total number of WIRs approved</t>
  </si>
  <si>
    <t>Number of Approved WIR / Total number of WIRs requested</t>
  </si>
  <si>
    <t xml:space="preserve">Does the frequency of Audits align with the QMP? </t>
  </si>
  <si>
    <t>Required Audit frequency</t>
  </si>
  <si>
    <t>Alignment of audit frequency</t>
  </si>
  <si>
    <t>% closure of Non-Conformance Reports (NCR)</t>
  </si>
  <si>
    <t>Total number of defects &amp; NCRs</t>
  </si>
  <si>
    <t>Number of Non-Conformance Reports Closed / Total Number of Non-Conformance Reports</t>
  </si>
  <si>
    <t>Total number of closed defects &amp; NCRs</t>
  </si>
  <si>
    <t>Average NCRs closeout Cycle Time</t>
  </si>
  <si>
    <t>Average time to close NCRs</t>
  </si>
  <si>
    <t>5 Weeks</t>
  </si>
  <si>
    <t>Sum (NCR Closeout cycle time)/Total number of Non-Conformance Reports</t>
  </si>
  <si>
    <t>% of procurement packages delivered within the planned lead times defined in the PMP</t>
  </si>
  <si>
    <t>Planned Procurement Package Lead Time</t>
  </si>
  <si>
    <t>Sum( Actual Procurement Package Delivery Time / Planned Procurement Package Delivery Time)</t>
  </si>
  <si>
    <t>Actual Procurement Package Delivery Time</t>
  </si>
  <si>
    <t>% of claims and variations processed within contractual conditions &amp; timeframes and with alignment of internal procedures</t>
  </si>
  <si>
    <t>Total number of claims and variations</t>
  </si>
  <si>
    <t>Total number of claims and variations processed within contractual conditions &amp; timeframes and with alignment of internal procedures / Total number of claims and variations</t>
  </si>
  <si>
    <t>Total number of claims and variations processed within contractual conditions &amp; timeframes and with alignment of internal procedures</t>
  </si>
  <si>
    <t>% of packages procured with 100% complete, compliant and well-structured documentation</t>
  </si>
  <si>
    <t>Total number of packages</t>
  </si>
  <si>
    <t>Total number of packages procured with 100% complete, compliant and well-structured documentation / Total number of packages</t>
  </si>
  <si>
    <t>Total number of packages procured with 100% complete, compliant and well-structured documentation</t>
  </si>
  <si>
    <t>% of awarded contracts where vendors appointed passed full due diligence checks</t>
  </si>
  <si>
    <t xml:space="preserve">No. of awarded contracts where vendors appointed passed full due-diligence checks </t>
  </si>
  <si>
    <t>No. of awarded contracts where vendors appointed passed full due-diligence checks  / Total number of awarded contracts</t>
  </si>
  <si>
    <t>Total number of awarded contracts</t>
  </si>
  <si>
    <t>Did the DevCo complete a Supply Chain Risk-Market Intelligence Assessment in the last quarter?</t>
  </si>
  <si>
    <t xml:space="preserve">Supply Chain Risk-Market Intelligence Assessment </t>
  </si>
  <si>
    <t>Completion of supply chain risk-market intelligence assessment</t>
  </si>
  <si>
    <t>% of procurement activities executed as planned in the Annual Procurement Plan</t>
  </si>
  <si>
    <t>Total number of procurement activities</t>
  </si>
  <si>
    <t>Number of procurement activities executed as planned / Total number of procurement activities</t>
  </si>
  <si>
    <t>Number of procurement activities executed as planned</t>
  </si>
  <si>
    <t xml:space="preserve">% of deviations in total awarded contract value with tender cost estimates </t>
  </si>
  <si>
    <t>Value of Awarded Contract</t>
  </si>
  <si>
    <t>(Value of Contract Awarded - Tender Cost Estimate) / Value of Award Contract</t>
  </si>
  <si>
    <t>Tender Cost Estimate</t>
  </si>
  <si>
    <t>% of contracts with filed claims</t>
  </si>
  <si>
    <t>Number of contracts with filed claims</t>
  </si>
  <si>
    <t>Number of contracts with filed claims / Total number of awarded contracts</t>
  </si>
  <si>
    <t>Are Payment Certificates and payments being processed in accordance with the Contract terms and conditions?</t>
  </si>
  <si>
    <t>Processing of payment certificates and payments</t>
  </si>
  <si>
    <t>Are Vendor performance assessment occurring which capture  financial instability, delays, repeated quality issues in real-time?</t>
  </si>
  <si>
    <t>Alignment of sourcing strategies with project schedules and requirements</t>
  </si>
  <si>
    <t>Vendor performance assessment</t>
  </si>
  <si>
    <t>Does the HSE Management Manual have adequate provision for identification and escalation of high risk activities?</t>
  </si>
  <si>
    <t>Escalation criteria for high risk activities</t>
  </si>
  <si>
    <t>Provision for identification and escalation of high risk activities</t>
  </si>
  <si>
    <t>Is the rate of review of the Safety Risk Register in accordance with the HSE Management Manual?</t>
  </si>
  <si>
    <t>HSE Risk Register Review Rate</t>
  </si>
  <si>
    <t>Review rate of safety risk register</t>
  </si>
  <si>
    <t>% of closed Safety Risk items</t>
  </si>
  <si>
    <t>Total number of Safety Risk items</t>
  </si>
  <si>
    <t>Total number of closed Safety Risk items / Total number of safety risk items</t>
  </si>
  <si>
    <t>Total number of closed Safety Risk items</t>
  </si>
  <si>
    <t>Average cycle time to close Safety Risk items</t>
  </si>
  <si>
    <t>Cycle time to close Safety Risk items</t>
  </si>
  <si>
    <t>14 Days</t>
  </si>
  <si>
    <t>Sum (Cycle time to close safety risk items) / Total number of closed safety risk items</t>
  </si>
  <si>
    <t>Average cycle time to close Safety Incident</t>
  </si>
  <si>
    <t>Cycle time to close Safety Incident</t>
  </si>
  <si>
    <t>Sum (Cycle time to close safety incident) / Total number of closed safety incidents</t>
  </si>
  <si>
    <t>Total number of closed safety incidents</t>
  </si>
  <si>
    <t>Is the emergency drill rate compliant with EEPP?</t>
  </si>
  <si>
    <t>Planned number of Emergency Drills</t>
  </si>
  <si>
    <t>Compliance of emergency drill rate</t>
  </si>
  <si>
    <t xml:space="preserve">Actual number of Emergency Drills </t>
  </si>
  <si>
    <t>Recommended time to complete Emergency drills</t>
  </si>
  <si>
    <t>5 Days</t>
  </si>
  <si>
    <t>Actual Time to complete Emergency drills</t>
  </si>
  <si>
    <t>10 Days</t>
  </si>
  <si>
    <t>Fatality Rate (FR)</t>
  </si>
  <si>
    <t>No. of incidents resulting in fatality or severe impairment per 200,000 work hours</t>
  </si>
  <si>
    <t>Lost Time Injury Frequency Rate (LTIFR)</t>
  </si>
  <si>
    <t>No. of incidents resulting in lost time per 200,000 work hours</t>
  </si>
  <si>
    <t>Total Recordable Incident Rate (TRIR)</t>
  </si>
  <si>
    <t>No. of recordable incidents per 200,000 work hours</t>
  </si>
  <si>
    <t>Near Miss Rate</t>
  </si>
  <si>
    <t>No. of near misses recorded per 200,000 work hours</t>
  </si>
  <si>
    <t>Safety Observation Rate</t>
  </si>
  <si>
    <t>No. of safety observation recorded per 200,000 work hours</t>
  </si>
  <si>
    <t>Leadership Safety Walk Rate</t>
  </si>
  <si>
    <t>Total number of Safety Walks</t>
  </si>
  <si>
    <t>Total number of Safety Walks with Leadership / Total number of Safety Walks</t>
  </si>
  <si>
    <t>Total number of Safety Walks with Leadership</t>
  </si>
  <si>
    <t>% of Grievances Closed</t>
  </si>
  <si>
    <t>Number of grievances closed</t>
  </si>
  <si>
    <t>Number of grievances closed / Total number of grievances</t>
  </si>
  <si>
    <t>Total number of grievances</t>
  </si>
  <si>
    <t>Average Cycle Time to Close Grievances</t>
  </si>
  <si>
    <t>Cycle time to close grievances</t>
  </si>
  <si>
    <t>Sum (Cycle time to close grievances) / Total number of grievances</t>
  </si>
  <si>
    <t>% of Welfare Staff vs Total workforce</t>
  </si>
  <si>
    <t>Percentage of Welfare Staff against total staff</t>
  </si>
  <si>
    <t>Number of Welfare Staff / Total Number of Staff</t>
  </si>
  <si>
    <t xml:space="preserve">% closed welfare observations or red flag if 0 observations </t>
  </si>
  <si>
    <t>Total number of Welfare Observations</t>
  </si>
  <si>
    <t>Number of Welfare Observations Closed / Total number of Welfare Observations</t>
  </si>
  <si>
    <t>Total number of Closed Welfare Observations</t>
  </si>
  <si>
    <t>% of Welfare Non-compliances closed</t>
  </si>
  <si>
    <t>Total Welfare Non-compliances</t>
  </si>
  <si>
    <t>Total Closed Welfare Non-compliances / Total Welfare Non-compliances</t>
  </si>
  <si>
    <t>Total Closed Welfare Non-compliances</t>
  </si>
  <si>
    <t>Average Cycle Time to Close Welfare Non-compliances</t>
  </si>
  <si>
    <t>Cycle time to close Welfare Non-Compliances</t>
  </si>
  <si>
    <t>Sum (Cycle time to close Welfare Non-compliances) / Total number of Welfare Non-compliances</t>
  </si>
  <si>
    <t>Is frequency of Labor Accommodation Inspection occurring in accordance with VMMP?</t>
  </si>
  <si>
    <t>Mitigation measures  in the event of welfare audit observations &amp; recommendations</t>
  </si>
  <si>
    <t>Labor accommodation inspection frequency</t>
  </si>
  <si>
    <t>&gt;80%</t>
  </si>
  <si>
    <t>60-80%</t>
  </si>
  <si>
    <t>&lt;60%</t>
  </si>
  <si>
    <t>Construction Planning Maturity</t>
  </si>
  <si>
    <t>Construction</t>
  </si>
  <si>
    <t>20-60%</t>
  </si>
  <si>
    <t>&gt;60%</t>
  </si>
  <si>
    <t>&gt;90%</t>
  </si>
  <si>
    <t>70-90%</t>
  </si>
  <si>
    <t>&lt;70%</t>
  </si>
  <si>
    <t>Workforce Resource Availability</t>
  </si>
  <si>
    <t>40-80%</t>
  </si>
  <si>
    <t>Adherence to Design</t>
  </si>
  <si>
    <t>Quality</t>
  </si>
  <si>
    <t>60-90%</t>
  </si>
  <si>
    <t>Total number of MIRs approved / rejected</t>
  </si>
  <si>
    <t>Total number of WIRs approved / rejected</t>
  </si>
  <si>
    <t>Quality Assurance / Quality Control (QA/QC)</t>
  </si>
  <si>
    <t>&lt;10 days</t>
  </si>
  <si>
    <t>10-21 days</t>
  </si>
  <si>
    <t>&gt;21 days</t>
  </si>
  <si>
    <t>70-80%</t>
  </si>
  <si>
    <t>Procurement &amp; Contracting Compliance</t>
  </si>
  <si>
    <t>Procurement</t>
  </si>
  <si>
    <t>90-85%</t>
  </si>
  <si>
    <t>&lt;85%</t>
  </si>
  <si>
    <t>Procurement &amp; Contracting Execution Performance</t>
  </si>
  <si>
    <t>HSE Compliance</t>
  </si>
  <si>
    <t>HSE and Welfare</t>
  </si>
  <si>
    <t>&lt;7 days</t>
  </si>
  <si>
    <t>7-14 days</t>
  </si>
  <si>
    <t>&gt;14 days</t>
  </si>
  <si>
    <t>0.001-0.0199</t>
  </si>
  <si>
    <t>&gt;0.02</t>
  </si>
  <si>
    <t>&lt;0.1</t>
  </si>
  <si>
    <t>0.1-1.5</t>
  </si>
  <si>
    <t>&gt;1.5</t>
  </si>
  <si>
    <t>&lt;0.5</t>
  </si>
  <si>
    <t>0.5-5</t>
  </si>
  <si>
    <t>&gt;5</t>
  </si>
  <si>
    <t>&gt;30</t>
  </si>
  <si>
    <t>0.1-30</t>
  </si>
  <si>
    <t>&gt;200</t>
  </si>
  <si>
    <t>10-200</t>
  </si>
  <si>
    <t>&lt;10</t>
  </si>
  <si>
    <t>Welfare Compliance</t>
  </si>
  <si>
    <t>&lt;14 days</t>
  </si>
  <si>
    <t>14-28 days</t>
  </si>
  <si>
    <t>&gt;28 days</t>
  </si>
  <si>
    <t>Poor</t>
  </si>
  <si>
    <t>40-60%</t>
  </si>
  <si>
    <t>&lt;40% ; no observations recorded</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</si>
  <si>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</si>
  <si>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</si>
  <si>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</si>
  <si>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</si>
  <si>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</si>
  <si>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</si>
  <si>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</si>
  <si>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</si>
  <si>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</si>
  <si>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</si>
  <si>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</si>
  <si>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</si>
  <si>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</si>
  <si>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</si>
  <si>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</si>
  <si>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</si>
  <si>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</si>
  <si>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</si>
  <si>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</si>
  <si>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</si>
  <si>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</si>
  <si>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</si>
  <si>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</si>
  <si>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</si>
  <si>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</si>
  <si>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Quality Audits</t>
  </si>
  <si>
    <t>Procurement Packages</t>
  </si>
  <si>
    <t>Incident Management</t>
  </si>
  <si>
    <t>Compliance Management - Audits/Inspections</t>
  </si>
  <si>
    <t>Compliance Management - Actions</t>
  </si>
  <si>
    <t>Safety Trainings</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</si>
  <si>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</si>
  <si>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</si>
  <si>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</si>
  <si>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</si>
  <si>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</si>
  <si>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</si>
  <si>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</si>
  <si>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</si>
  <si>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</si>
  <si>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</si>
  <si>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</si>
  <si>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</si>
  <si>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</si>
  <si>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</si>
  <si>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</si>
  <si>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</si>
  <si>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</si>
  <si>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</si>
  <si>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</si>
  <si>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</si>
  <si>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No. of Site Access Required</t>
  </si>
  <si>
    <t>Jan</t>
  </si>
  <si>
    <t>Count</t>
  </si>
  <si>
    <t>186</t>
  </si>
  <si>
    <t>129</t>
  </si>
  <si>
    <t>50</t>
  </si>
  <si>
    <t>Fatalities</t>
  </si>
  <si>
    <t>0</t>
  </si>
  <si>
    <t>HSE Audit</t>
  </si>
  <si>
    <t>5</t>
  </si>
  <si>
    <t>HSE</t>
  </si>
  <si>
    <t>22</t>
  </si>
  <si>
    <t>No. of Site Access Provided</t>
  </si>
  <si>
    <t>Feb</t>
  </si>
  <si>
    <t>16100</t>
  </si>
  <si>
    <t>9600</t>
  </si>
  <si>
    <t>6800</t>
  </si>
  <si>
    <t>Severe Impairment</t>
  </si>
  <si>
    <t>1</t>
  </si>
  <si>
    <t>Welfare Inspection</t>
  </si>
  <si>
    <t>2</t>
  </si>
  <si>
    <t>4</t>
  </si>
  <si>
    <t>Welfare</t>
  </si>
  <si>
    <t>25</t>
  </si>
  <si>
    <t>10</t>
  </si>
  <si>
    <t>Packaging &amp; Phasing Strategy</t>
  </si>
  <si>
    <t>Mar</t>
  </si>
  <si>
    <t>Lost Time Incidents</t>
  </si>
  <si>
    <t>Execution &amp; Site Logistics</t>
  </si>
  <si>
    <t>Apr</t>
  </si>
  <si>
    <t>Recordable Incidents</t>
  </si>
  <si>
    <t>14</t>
  </si>
  <si>
    <t>11</t>
  </si>
  <si>
    <t xml:space="preserve">Procurement Strategy </t>
  </si>
  <si>
    <t>May</t>
  </si>
  <si>
    <t>Nears Misses</t>
  </si>
  <si>
    <t>26</t>
  </si>
  <si>
    <t>21</t>
  </si>
  <si>
    <t>Required area for land acquisition</t>
  </si>
  <si>
    <t>Jun</t>
  </si>
  <si>
    <t>Mitigation of Project Execution Plan implementation challenges</t>
  </si>
  <si>
    <t>Jul</t>
  </si>
  <si>
    <t>Occurred delays due to stakeholder objections</t>
  </si>
  <si>
    <t>Aug</t>
  </si>
  <si>
    <t xml:space="preserve">Workforce Availability </t>
  </si>
  <si>
    <t>Sep</t>
  </si>
  <si>
    <t xml:space="preserve">Resource Availability </t>
  </si>
  <si>
    <t>Oct</t>
  </si>
  <si>
    <t>Workforce retention track record</t>
  </si>
  <si>
    <t>Nov</t>
  </si>
  <si>
    <t>Turnover rate track record</t>
  </si>
  <si>
    <t>Dec</t>
  </si>
  <si>
    <t>Plant/equipment downtime track record</t>
  </si>
  <si>
    <t>Number of technical queries raised</t>
  </si>
  <si>
    <t>Number of technical queries closed</t>
  </si>
  <si>
    <t>Average time to complete shop drawing reviews</t>
  </si>
  <si>
    <t>Number of shop drawing review conducted</t>
  </si>
  <si>
    <t>Number of material / product substitution requests</t>
  </si>
  <si>
    <t>Average time to approve product sample &amp; materials</t>
  </si>
  <si>
    <t xml:space="preserve">Product &amp; Material Approval Rate </t>
  </si>
  <si>
    <t>Number of as-built drawing review conducted</t>
  </si>
  <si>
    <t>Average time to approve As-built rejections / iterations</t>
  </si>
  <si>
    <t xml:space="preserve">As-Built Drawing Approval Rate </t>
  </si>
  <si>
    <t>Average time to complete MIRs and close out approvals</t>
  </si>
  <si>
    <t>Average time to complete WIRs and close out approvals</t>
  </si>
  <si>
    <t>Number of NCRs open for between 30 and 60 days</t>
  </si>
  <si>
    <t>Number of NCRs open for more than 60 days</t>
  </si>
  <si>
    <t xml:space="preserve">Leadership engagement </t>
  </si>
  <si>
    <t>Total number of ITPs requested</t>
  </si>
  <si>
    <t>Total number of ITPs attended</t>
  </si>
  <si>
    <t>Total number of ITPs approved</t>
  </si>
  <si>
    <t>Total number of ITPs completed</t>
  </si>
  <si>
    <t>Total number Quality Reports required</t>
  </si>
  <si>
    <t>Total number Quality Reports completed</t>
  </si>
  <si>
    <t>Completeness of Quality Management Plan</t>
  </si>
  <si>
    <t>Required number of ITPs signed off throughout construction</t>
  </si>
  <si>
    <t>Total number of raised closed-out defects &amp; NCRs</t>
  </si>
  <si>
    <t>Forecasted Procurement Budget</t>
  </si>
  <si>
    <t>Actual Procurement Budget</t>
  </si>
  <si>
    <t>Vendor Shortlist</t>
  </si>
  <si>
    <t>Vendor Awarded</t>
  </si>
  <si>
    <t>Vendor KPIs</t>
  </si>
  <si>
    <t>Vendor Performance Database</t>
  </si>
  <si>
    <t>Tender return date: Planned / Actual</t>
  </si>
  <si>
    <t>Tender Review &amp; award time: Planned / actual</t>
  </si>
  <si>
    <t>Pre-Tender Cost Estimate</t>
  </si>
  <si>
    <t xml:space="preserve">Tender Performance Index </t>
  </si>
  <si>
    <t>Contract clauses</t>
  </si>
  <si>
    <t>Procurement Management Plan</t>
  </si>
  <si>
    <t xml:space="preserve">Scope / design maturity </t>
  </si>
  <si>
    <t xml:space="preserve">Compliance with local content regulations / policies </t>
  </si>
  <si>
    <t xml:space="preserve">Dispute rate </t>
  </si>
  <si>
    <t xml:space="preserve">Claims processing cycle time </t>
  </si>
  <si>
    <t>No. of related CRs being requested during or after tendering phase due to identified scope gap</t>
  </si>
  <si>
    <t>Vendor Performance Assessment</t>
  </si>
  <si>
    <t>Tender pack quality</t>
  </si>
  <si>
    <t>Total packages</t>
  </si>
  <si>
    <t>Planned Packages</t>
  </si>
  <si>
    <t>Awarded Packages</t>
  </si>
  <si>
    <t>Trade Most at Risk</t>
  </si>
  <si>
    <t xml:space="preserve">Highest Risk Work Site </t>
  </si>
  <si>
    <t>Number of planned audits</t>
  </si>
  <si>
    <t xml:space="preserve">Number of conducted audits </t>
  </si>
  <si>
    <t>Number of Notifiable Incidents</t>
  </si>
  <si>
    <t>Number of Infringement Notices</t>
  </si>
  <si>
    <t xml:space="preserve">Total Safe Manhours </t>
  </si>
  <si>
    <t xml:space="preserve">Total number of closed Corrective actions </t>
  </si>
  <si>
    <t>Inspection Pass Rate</t>
  </si>
  <si>
    <t>No. of recurring incidents / safety observations outside control</t>
  </si>
  <si>
    <t xml:space="preserve">Total Site Manhours </t>
  </si>
  <si>
    <t>Welfare of labor camps</t>
  </si>
  <si>
    <t>Welfare of site facilities</t>
  </si>
  <si>
    <t>Labor accommodation inspection rate</t>
  </si>
  <si>
    <t xml:space="preserve">Regulation Compliance </t>
  </si>
  <si>
    <t xml:space="preserve">Budget Variance </t>
  </si>
  <si>
    <t>PIF Approved Capex budget (Initial Business Plan)</t>
  </si>
  <si>
    <t>PIF Approved Capex budget (Initial Business Plan) – Estimate At Completion</t>
  </si>
  <si>
    <t>Forecast budget (EAC)</t>
  </si>
  <si>
    <t xml:space="preserve">% of projects having Budget Variance   </t>
  </si>
  <si>
    <t xml:space="preserve">Number of Projects with Budget Variance </t>
  </si>
  <si>
    <t>Number of Projects with Budget Variance / Total number of Projects</t>
  </si>
  <si>
    <t>Total number of projects</t>
  </si>
  <si>
    <t>% of projects with contingency utilization rate &gt; 1</t>
  </si>
  <si>
    <t>Number of projects with contingency utilization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</si>
  <si>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</si>
  <si>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</si>
  <si>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t>
  </si>
  <si>
    <t>(No. of projects with approved change request having a cost impact greater than 2%) / (Total number of projects)</t>
  </si>
  <si>
    <t>% of projects with Approved Claims</t>
  </si>
  <si>
    <t>No. of projects with approved claims</t>
  </si>
  <si>
    <t>(No. of projects with approved claims) / (Total number of projects)</t>
  </si>
  <si>
    <t xml:space="preserve">% of provisional sums of the latest PIF Approved Capex budget </t>
  </si>
  <si>
    <t>Total provisional sums</t>
  </si>
  <si>
    <t>Total Provisional Sums/Latest Approved Budget</t>
  </si>
  <si>
    <t>Latest Approved budget</t>
  </si>
  <si>
    <t xml:space="preserve">% of variance of Allocated Provisional sums against the awarded  amount  </t>
  </si>
  <si>
    <t>Actual Utilized Provisional Sums</t>
  </si>
  <si>
    <t>(Total Provisional Sums−Actual Utilized Provisional Sums)/Total Provisional Sums</t>
  </si>
  <si>
    <t>10-20%</t>
  </si>
  <si>
    <t>&gt;20%</t>
  </si>
  <si>
    <t>Budget Variance</t>
  </si>
  <si>
    <t>Overall Budget</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</si>
  <si>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</si>
  <si>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</si>
  <si>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</si>
  <si>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</si>
  <si>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</si>
  <si>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</si>
  <si>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</si>
  <si>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</si>
  <si>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</si>
  <si>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</si>
  <si>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</si>
  <si>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</si>
  <si>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</si>
  <si>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</si>
  <si>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</si>
  <si>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</si>
  <si>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</si>
  <si>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</si>
  <si>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Estimate to Completion Declared by DevCo</t>
  </si>
  <si>
    <t>Total Expenditure to Date</t>
  </si>
  <si>
    <t>Contingency budgeted at DevCo level</t>
  </si>
  <si>
    <t>Contingency utilized at DevCo level</t>
  </si>
  <si>
    <t>Contingency Utilization Rate</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</si>
  <si>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</si>
  <si>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</si>
  <si>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</si>
  <si>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</si>
  <si>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</si>
  <si>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</si>
  <si>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</si>
  <si>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</si>
  <si>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</si>
  <si>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</si>
  <si>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</si>
  <si>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</si>
  <si>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 xml:space="preserve">Is there an innovation Strategy or document that lists the key focus areas and initiatives across design, construction and operation and aligned with DevCo strategic plan? </t>
  </si>
  <si>
    <t>Availability of an innovation strategy</t>
  </si>
  <si>
    <t>Innovation Strategy: Availability - 15%; Strategic Alignment - 15%; Adequate list of key focus areas - 10%; Adequate list of detailed initiatives - 10%; CBA - 15%; Implementation Roadmap - 15%; Process formulated - 10%; Budget of implementation - 10%</t>
  </si>
  <si>
    <t>Alignment of innovation strategy with DevCo Strategic Plan</t>
  </si>
  <si>
    <t>List of focus areas of innovation and technology</t>
  </si>
  <si>
    <t xml:space="preserve">List of innovative initiatives throughout project lifecycle (design, construction and operation) </t>
  </si>
  <si>
    <t>Availability of innovation cost-benefit analysis</t>
  </si>
  <si>
    <t>Implementation Success Rate for Innovation Strategy</t>
  </si>
  <si>
    <t>Process for innovation</t>
  </si>
  <si>
    <t>Budget of implementation</t>
  </si>
  <si>
    <t xml:space="preserve">Is there a smart city Strategy or document that lists the key  focus areas of smart city aligned with DevCo strategic plan? </t>
  </si>
  <si>
    <t>Availability of a smart city strategy</t>
  </si>
  <si>
    <t>Smart City Strategy: Availability - 15%; Strategic Alignment - 15%; Adequate list of key focus areas - 10%; Adequate list of detailed initiatives - 10%; CBA - 15%; Implementation Roadmap - 15%; Process formulated - 10%; Budget of implementation - 10%</t>
  </si>
  <si>
    <t>Alignment of smart city strategy with DevCo Strategic Plan</t>
  </si>
  <si>
    <t xml:space="preserve">List of Smart City focus areas </t>
  </si>
  <si>
    <t>List of smart city initiatives within each key focus area</t>
  </si>
  <si>
    <t>Availability of smart city goals and set of KPIs</t>
  </si>
  <si>
    <t>Availability of smart city cost-benefit analysis</t>
  </si>
  <si>
    <t>Implementation Roadmap for selected smart city initiatives</t>
  </si>
  <si>
    <t>Is there an impact assessment report or identified process/ guidelines to evaluate the impact of the innovation / smart city technologies adoption on DevCo performance?</t>
  </si>
  <si>
    <t>Availability of approach / process and guidelines to evaluate the impact of implementing innovations and technologies</t>
  </si>
  <si>
    <t>Adoption on DevCo performance? Robust assessment process and guidelines - 30%; Availability of sample of impact assessment report - 30%; Availability of action plan - 10%; Use of innovative tools/platforms/dashboards - 30%</t>
  </si>
  <si>
    <t>Availability of sample of impact assessment report</t>
  </si>
  <si>
    <t>Availability of action plan</t>
  </si>
  <si>
    <t>Use of innovative tools/platforms/dashboards</t>
  </si>
  <si>
    <t xml:space="preserve">Is there evidence for innovation / smart city technologies successful implementation (in final design report, master plan or other)? </t>
  </si>
  <si>
    <t>Evidence for adoption of innovation/smart city considerations within the master plan</t>
  </si>
  <si>
    <t>Evidence for innovation/smart city technologies successful implementation</t>
  </si>
  <si>
    <t>Evidence for adoption of innovation/smart city considerations within the project detailed design</t>
  </si>
  <si>
    <t xml:space="preserve">Are there Pilot or R&amp;D projects conducted? </t>
  </si>
  <si>
    <t>Availability of innovation/smart city piloting or R&amp;D procedures</t>
  </si>
  <si>
    <t>Pilot or R&amp;D projects conducted?  Availability - 20%; Adequate list of focus areas - 35%; Procedure - 15%; Outcome assessment robustness - 30%</t>
  </si>
  <si>
    <t>List of focus areas</t>
  </si>
  <si>
    <t>Procedure</t>
  </si>
  <si>
    <t>Robustness of assessment of pilot and R&amp;D outcomes</t>
  </si>
  <si>
    <t>% of pilot / R&amp;D Projects Transitioned into Full-Scale</t>
  </si>
  <si>
    <t>Number of pilot projects</t>
  </si>
  <si>
    <t>[(Number of pilots that are scaled successfully + Number of R&amp;D projects that are successfully piloted or fully-scaled) / (Number of pilot projects + Number of R&amp;D projects)]</t>
  </si>
  <si>
    <t>Number of R&amp;D projects</t>
  </si>
  <si>
    <t>Number of pilot projects that are scaled successfully</t>
  </si>
  <si>
    <t>Number of R&amp;D projects that are successfully piloted or fully-scaled</t>
  </si>
  <si>
    <t>Availability of Innovation unit / department with structured team</t>
  </si>
  <si>
    <t>Availability of Innovation unit/department</t>
  </si>
  <si>
    <t>Availability of Innovation: Availability - 20%; Adequate Key positions planned in the org. structure - 30%; Unit/department position within the company hierarchy - 20%; Qualifications of the innovation team - 30%</t>
  </si>
  <si>
    <t>Key positions planned in the innovation unit/department</t>
  </si>
  <si>
    <t>Innovation unit/department within the company hierachy</t>
  </si>
  <si>
    <t>Qualifications of the innovation team</t>
  </si>
  <si>
    <t>Availability of Innovation and Technology Strategy / Process &amp; Framework</t>
  </si>
  <si>
    <t>Innovation Unit Strategy / Process &amp; Framework</t>
  </si>
  <si>
    <t>Availability - 50%
Implementation of the unit/department framework/ process - 50%</t>
  </si>
  <si>
    <t>Implementation of innovation department process / framework</t>
  </si>
  <si>
    <t>&gt;75%</t>
  </si>
  <si>
    <t>60-75%</t>
  </si>
  <si>
    <t>Innovation &amp; Technology Deployment</t>
  </si>
  <si>
    <t xml:space="preserve">Innovation and Technology Adoption
</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</si>
  <si>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</si>
  <si>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</si>
  <si>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</si>
  <si>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</si>
  <si>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</si>
  <si>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</si>
  <si>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</si>
  <si>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</si>
  <si>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</si>
  <si>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Innovation Adoption Effectiveness Index (strategy &amp; leadership alignment)</t>
  </si>
  <si>
    <t>Innovation Adoption Effectiveness Index (skilled human resources)</t>
  </si>
  <si>
    <t>Innovation Adoption Effectiveness Index (planning &amp; governance)</t>
  </si>
  <si>
    <t>Innovation Adoption Effectiveness Index (process management)</t>
  </si>
  <si>
    <t>Innovation Adoption Effectiveness Index (partnerships and collaboration)</t>
  </si>
  <si>
    <t>Innovation Adoption Effectiveness Index (resource management)</t>
  </si>
  <si>
    <t>Implementation Success Rate for Smart City Strategy</t>
  </si>
  <si>
    <t>Number of Smart City Use Cases</t>
  </si>
  <si>
    <t>Smart City Adoption Effectiveness Index (strategy &amp; leadership alignment)</t>
  </si>
  <si>
    <t>Smart City Adoption Effectiveness Index (infrastructure readiness)</t>
  </si>
  <si>
    <t>Smart City Adoption Effectiveness Index (planning &amp; governance)</t>
  </si>
  <si>
    <t>Smart City Adoption Effectiveness Index (stakeholder alignment)</t>
  </si>
  <si>
    <t>Smart City Adoption Effectiveness Index (realized benefits &amp; performance)</t>
  </si>
  <si>
    <t>Availability of Technical Function Strategy</t>
  </si>
  <si>
    <t>Availability of strategy</t>
  </si>
  <si>
    <t>Yes, but very brief</t>
  </si>
  <si>
    <t>Give 'satisfactory' score if there is a technical function strategy, but it is very general and does not provide specific details of the strategy</t>
  </si>
  <si>
    <t>Alignment of Technical Strategy with Organizational Strategy</t>
  </si>
  <si>
    <t xml:space="preserve">Alignment of technical functions' strategy and initiatives with the overarching organizational strategy </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</si>
  <si>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</si>
  <si>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</si>
  <si>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</si>
  <si>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Key challenges in strategy execution</t>
  </si>
  <si>
    <t>Moderate</t>
  </si>
  <si>
    <t>"Severe" score if challenges faced can impact strategy execution significantly (in terms of time, cost and/or quality)</t>
  </si>
  <si>
    <t>Availability of Technical KPIs</t>
  </si>
  <si>
    <t>Availability of KPIs</t>
  </si>
  <si>
    <t>Give 'satisfactory' score if there are technical KPIs, but they are very generic</t>
  </si>
  <si>
    <t>Progress of Achievement of KPIs for Technical Team</t>
  </si>
  <si>
    <t>Total Number of KPIs set for the preceding year</t>
  </si>
  <si>
    <t>Number of KPIs achieved / Total Number of KPIs set for the same period</t>
  </si>
  <si>
    <t>Number of KPIs achieved in the preceding year</t>
  </si>
  <si>
    <t>Appropriateness of KPIs for Technical Team</t>
  </si>
  <si>
    <t>Aligned with industry benchmarks</t>
  </si>
  <si>
    <t>Expected elements from industry benchmarks:
1. Schedule adherence
2. Budget adherence
3. Employee attrition
4. HSE and Welfare
5. Internal audit performance</t>
  </si>
  <si>
    <t>Criticality of Vacant/Missing Positions in Organization</t>
  </si>
  <si>
    <t>Key positions which are missing, if any</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</si>
  <si>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</si>
  <si>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</si>
  <si>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</si>
  <si>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Qualifications of job descriptions for vacant technical department head positions - are they appropriate?</t>
  </si>
  <si>
    <t>"Critical" score if there is little to no relevance in the requested qualifications to the role</t>
  </si>
  <si>
    <t>Robustness of Policy/Guideline/Procedure Communication</t>
  </si>
  <si>
    <t>List of policies/procedures communicated to all employees</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</si>
  <si>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</si>
  <si>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</si>
  <si>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</si>
  <si>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 xml:space="preserve">Monitoring of policies and procedures compliance </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</si>
  <si>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</si>
  <si>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</si>
  <si>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Frequency of reporting to Board and PIF</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</si>
  <si>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</si>
  <si>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</si>
  <si>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</si>
  <si>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</si>
  <si>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</si>
  <si>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</si>
  <si>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</si>
  <si>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</si>
  <si>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</si>
  <si>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</si>
  <si>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</si>
  <si>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</si>
  <si>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</si>
  <si>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</si>
  <si>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</si>
  <si>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</si>
  <si>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</si>
  <si>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</si>
  <si>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</si>
  <si>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Unfulfilled Positions</t>
  </si>
  <si>
    <t>Critical Function Missing</t>
  </si>
  <si>
    <t>Critical Position Currently Unstaffed</t>
  </si>
  <si>
    <t>Critical Policies Missing</t>
  </si>
  <si>
    <t>Critical Technical Platforms Missing</t>
  </si>
  <si>
    <t>Top KPI</t>
  </si>
  <si>
    <t xml:space="preserve">Department </t>
  </si>
  <si>
    <t>Total Positions</t>
  </si>
  <si>
    <t>No of Positions Unfullfiled</t>
  </si>
  <si>
    <t>% of Position Unfullfilled</t>
  </si>
  <si>
    <t xml:space="preserve">Name of the Department </t>
  </si>
  <si>
    <t>Availability 
(Y/N)</t>
  </si>
  <si>
    <t>Name of the Department</t>
  </si>
  <si>
    <t>No of Position Missing</t>
  </si>
  <si>
    <t>Name of the Policy</t>
  </si>
  <si>
    <t>Criticality 
(Y/N)</t>
  </si>
  <si>
    <t>Name of the Technical Platform</t>
  </si>
  <si>
    <t>Name of the KPI</t>
  </si>
  <si>
    <t>Weightage</t>
  </si>
  <si>
    <t>Top 5 KPIs</t>
  </si>
  <si>
    <t>Project controls</t>
  </si>
  <si>
    <t>Procurement Director</t>
  </si>
  <si>
    <t>Design Stage Gate Approval Procedures</t>
  </si>
  <si>
    <t>Y</t>
  </si>
  <si>
    <t>N</t>
  </si>
  <si>
    <t>Cost Management Platform</t>
  </si>
  <si>
    <t>KPI 1</t>
  </si>
  <si>
    <t>20</t>
  </si>
  <si>
    <t>Key positions</t>
  </si>
  <si>
    <t>Procurment and Contracts Management</t>
  </si>
  <si>
    <t>Masterplanning Lead</t>
  </si>
  <si>
    <t>KPI 2</t>
  </si>
  <si>
    <t>Unstaffed positions</t>
  </si>
  <si>
    <t>Innovation</t>
  </si>
  <si>
    <t>KPI 3</t>
  </si>
  <si>
    <t>% Unfilled positions in Construction Management</t>
  </si>
  <si>
    <t>KPI 4</t>
  </si>
  <si>
    <t xml:space="preserve">% Unfilled positions in Design Management </t>
  </si>
  <si>
    <t>Cost Management</t>
  </si>
  <si>
    <t>KPI 5</t>
  </si>
  <si>
    <t>% Unfilled positions in Cost Management</t>
  </si>
  <si>
    <t>Construction Management</t>
  </si>
  <si>
    <t>Others</t>
  </si>
  <si>
    <t>% Unfilled positions in Innovation</t>
  </si>
  <si>
    <t>% Unfilled positions in Project Controls</t>
  </si>
  <si>
    <t>% Unfilled positions in Procurement and Contracts Management</t>
  </si>
  <si>
    <t>Unstaffed positions which are critical and impeding execution of projects</t>
  </si>
  <si>
    <t>List of missing key technical platforms</t>
  </si>
  <si>
    <t xml:space="preserve">List of critical policies missing, if any </t>
  </si>
  <si>
    <t>Stakeholder</t>
  </si>
  <si>
    <t>Identity</t>
  </si>
  <si>
    <t>Assessor / Reviewer</t>
  </si>
  <si>
    <t>Stamp</t>
  </si>
  <si>
    <t>Cell</t>
  </si>
  <si>
    <t>Event</t>
  </si>
  <si>
    <t>Administrator</t>
  </si>
  <si>
    <t>DevCoAssessmentInput(D&amp;C) Cell $C$76 changed to [ 14 ]</t>
  </si>
  <si>
    <t>DevCoAssessmentInput(D&amp;C) Cell $C$76 changed to [  ]</t>
  </si>
  <si>
    <t>Assessor (P&amp;M)</t>
  </si>
  <si>
    <t>Assessorp&amp;m</t>
  </si>
  <si>
    <t>DevCoAssessmentInput(P&amp;M) Cell $C$6 changed to [ 50000000 ]</t>
  </si>
  <si>
    <t>DevCoAssessmentInput(P&amp;M) Cell $C$6 changed to [ 500000 ]</t>
  </si>
  <si>
    <t>DevCoAssessmentInput(P&amp;M) Cell $C$7 changed to [ 600000 ]</t>
  </si>
  <si>
    <t>DevCoAssessmentInput(P&amp;M) Cell $C$9 changed to [ 15 ]</t>
  </si>
  <si>
    <t>Assessor (D&amp;C)</t>
  </si>
  <si>
    <t>Assessord&amp;c</t>
  </si>
  <si>
    <t>DevCoAssessmentInput(D&amp;C) Cell $C$76 changed to [ 18 ]</t>
  </si>
  <si>
    <t>DevCoAssessmentInput(D&amp;C) Cell $C$76 changed to [ 28 ]</t>
  </si>
  <si>
    <t>DevCoAssessmentInput(D&amp;C) Cell $C$76 changed to [ 12 ]</t>
  </si>
  <si>
    <t>DevCoAssessmentInput(D&amp;C) Cell $C$76 changed to [ 29 ]</t>
  </si>
  <si>
    <t>DevCoAssessmentInput(D&amp;C) Cell $C$9 changed to [ Poor ]</t>
  </si>
  <si>
    <t>DevCoAssessmentInput(D&amp;C) Cell $C$10 changed to [ Average ]</t>
  </si>
  <si>
    <t>DevCoAssessmentInput(D&amp;C) Cell $C$9 changed to [ No ]</t>
  </si>
  <si>
    <t>DevCoAssessmentInput(D&amp;C) Cell $C$37 changed to [ 150 ]</t>
  </si>
  <si>
    <t>DevCoAssessmentInput(D&amp;C) Cell $C$38 changed to [ 145 ]</t>
  </si>
  <si>
    <t>DevCoAssessmentInput(D&amp;T) Cell $C$11 changed to [ 14 ]</t>
  </si>
  <si>
    <t>DevCoAssessmentInput(D&amp;T) Cell $C$12 changed to [ 16 ]</t>
  </si>
  <si>
    <t>DevCoAssessmentInput(D&amp;T) Cell $C$13 changed to [ 2.4 ]</t>
  </si>
  <si>
    <t>DevCoAssessmentInput(D&amp;T) Cell $C$14 changed to [ 2.5 ]</t>
  </si>
  <si>
    <t>DevCoAssessmentInput(D&amp;T) Cell $C$11 changed to [ 16 ]</t>
  </si>
  <si>
    <t>DevCoAssessmentInput(D&amp;T) Cell $C$12 changed to [ 14 ]</t>
  </si>
  <si>
    <t>DevCoAssessmentInput(D&amp;T) Cell $C$13 changed to [ 2.5 ]</t>
  </si>
  <si>
    <t>DevCoAssessmentInput(D&amp;T) Cell $C$14 changed to [ 2.4 ]</t>
  </si>
  <si>
    <t>DevCoAssessmentInput(D&amp;T) Cell $C$15 changed to [ 1000 ]</t>
  </si>
  <si>
    <t>DevCoAssessmentInput(D&amp;T) Cell $C$16 changed to [ 950 ]</t>
  </si>
  <si>
    <t>DevCoAssessmentInput(D&amp;C) Cell $C$30 changed to [ 150 ]</t>
  </si>
  <si>
    <t>DevCoAssessmentInput(D&amp;C) Cell $C$30 changed to [ 120 ]</t>
  </si>
  <si>
    <t>DevCoAssessmentInput(D&amp;C) Cell $C$31 changed to [ 118 ]</t>
  </si>
  <si>
    <t>DevCoAssessmentInput(D&amp;C) Cell $C$32 changed to [ 110 ]</t>
  </si>
  <si>
    <t>DevCoAssessmentInput(D&amp;C) Cell $C$33 changed to [ 350 ]</t>
  </si>
  <si>
    <t>DevCoAssessmentInput(D&amp;C) Cell $C$34 changed to [ 340 ]</t>
  </si>
  <si>
    <t>DevCoAssessmentInput(D&amp;C) Cell $C$35 changed to [ 335 ]</t>
  </si>
  <si>
    <t>DevCoAssessmentInput(D&amp;C) Cell $C$28 changed to [ 500 ]</t>
  </si>
  <si>
    <t>DevCoAssessmentInput(D&amp;C) Cell $C$29 changed to [ 475 ]</t>
  </si>
  <si>
    <t>DevCoAssessmentInput(D&amp;C) Cell $C$24 changed to [ 480 ]</t>
  </si>
  <si>
    <t>DevCoAssessmentInput(D&amp;C) Cell $C$25 changed to [ 476 ]</t>
  </si>
  <si>
    <t>DevCoAssessmentInput(D&amp;C) Cell $C$40 changed to [ 100 ]</t>
  </si>
  <si>
    <t>DevCoAssessmentInput(D&amp;C) Cell $C$41 changed to [ 56 ]</t>
  </si>
  <si>
    <t>DevCoAssessmentInput(D&amp;C) Cell $C$40 changed to [  ]</t>
  </si>
  <si>
    <t>DevCoAssessmentInput(D&amp;C) Cell $C$41 changed to [  ]</t>
  </si>
  <si>
    <t>DevCoAssessmentInput(D&amp;C) Cell $C$49 changed to [ 129 ]</t>
  </si>
  <si>
    <t>DevCoAssessmentInput(D&amp;C) Cell $C$50 changed to [ 86 ]</t>
  </si>
  <si>
    <t>DevCoAssessmentInput(D&amp;C) Cell $C$41 changed to [ 800 ]</t>
  </si>
  <si>
    <t>DevCoAssessmentInput(D&amp;C) Cell $C$42 changed to [ 800 ]</t>
  </si>
  <si>
    <t>DevCoAssessmentInput(D&amp;C) Cell $C$43 changed to [ 700 ]</t>
  </si>
  <si>
    <t>DevCoAssessmentInput(D&amp;C) Cell $C$54 changed to [ 80 ]</t>
  </si>
  <si>
    <t>No.</t>
  </si>
  <si>
    <t>User Name</t>
  </si>
  <si>
    <t>Password</t>
  </si>
  <si>
    <t>Stakeholder 
Group</t>
  </si>
  <si>
    <t>Main</t>
  </si>
  <si>
    <t>Login</t>
  </si>
  <si>
    <t>A_PLH_Data</t>
  </si>
  <si>
    <t>a</t>
  </si>
  <si>
    <t>AssessorP&amp;M</t>
  </si>
  <si>
    <t>PLH_P&amp;M</t>
  </si>
  <si>
    <t>x</t>
  </si>
  <si>
    <t>AssessorD&amp;T</t>
  </si>
  <si>
    <t>PLH_D&amp;T</t>
  </si>
  <si>
    <t>Assessor (D&amp;T)</t>
  </si>
  <si>
    <t>AssessorD&amp;C</t>
  </si>
  <si>
    <t>PLH_D&amp;C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</si>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</sst>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0;[Red]\-[$$-C09]#,##0"/>
    <numFmt numFmtId="165" formatCode="dd\-mm\-yyyy\,\ hh:mm:ss"/>
    <numFmt numFmtId="166" formatCode="0.0"/>
    <numFmt numFmtId="167" formatCode="[$-14809]d/m/yyyy;@"/>
    <numFmt numFmtId="168" formatCode="dd\-mm\-yyyy"/>
    <numFmt numFmtId="169" formatCode="&quot;DR-&quot;0"/>
  </numFmts>
  <fonts count="42">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9"/>
      <name val="Fund Light"/>
    </font>
    <font>
      <b/>
      <sz val="11"/>
      <color theme="9"/>
      <name val="Fund Light"/>
    </font>
    <font>
      <sz val="11"/>
      <color theme="0"/>
      <name val="Fund Light"/>
    </font>
    <font>
      <b/>
      <sz val="11"/>
      <color theme="0"/>
      <name val="Fund Light"/>
    </font>
    <font>
      <sz val="10"/>
      <color theme="0"/>
      <name val="Fund Light"/>
    </font>
    <font>
      <sz val="11"/>
      <color rgb="FF000000"/>
      <name val="Fund Light"/>
      <scheme val="minor"/>
    </font>
    <font>
      <b/>
      <sz val="10"/>
      <color indexed="9"/>
      <name val="Fund Light"/>
    </font>
    <font>
      <sz val="11"/>
      <color rgb="FF000000"/>
      <name val="Fund Light"/>
    </font>
    <font>
      <b/>
      <sz val="11"/>
      <color theme="0"/>
      <name val="Fund Light"/>
      <family val="2"/>
    </font>
    <font>
      <sz val="10"/>
      <color rgb="FF000000"/>
      <name val="Fund Light"/>
      <scheme val="minor"/>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sz val="9"/>
      <color indexed="81"/>
      <name val="Tahoma"/>
      <family val="2"/>
    </font>
    <font>
      <sz val="10"/>
      <color theme="1"/>
      <name val="Fund Light"/>
      <family val="2"/>
    </font>
    <font>
      <sz val="10"/>
      <color rgb="FF000000"/>
      <name val="Fund Light"/>
    </font>
    <font>
      <sz val="10"/>
      <color rgb="FF000000"/>
      <name val="Fund Light"/>
      <family val="2"/>
    </font>
  </fonts>
  <fills count="1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s>
  <borders count="37">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right/>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diagonal/>
    </border>
    <border>
      <left style="thin">
        <color rgb="FFC4995B"/>
      </left>
      <right style="thin">
        <color rgb="FFC4995B"/>
      </right>
      <top/>
      <bottom style="thin">
        <color rgb="FFC4995B"/>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3"/>
      </top>
      <bottom style="medium">
        <color theme="7"/>
      </bottom>
      <diagonal/>
    </border>
    <border>
      <left style="thin">
        <color theme="7"/>
      </left>
      <right style="thin">
        <color theme="3"/>
      </right>
      <top style="thin">
        <color theme="7"/>
      </top>
      <bottom style="thin">
        <color theme="7"/>
      </bottom>
      <diagonal/>
    </border>
    <border>
      <left style="thin">
        <color theme="7"/>
      </left>
      <right/>
      <top style="thin">
        <color theme="3"/>
      </top>
      <bottom style="medium">
        <color theme="7"/>
      </bottom>
      <diagonal/>
    </border>
    <border>
      <left style="thin">
        <color theme="7"/>
      </left>
      <right style="thin">
        <color theme="7"/>
      </right>
      <top style="thin">
        <color theme="3"/>
      </top>
      <bottom/>
      <diagonal/>
    </border>
    <border>
      <left style="thin">
        <color theme="7"/>
      </left>
      <right style="thin">
        <color theme="3"/>
      </right>
      <top style="thin">
        <color theme="3"/>
      </top>
      <bottom/>
      <diagonal/>
    </border>
    <border>
      <left style="thin">
        <color indexed="64"/>
      </left>
      <right style="thin">
        <color indexed="64"/>
      </right>
      <top style="thin">
        <color indexed="64"/>
      </top>
      <bottom style="thin">
        <color indexed="64"/>
      </bottom>
      <diagonal/>
    </border>
    <border>
      <left/>
      <right style="thin">
        <color theme="7"/>
      </right>
      <top style="thin">
        <color theme="7"/>
      </top>
      <bottom/>
      <diagonal/>
    </border>
    <border>
      <left style="thin">
        <color theme="7"/>
      </left>
      <right/>
      <top style="thin">
        <color theme="7"/>
      </top>
      <bottom/>
      <diagonal/>
    </border>
  </borders>
  <cellStyleXfs count="2">
    <xf numFmtId="0" fontId="0" fillId="0" borderId="0"/>
    <xf numFmtId="164" fontId="1" fillId="0" borderId="0"/>
  </cellStyleXfs>
  <cellXfs count="322">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2"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8" fillId="0" borderId="0" xfId="0" applyFont="1" applyAlignment="1" applyProtection="1">
      <alignment horizontal="center" vertical="center"/>
      <protection hidden="1"/>
    </xf>
    <xf numFmtId="0" fontId="0" fillId="2" borderId="0" xfId="0" applyFill="1"/>
    <xf numFmtId="0" fontId="13" fillId="0" borderId="0" xfId="0" applyFont="1"/>
    <xf numFmtId="0" fontId="3" fillId="0" borderId="0" xfId="0" applyFont="1"/>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18" fillId="0" borderId="0" xfId="0" applyFont="1" applyAlignment="1">
      <alignment horizontal="right" vertical="center"/>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3" fillId="0" borderId="0" xfId="0" applyFont="1" applyAlignment="1">
      <alignment horizontal="center"/>
    </xf>
    <xf numFmtId="0" fontId="0" fillId="2" borderId="0" xfId="0" applyFill="1" applyAlignment="1" applyProtection="1">
      <alignment horizontal="center" vertical="center"/>
      <protection hidden="1"/>
    </xf>
    <xf numFmtId="49" fontId="23" fillId="9" borderId="2" xfId="0" applyNumberFormat="1" applyFont="1" applyFill="1" applyBorder="1" applyAlignment="1">
      <alignment horizontal="left" vertical="center" wrapText="1"/>
    </xf>
    <xf numFmtId="49" fontId="23" fillId="10" borderId="2" xfId="0" applyNumberFormat="1" applyFont="1" applyFill="1" applyBorder="1" applyAlignment="1">
      <alignment horizontal="left" vertical="center" wrapText="1"/>
    </xf>
    <xf numFmtId="2" fontId="16" fillId="0" borderId="0" xfId="1" applyNumberFormat="1" applyFont="1" applyAlignment="1" applyProtection="1">
      <alignment horizontal="center" vertical="center" wrapText="1"/>
      <protection hidden="1"/>
    </xf>
    <xf numFmtId="2" fontId="16" fillId="8" borderId="4" xfId="1" applyNumberFormat="1" applyFont="1" applyFill="1" applyBorder="1" applyAlignment="1">
      <alignment horizontal="center" vertical="center" wrapText="1"/>
    </xf>
    <xf numFmtId="49" fontId="16" fillId="8" borderId="3" xfId="1" applyNumberFormat="1" applyFont="1" applyFill="1" applyBorder="1" applyAlignment="1">
      <alignment horizontal="center" vertical="center" wrapText="1"/>
    </xf>
    <xf numFmtId="0" fontId="0" fillId="2" borderId="0" xfId="0" applyFill="1" applyAlignment="1" applyProtection="1">
      <alignment horizontal="left" vertical="center"/>
      <protection hidden="1"/>
    </xf>
    <xf numFmtId="49" fontId="0" fillId="2" borderId="0" xfId="0" applyNumberFormat="1" applyFill="1" applyAlignment="1" applyProtection="1">
      <alignment horizontal="left" vertical="center" wrapText="1"/>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0" fontId="3" fillId="0" borderId="0" xfId="0" applyFont="1" applyAlignment="1" applyProtection="1">
      <alignment horizontal="center" vertical="center" wrapText="1"/>
      <protection hidden="1"/>
    </xf>
    <xf numFmtId="2" fontId="3" fillId="0" borderId="0" xfId="0" applyNumberFormat="1" applyFont="1" applyAlignment="1" applyProtection="1">
      <alignment horizontal="center" vertical="center" wrapText="1"/>
      <protection hidden="1"/>
    </xf>
    <xf numFmtId="1" fontId="21" fillId="5" borderId="2" xfId="1" applyNumberFormat="1" applyFont="1" applyFill="1" applyBorder="1" applyAlignment="1" applyProtection="1">
      <alignment horizontal="center" vertical="center" wrapText="1"/>
      <protection hidden="1"/>
    </xf>
    <xf numFmtId="9" fontId="21" fillId="5" borderId="2" xfId="1" applyNumberFormat="1" applyFont="1" applyFill="1" applyBorder="1" applyAlignment="1" applyProtection="1">
      <alignment horizontal="center" vertical="center" wrapText="1"/>
      <protection hidden="1"/>
    </xf>
    <xf numFmtId="49" fontId="21" fillId="5" borderId="2" xfId="1" applyNumberFormat="1" applyFont="1" applyFill="1" applyBorder="1" applyAlignment="1" applyProtection="1">
      <alignment horizontal="center" vertical="center" wrapText="1" shrinkToFit="1"/>
      <protection hidden="1"/>
    </xf>
    <xf numFmtId="2" fontId="21" fillId="5" borderId="2" xfId="1" applyNumberFormat="1" applyFont="1" applyFill="1" applyBorder="1" applyAlignment="1" applyProtection="1">
      <alignment horizontal="center" vertical="center" wrapText="1"/>
      <protection hidden="1"/>
    </xf>
    <xf numFmtId="9" fontId="23" fillId="9" borderId="2" xfId="0" applyNumberFormat="1" applyFont="1" applyFill="1" applyBorder="1" applyAlignment="1">
      <alignment horizontal="center" vertical="center" wrapText="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2" fontId="23" fillId="9" borderId="2" xfId="0" applyNumberFormat="1" applyFont="1" applyFill="1" applyBorder="1" applyAlignment="1">
      <alignment horizontal="center" vertical="center" wrapText="1"/>
    </xf>
    <xf numFmtId="49" fontId="28"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166" fontId="23" fillId="9" borderId="2" xfId="0" applyNumberFormat="1" applyFont="1" applyFill="1" applyBorder="1" applyAlignment="1">
      <alignment horizontal="center" vertical="center" wrapText="1"/>
    </xf>
    <xf numFmtId="0" fontId="21" fillId="5" borderId="2" xfId="1" applyNumberFormat="1" applyFont="1" applyFill="1" applyBorder="1" applyAlignment="1" applyProtection="1">
      <alignment horizontal="center" vertical="center" wrapText="1" shrinkToFit="1"/>
      <protection hidden="1"/>
    </xf>
    <xf numFmtId="49" fontId="26" fillId="15" borderId="0" xfId="1" applyNumberFormat="1" applyFont="1" applyFill="1" applyAlignment="1">
      <alignment horizontal="center" vertical="center" wrapText="1"/>
    </xf>
    <xf numFmtId="49" fontId="23" fillId="0" borderId="0" xfId="0" applyNumberFormat="1" applyFont="1" applyAlignment="1">
      <alignment horizontal="left" vertical="center" wrapText="1"/>
    </xf>
    <xf numFmtId="49" fontId="26" fillId="15" borderId="7" xfId="1" applyNumberFormat="1" applyFont="1" applyFill="1" applyBorder="1" applyAlignment="1">
      <alignment horizontal="center" vertical="center" wrapText="1"/>
    </xf>
    <xf numFmtId="0" fontId="0" fillId="2" borderId="0" xfId="0" applyFill="1" applyAlignment="1" applyProtection="1">
      <alignment vertical="center" wrapText="1"/>
      <protection hidden="1"/>
    </xf>
    <xf numFmtId="0" fontId="0" fillId="2" borderId="0" xfId="0" applyFill="1" applyAlignment="1" applyProtection="1">
      <alignment horizontal="center" vertical="center" shrinkToFit="1"/>
      <protection hidden="1"/>
    </xf>
    <xf numFmtId="0" fontId="3" fillId="2" borderId="0" xfId="0" applyFont="1" applyFill="1" applyAlignment="1" applyProtection="1">
      <alignment horizontal="left" vertical="center"/>
      <protection hidden="1"/>
    </xf>
    <xf numFmtId="0" fontId="0" fillId="2" borderId="0" xfId="0" applyFill="1" applyAlignment="1" applyProtection="1">
      <alignment horizontal="left" vertical="center" wrapText="1"/>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1" fontId="3" fillId="0" borderId="0" xfId="0" applyNumberFormat="1" applyFont="1" applyAlignment="1" applyProtection="1">
      <alignment vertical="center" wrapText="1"/>
      <protection hidden="1"/>
    </xf>
    <xf numFmtId="0" fontId="3" fillId="0" borderId="0" xfId="0" applyFont="1" applyAlignment="1" applyProtection="1">
      <alignment vertical="center" wrapText="1"/>
      <protection hidden="1"/>
    </xf>
    <xf numFmtId="1" fontId="3" fillId="0" borderId="0" xfId="0" applyNumberFormat="1" applyFont="1" applyAlignment="1" applyProtection="1">
      <alignment horizontal="center" vertical="center" shrinkToFit="1"/>
      <protection hidden="1"/>
    </xf>
    <xf numFmtId="2" fontId="21" fillId="5" borderId="2" xfId="1" applyNumberFormat="1" applyFont="1" applyFill="1" applyBorder="1" applyAlignment="1" applyProtection="1">
      <alignment horizontal="center" vertical="center" shrinkToFit="1"/>
      <protection hidden="1"/>
    </xf>
    <xf numFmtId="2" fontId="21" fillId="5" borderId="2" xfId="1" applyNumberFormat="1" applyFont="1" applyFill="1" applyBorder="1" applyAlignment="1" applyProtection="1">
      <alignment horizontal="center" vertical="center" wrapText="1" shrinkToFit="1"/>
      <protection hidden="1"/>
    </xf>
    <xf numFmtId="165" fontId="21"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49" fontId="23" fillId="14" borderId="2" xfId="0" applyNumberFormat="1" applyFont="1" applyFill="1" applyBorder="1" applyAlignment="1">
      <alignment horizontal="left" vertical="center"/>
    </xf>
    <xf numFmtId="49" fontId="25" fillId="14" borderId="2" xfId="0" applyNumberFormat="1" applyFont="1" applyFill="1" applyBorder="1" applyAlignment="1" applyProtection="1">
      <alignment horizontal="center" vertical="center" wrapText="1" shrinkToFit="1"/>
      <protection hidden="1"/>
    </xf>
    <xf numFmtId="49" fontId="3" fillId="0" borderId="0" xfId="0" applyNumberFormat="1" applyFont="1" applyAlignment="1" applyProtection="1">
      <alignment horizontal="center" vertical="center" wrapText="1" shrinkToFit="1"/>
      <protection hidden="1"/>
    </xf>
    <xf numFmtId="49" fontId="23" fillId="10" borderId="2" xfId="0" applyNumberFormat="1" applyFont="1" applyFill="1" applyBorder="1" applyAlignment="1">
      <alignment horizontal="center" vertical="center" wrapText="1"/>
    </xf>
    <xf numFmtId="166" fontId="23" fillId="10" borderId="2" xfId="0" applyNumberFormat="1" applyFont="1" applyFill="1" applyBorder="1" applyAlignment="1">
      <alignment horizontal="center" vertical="center" wrapText="1"/>
    </xf>
    <xf numFmtId="1" fontId="3" fillId="0" borderId="0" xfId="0" applyNumberFormat="1" applyFont="1" applyAlignment="1" applyProtection="1">
      <alignment horizontal="center" vertical="center" wrapText="1"/>
      <protection locked="0"/>
    </xf>
    <xf numFmtId="1" fontId="3" fillId="0" borderId="0" xfId="0" applyNumberFormat="1" applyFont="1" applyAlignment="1" applyProtection="1">
      <alignment horizontal="left" vertical="center" wrapText="1"/>
      <protection locked="0"/>
    </xf>
    <xf numFmtId="1" fontId="3" fillId="0" borderId="2" xfId="0" applyNumberFormat="1" applyFont="1" applyBorder="1" applyAlignment="1" applyProtection="1">
      <alignment horizontal="left" vertical="center" wrapText="1"/>
      <protection locked="0"/>
    </xf>
    <xf numFmtId="49" fontId="24" fillId="11" borderId="2" xfId="1" applyNumberFormat="1" applyFont="1" applyFill="1" applyBorder="1" applyAlignment="1" applyProtection="1">
      <alignment horizontal="center" vertical="center" shrinkToFit="1"/>
      <protection hidden="1"/>
    </xf>
    <xf numFmtId="49" fontId="24" fillId="12" borderId="2" xfId="1" applyNumberFormat="1" applyFont="1" applyFill="1" applyBorder="1" applyAlignment="1" applyProtection="1">
      <alignment horizontal="center" vertical="center" shrinkToFit="1"/>
      <protection hidden="1"/>
    </xf>
    <xf numFmtId="49" fontId="24" fillId="13" borderId="2" xfId="1" applyNumberFormat="1" applyFont="1" applyFill="1" applyBorder="1" applyAlignment="1" applyProtection="1">
      <alignment horizontal="center" vertical="center" wrapText="1" shrinkToFit="1"/>
      <protection hidden="1"/>
    </xf>
    <xf numFmtId="0" fontId="3" fillId="0" borderId="0" xfId="0" applyFont="1" applyAlignment="1" applyProtection="1">
      <alignment horizontal="center" vertical="center" wrapText="1"/>
      <protection locked="0"/>
    </xf>
    <xf numFmtId="2" fontId="3" fillId="0" borderId="0" xfId="0" applyNumberFormat="1" applyFont="1" applyAlignment="1" applyProtection="1">
      <alignment horizontal="center" vertical="center" wrapText="1"/>
      <protection locked="0"/>
    </xf>
    <xf numFmtId="167" fontId="16" fillId="0" borderId="0" xfId="1" applyNumberFormat="1" applyFont="1" applyAlignment="1" applyProtection="1">
      <alignment horizontal="center" vertical="center" wrapText="1"/>
      <protection hidden="1"/>
    </xf>
    <xf numFmtId="167" fontId="0" fillId="2" borderId="0" xfId="0" applyNumberFormat="1" applyFill="1" applyAlignment="1" applyProtection="1">
      <alignment horizontal="left" vertical="center"/>
      <protection hidden="1"/>
    </xf>
    <xf numFmtId="167" fontId="0" fillId="2" borderId="0" xfId="0" applyNumberFormat="1" applyFill="1" applyAlignment="1" applyProtection="1">
      <alignment horizontal="center" vertical="center"/>
      <protection hidden="1"/>
    </xf>
    <xf numFmtId="0" fontId="0" fillId="2" borderId="0" xfId="0" applyFill="1" applyAlignment="1" applyProtection="1">
      <alignment horizontal="center" vertical="center"/>
      <protection locked="0"/>
    </xf>
    <xf numFmtId="49" fontId="26" fillId="15" borderId="0" xfId="1" applyNumberFormat="1" applyFont="1" applyFill="1" applyAlignment="1" applyProtection="1">
      <alignment horizontal="center" vertical="center" wrapText="1"/>
      <protection locked="0"/>
    </xf>
    <xf numFmtId="49" fontId="21" fillId="15" borderId="0" xfId="1" applyNumberFormat="1" applyFont="1" applyFill="1" applyAlignment="1" applyProtection="1">
      <alignment horizontal="center" vertical="center" wrapText="1"/>
      <protection hidden="1"/>
    </xf>
    <xf numFmtId="49" fontId="26" fillId="15" borderId="0" xfId="1" applyNumberFormat="1" applyFont="1" applyFill="1" applyAlignment="1" applyProtection="1">
      <alignment horizontal="center" vertical="center" wrapText="1"/>
      <protection hidden="1"/>
    </xf>
    <xf numFmtId="0" fontId="21" fillId="15" borderId="0" xfId="1" applyNumberFormat="1" applyFont="1" applyFill="1" applyAlignment="1" applyProtection="1">
      <alignment horizontal="center" vertical="center" wrapText="1"/>
      <protection hidden="1"/>
    </xf>
    <xf numFmtId="0" fontId="26" fillId="15" borderId="0" xfId="1" applyNumberFormat="1" applyFont="1" applyFill="1" applyAlignment="1" applyProtection="1">
      <alignment horizontal="center" vertical="center" wrapText="1"/>
      <protection hidden="1"/>
    </xf>
    <xf numFmtId="0" fontId="11" fillId="2" borderId="0" xfId="0" applyFont="1" applyFill="1" applyAlignment="1" applyProtection="1">
      <alignment horizontal="left" vertical="center"/>
      <protection locked="0"/>
    </xf>
    <xf numFmtId="0" fontId="3" fillId="2" borderId="0" xfId="0" applyFont="1" applyFill="1" applyAlignment="1" applyProtection="1">
      <alignment horizontal="center" vertical="center"/>
      <protection locked="0"/>
    </xf>
    <xf numFmtId="0" fontId="0" fillId="2" borderId="0" xfId="0" applyFill="1" applyAlignment="1" applyProtection="1">
      <alignment horizontal="left" vertical="center"/>
      <protection locked="0"/>
    </xf>
    <xf numFmtId="0" fontId="0" fillId="2" borderId="0" xfId="0" applyFill="1" applyAlignment="1" applyProtection="1">
      <alignment vertical="center"/>
      <protection locked="0"/>
    </xf>
    <xf numFmtId="0" fontId="26" fillId="15" borderId="0" xfId="1" applyNumberFormat="1" applyFont="1" applyFill="1" applyAlignment="1" applyProtection="1">
      <alignment horizontal="center" vertical="center" wrapText="1"/>
      <protection locked="0"/>
    </xf>
    <xf numFmtId="0" fontId="4" fillId="0" borderId="0" xfId="0" applyFont="1" applyAlignment="1" applyProtection="1">
      <alignment horizontal="left" vertical="center" wrapText="1"/>
      <protection locked="0"/>
    </xf>
    <xf numFmtId="1" fontId="3" fillId="0" borderId="2" xfId="0" applyNumberFormat="1" applyFont="1" applyBorder="1" applyAlignment="1" applyProtection="1">
      <alignment vertical="center" wrapText="1"/>
      <protection hidden="1"/>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49" fontId="17" fillId="0" borderId="0" xfId="0" applyNumberFormat="1"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167" fontId="17" fillId="0" borderId="0" xfId="0" applyNumberFormat="1" applyFont="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10"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11" xfId="1" applyNumberFormat="1" applyFont="1" applyFill="1" applyBorder="1" applyAlignment="1" applyProtection="1">
      <alignment horizontal="center" vertical="center" wrapText="1"/>
      <protection hidden="1"/>
    </xf>
    <xf numFmtId="0" fontId="35" fillId="2" borderId="0" xfId="0" applyFont="1" applyFill="1" applyAlignment="1" applyProtection="1">
      <alignment vertical="center"/>
      <protection hidden="1"/>
    </xf>
    <xf numFmtId="0" fontId="35" fillId="2" borderId="0" xfId="0" applyFont="1" applyFill="1" applyAlignment="1" applyProtection="1">
      <alignment horizontal="left" vertical="center"/>
      <protection hidden="1"/>
    </xf>
    <xf numFmtId="0" fontId="35" fillId="0" borderId="0" xfId="0" applyFont="1" applyAlignment="1" applyProtection="1">
      <alignment vertical="center"/>
      <protection hidden="1"/>
    </xf>
    <xf numFmtId="0" fontId="35" fillId="2" borderId="0" xfId="0" applyFont="1" applyFill="1" applyAlignment="1" applyProtection="1">
      <alignment vertical="center" wrapText="1"/>
      <protection hidden="1"/>
    </xf>
    <xf numFmtId="0" fontId="35" fillId="2" borderId="0" xfId="0" applyFont="1" applyFill="1" applyAlignment="1" applyProtection="1">
      <alignment horizontal="left" vertical="center"/>
      <protection locked="0"/>
    </xf>
    <xf numFmtId="0" fontId="22" fillId="0" borderId="0" xfId="0" applyFont="1" applyAlignment="1">
      <alignment horizontal="center"/>
    </xf>
    <xf numFmtId="0" fontId="20" fillId="0" borderId="0" xfId="0" applyFont="1" applyAlignment="1">
      <alignment horizontal="center"/>
    </xf>
    <xf numFmtId="0" fontId="20" fillId="0" borderId="0" xfId="0" applyFont="1"/>
    <xf numFmtId="49" fontId="31" fillId="2" borderId="0" xfId="0" applyNumberFormat="1" applyFont="1" applyFill="1" applyAlignment="1" applyProtection="1">
      <alignment vertical="center"/>
      <protection hidden="1"/>
    </xf>
    <xf numFmtId="49" fontId="31" fillId="2" borderId="0" xfId="0" applyNumberFormat="1" applyFont="1" applyFill="1" applyAlignment="1" applyProtection="1">
      <alignment vertical="center" shrinkToFit="1"/>
      <protection hidden="1"/>
    </xf>
    <xf numFmtId="49" fontId="31" fillId="2" borderId="0" xfId="0" applyNumberFormat="1" applyFont="1" applyFill="1" applyAlignment="1" applyProtection="1">
      <alignment horizontal="left" vertical="center" shrinkToFit="1"/>
      <protection hidden="1"/>
    </xf>
    <xf numFmtId="49" fontId="32"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8" fillId="2" borderId="0" xfId="0" applyNumberFormat="1" applyFont="1" applyFill="1" applyAlignment="1" applyProtection="1">
      <alignment vertical="center"/>
      <protection hidden="1"/>
    </xf>
    <xf numFmtId="49" fontId="29" fillId="16" borderId="0" xfId="0" applyNumberFormat="1" applyFont="1" applyFill="1" applyAlignment="1" applyProtection="1">
      <alignment horizontal="center" vertical="center" shrinkToFit="1"/>
      <protection hidden="1"/>
    </xf>
    <xf numFmtId="49" fontId="28" fillId="0" borderId="0" xfId="0" applyNumberFormat="1" applyFont="1" applyAlignment="1" applyProtection="1">
      <alignment horizontal="left" vertical="center" shrinkToFit="1"/>
      <protection hidden="1"/>
    </xf>
    <xf numFmtId="49" fontId="28" fillId="2" borderId="0" xfId="0" applyNumberFormat="1" applyFont="1" applyFill="1" applyAlignment="1" applyProtection="1">
      <alignment vertical="center" shrinkToFit="1"/>
      <protection hidden="1"/>
    </xf>
    <xf numFmtId="49" fontId="28" fillId="0" borderId="0" xfId="0" applyNumberFormat="1" applyFont="1" applyAlignment="1" applyProtection="1">
      <alignment horizontal="left" vertical="center" wrapText="1" shrinkToFit="1"/>
      <protection hidden="1"/>
    </xf>
    <xf numFmtId="49" fontId="31" fillId="2" borderId="0" xfId="0" applyNumberFormat="1" applyFont="1" applyFill="1" applyAlignment="1" applyProtection="1">
      <alignment horizontal="center" vertical="center" shrinkToFit="1"/>
      <protection hidden="1"/>
    </xf>
    <xf numFmtId="49" fontId="28" fillId="2" borderId="0" xfId="0" applyNumberFormat="1" applyFont="1" applyFill="1" applyAlignment="1" applyProtection="1">
      <alignment horizontal="center" vertical="center" shrinkToFit="1"/>
      <protection hidden="1"/>
    </xf>
    <xf numFmtId="49" fontId="28" fillId="0" borderId="0" xfId="0" applyNumberFormat="1" applyFont="1" applyAlignment="1" applyProtection="1">
      <alignment horizontal="center" vertical="center" shrinkToFit="1"/>
      <protection hidden="1"/>
    </xf>
    <xf numFmtId="49" fontId="28" fillId="0" borderId="0" xfId="0" applyNumberFormat="1" applyFont="1" applyAlignment="1" applyProtection="1">
      <alignment horizontal="center" vertical="center" wrapText="1" shrinkToFit="1"/>
      <protection hidden="1"/>
    </xf>
    <xf numFmtId="49" fontId="6" fillId="0" borderId="0" xfId="0" applyNumberFormat="1" applyFont="1" applyAlignment="1" applyProtection="1">
      <alignment horizontal="center" vertical="center" shrinkToFit="1"/>
      <protection hidden="1"/>
    </xf>
    <xf numFmtId="49" fontId="6" fillId="0" borderId="0" xfId="0" applyNumberFormat="1" applyFont="1" applyAlignment="1" applyProtection="1">
      <alignment horizontal="left" vertical="center" shrinkToFit="1"/>
      <protection hidden="1"/>
    </xf>
    <xf numFmtId="49" fontId="37" fillId="0" borderId="12" xfId="0" applyNumberFormat="1" applyFont="1" applyBorder="1" applyAlignment="1">
      <alignment horizontal="center" vertical="center" wrapText="1"/>
    </xf>
    <xf numFmtId="49" fontId="37" fillId="0" borderId="14" xfId="0" applyNumberFormat="1" applyFont="1" applyBorder="1" applyAlignment="1">
      <alignment horizontal="center" vertical="center" wrapText="1"/>
    </xf>
    <xf numFmtId="49" fontId="26" fillId="15" borderId="15" xfId="1" applyNumberFormat="1" applyFont="1" applyFill="1" applyBorder="1" applyAlignment="1">
      <alignment horizontal="center" vertical="center" wrapText="1"/>
    </xf>
    <xf numFmtId="49" fontId="26" fillId="15" borderId="16" xfId="1" applyNumberFormat="1" applyFont="1" applyFill="1" applyBorder="1" applyAlignment="1">
      <alignment horizontal="center" vertical="center" wrapText="1"/>
    </xf>
    <xf numFmtId="49" fontId="26" fillId="15" borderId="17" xfId="1" applyNumberFormat="1" applyFont="1" applyFill="1" applyBorder="1" applyAlignment="1">
      <alignment horizontal="center" vertical="center" wrapText="1"/>
    </xf>
    <xf numFmtId="49" fontId="26" fillId="5" borderId="18" xfId="1" applyNumberFormat="1" applyFont="1" applyFill="1" applyBorder="1" applyAlignment="1">
      <alignment horizontal="center" vertical="center" wrapText="1"/>
    </xf>
    <xf numFmtId="49" fontId="26" fillId="5" borderId="19" xfId="1" applyNumberFormat="1" applyFont="1" applyFill="1" applyBorder="1" applyAlignment="1">
      <alignment horizontal="center" vertical="center" wrapText="1"/>
    </xf>
    <xf numFmtId="0" fontId="26" fillId="5" borderId="20" xfId="1" applyNumberFormat="1" applyFont="1" applyFill="1" applyBorder="1" applyAlignment="1">
      <alignment horizontal="center" vertical="center" wrapText="1"/>
    </xf>
    <xf numFmtId="49" fontId="36" fillId="0" borderId="12" xfId="0" applyNumberFormat="1" applyFont="1" applyBorder="1" applyAlignment="1">
      <alignment horizontal="center" vertical="center" wrapText="1"/>
    </xf>
    <xf numFmtId="49" fontId="36" fillId="17" borderId="14" xfId="0" applyNumberFormat="1" applyFont="1" applyFill="1" applyBorder="1" applyAlignment="1">
      <alignment horizontal="center" vertical="center" wrapText="1"/>
    </xf>
    <xf numFmtId="49" fontId="36" fillId="0" borderId="14" xfId="0" applyNumberFormat="1" applyFont="1" applyBorder="1" applyAlignment="1">
      <alignment horizontal="center" vertical="center" wrapText="1"/>
    </xf>
    <xf numFmtId="0" fontId="14" fillId="0" borderId="0" xfId="0" applyFont="1" applyAlignment="1" applyProtection="1">
      <alignment horizontal="left" vertical="center" wrapText="1"/>
      <protection locked="0"/>
    </xf>
    <xf numFmtId="0" fontId="17" fillId="2" borderId="0" xfId="0" applyFont="1" applyFill="1" applyAlignment="1" applyProtection="1">
      <alignment horizontal="center" vertical="center" wrapText="1"/>
      <protection locked="0"/>
    </xf>
    <xf numFmtId="49" fontId="17" fillId="2" borderId="0" xfId="0" applyNumberFormat="1" applyFont="1" applyFill="1" applyAlignment="1" applyProtection="1">
      <alignment horizontal="center" vertical="center" wrapText="1"/>
      <protection locked="0"/>
    </xf>
    <xf numFmtId="0" fontId="14" fillId="2" borderId="0" xfId="0" applyFont="1" applyFill="1" applyAlignment="1" applyProtection="1">
      <alignment horizontal="left" vertical="center" wrapText="1"/>
      <protection locked="0"/>
    </xf>
    <xf numFmtId="167" fontId="17" fillId="2" borderId="0" xfId="0" applyNumberFormat="1" applyFont="1" applyFill="1" applyAlignment="1" applyProtection="1">
      <alignment horizontal="center" vertical="center" wrapText="1"/>
      <protection locked="0"/>
    </xf>
    <xf numFmtId="0" fontId="31" fillId="2" borderId="0" xfId="0" applyFont="1" applyFill="1" applyAlignment="1" applyProtection="1">
      <alignment vertical="center"/>
      <protection hidden="1"/>
    </xf>
    <xf numFmtId="0" fontId="32" fillId="2" borderId="0" xfId="0" applyFont="1" applyFill="1" applyAlignment="1" applyProtection="1">
      <alignment vertical="center"/>
      <protection hidden="1"/>
    </xf>
    <xf numFmtId="0" fontId="34" fillId="2" borderId="0" xfId="0" applyFont="1" applyFill="1" applyAlignment="1" applyProtection="1">
      <alignment vertical="center"/>
      <protection hidden="1"/>
    </xf>
    <xf numFmtId="0" fontId="31" fillId="2" borderId="0" xfId="0" applyFont="1" applyFill="1" applyAlignment="1" applyProtection="1">
      <alignment horizontal="left" vertical="center" shrinkToFit="1"/>
      <protection hidden="1"/>
    </xf>
    <xf numFmtId="0" fontId="29" fillId="16" borderId="5" xfId="0" applyFont="1" applyFill="1" applyBorder="1" applyAlignment="1" applyProtection="1">
      <alignment horizontal="center" vertical="center" wrapText="1"/>
      <protection hidden="1"/>
    </xf>
    <xf numFmtId="0" fontId="30" fillId="16" borderId="5" xfId="0" applyFont="1" applyFill="1" applyBorder="1" applyAlignment="1" applyProtection="1">
      <alignment horizontal="center" vertical="center" shrinkToFit="1"/>
      <protection hidden="1"/>
    </xf>
    <xf numFmtId="0" fontId="33"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169" fontId="6" fillId="0" borderId="0" xfId="0" applyNumberFormat="1" applyFont="1" applyAlignment="1" applyProtection="1">
      <alignment horizontal="center" vertical="center" shrinkToFit="1"/>
      <protection hidden="1"/>
    </xf>
    <xf numFmtId="169" fontId="28" fillId="0" borderId="0" xfId="0" applyNumberFormat="1" applyFont="1" applyAlignment="1" applyProtection="1">
      <alignment horizontal="center" vertical="center" shrinkToFit="1"/>
      <protection hidden="1"/>
    </xf>
    <xf numFmtId="169" fontId="16" fillId="0" borderId="0" xfId="1" applyNumberFormat="1" applyFont="1" applyAlignment="1" applyProtection="1">
      <alignment horizontal="center" vertical="center" wrapText="1"/>
      <protection hidden="1"/>
    </xf>
    <xf numFmtId="169" fontId="17" fillId="0" borderId="0" xfId="0" applyNumberFormat="1" applyFont="1" applyAlignment="1" applyProtection="1">
      <alignment horizontal="center" vertical="center" wrapText="1"/>
      <protection locked="0"/>
    </xf>
    <xf numFmtId="169" fontId="0" fillId="2" borderId="0" xfId="0" applyNumberFormat="1" applyFill="1" applyAlignment="1" applyProtection="1">
      <alignment horizontal="center" vertical="center" wrapText="1"/>
      <protection locked="0"/>
    </xf>
    <xf numFmtId="49" fontId="36" fillId="0" borderId="12" xfId="0" applyNumberFormat="1" applyFont="1" applyBorder="1" applyAlignment="1" applyProtection="1">
      <alignment horizontal="center" vertical="center" wrapText="1"/>
      <protection hidden="1"/>
    </xf>
    <xf numFmtId="49" fontId="37" fillId="0" borderId="12" xfId="0" applyNumberFormat="1" applyFont="1" applyBorder="1" applyAlignment="1" applyProtection="1">
      <alignment horizontal="center" vertical="center" wrapText="1"/>
      <protection hidden="1"/>
    </xf>
    <xf numFmtId="49" fontId="37" fillId="0" borderId="14" xfId="0" applyNumberFormat="1" applyFont="1" applyBorder="1" applyAlignment="1" applyProtection="1">
      <alignment horizontal="center" vertical="center" wrapText="1"/>
      <protection hidden="1"/>
    </xf>
    <xf numFmtId="2" fontId="15" fillId="0" borderId="0" xfId="0" applyNumberFormat="1" applyFont="1" applyAlignment="1" applyProtection="1">
      <alignment vertical="center" wrapText="1"/>
      <protection hidden="1"/>
    </xf>
    <xf numFmtId="2" fontId="2" fillId="0" borderId="21"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169" fontId="4" fillId="0" borderId="0" xfId="0" applyNumberFormat="1" applyFont="1" applyAlignment="1" applyProtection="1">
      <alignment horizontal="center" vertical="center" wrapText="1"/>
      <protection locked="0"/>
    </xf>
    <xf numFmtId="2" fontId="14" fillId="0" borderId="0" xfId="0" applyNumberFormat="1" applyFont="1" applyAlignment="1" applyProtection="1">
      <alignment vertical="center" wrapText="1"/>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0" fontId="2" fillId="0" borderId="0" xfId="0" applyFont="1" applyAlignment="1" applyProtection="1">
      <alignment horizontal="center" vertical="center" wrapText="1"/>
      <protection hidden="1"/>
    </xf>
    <xf numFmtId="169" fontId="0" fillId="2" borderId="0" xfId="0" applyNumberFormat="1" applyFill="1" applyAlignment="1" applyProtection="1">
      <alignment horizontal="center"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0" fontId="11" fillId="2" borderId="0" xfId="0" applyFont="1" applyFill="1" applyAlignment="1" applyProtection="1">
      <alignment horizontal="center" vertical="center"/>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0" fontId="13" fillId="2" borderId="0" xfId="0"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169" fontId="3" fillId="2" borderId="0" xfId="0" applyNumberFormat="1" applyFont="1" applyFill="1" applyAlignment="1" applyProtection="1">
      <alignment horizontal="center" vertical="center"/>
      <protection hidden="1"/>
    </xf>
    <xf numFmtId="0" fontId="0" fillId="2" borderId="0" xfId="0" applyFill="1" applyAlignment="1">
      <alignment vertical="center"/>
    </xf>
    <xf numFmtId="2" fontId="16" fillId="8" borderId="3" xfId="1" applyNumberFormat="1" applyFont="1" applyFill="1" applyBorder="1" applyAlignment="1">
      <alignment horizontal="center" vertical="center" wrapText="1" shrinkToFit="1"/>
    </xf>
    <xf numFmtId="2" fontId="16" fillId="8" borderId="4" xfId="1" applyNumberFormat="1" applyFont="1" applyFill="1" applyBorder="1" applyAlignment="1">
      <alignment horizontal="center" vertical="center" wrapText="1" shrinkToFit="1"/>
    </xf>
    <xf numFmtId="0" fontId="0" fillId="2" borderId="0" xfId="0" applyFill="1" applyAlignment="1" applyProtection="1">
      <alignment horizontal="center" vertical="center" wrapText="1" shrinkToFit="1"/>
      <protection hidden="1"/>
    </xf>
    <xf numFmtId="165" fontId="0" fillId="2" borderId="0" xfId="0" applyNumberFormat="1" applyFill="1" applyAlignment="1" applyProtection="1">
      <alignment horizontal="center" vertical="center" wrapText="1" shrinkToFit="1"/>
      <protection hidden="1"/>
    </xf>
    <xf numFmtId="0" fontId="0" fillId="2" borderId="0" xfId="0" applyFill="1" applyAlignment="1" applyProtection="1">
      <alignment horizontal="left" vertical="center" wrapText="1" shrinkToFit="1"/>
      <protection hidden="1"/>
    </xf>
    <xf numFmtId="0" fontId="16" fillId="8" borderId="3" xfId="0" applyFont="1" applyFill="1" applyBorder="1" applyAlignment="1">
      <alignment horizontal="center" vertical="center" wrapText="1"/>
    </xf>
    <xf numFmtId="2" fontId="16" fillId="8" borderId="3" xfId="1" applyNumberFormat="1" applyFont="1" applyFill="1" applyBorder="1" applyAlignment="1">
      <alignment horizontal="center" vertical="center" wrapText="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49" fontId="26" fillId="5" borderId="22" xfId="1" applyNumberFormat="1" applyFont="1" applyFill="1" applyBorder="1" applyAlignment="1">
      <alignment horizontal="center" vertical="center" wrapText="1"/>
    </xf>
    <xf numFmtId="1" fontId="3" fillId="0" borderId="0" xfId="0" applyNumberFormat="1" applyFont="1" applyAlignment="1" applyProtection="1">
      <alignment horizontal="center" vertical="center" wrapText="1" shrinkToFit="1"/>
      <protection hidden="1"/>
    </xf>
    <xf numFmtId="1" fontId="3" fillId="0" borderId="2" xfId="0" applyNumberFormat="1" applyFont="1" applyBorder="1" applyAlignment="1" applyProtection="1">
      <alignment horizontal="center" vertical="center" wrapText="1" shrinkToFit="1"/>
      <protection locked="0"/>
    </xf>
    <xf numFmtId="1" fontId="3" fillId="0" borderId="0" xfId="0" applyNumberFormat="1" applyFont="1" applyAlignment="1" applyProtection="1">
      <alignment horizontal="center" vertical="center" wrapText="1" shrinkToFit="1"/>
      <protection locked="0"/>
    </xf>
    <xf numFmtId="1" fontId="3" fillId="0" borderId="2" xfId="0" applyNumberFormat="1" applyFont="1" applyBorder="1" applyAlignment="1" applyProtection="1">
      <alignment horizontal="center" vertical="center" wrapText="1" shrinkToFit="1"/>
      <protection hidden="1"/>
    </xf>
    <xf numFmtId="165" fontId="3" fillId="0" borderId="0" xfId="0" applyNumberFormat="1" applyFont="1" applyAlignment="1" applyProtection="1">
      <alignment horizontal="center" vertical="center"/>
      <protection hidden="1"/>
    </xf>
    <xf numFmtId="9" fontId="3" fillId="0" borderId="0" xfId="0" applyNumberFormat="1" applyFont="1" applyAlignment="1" applyProtection="1">
      <alignment horizontal="center" vertical="center" wrapText="1"/>
      <protection hidden="1"/>
    </xf>
    <xf numFmtId="49" fontId="24" fillId="11" borderId="2" xfId="1" applyNumberFormat="1" applyFont="1" applyFill="1" applyBorder="1" applyAlignment="1" applyProtection="1">
      <alignment horizontal="center" vertical="center" wrapText="1" shrinkToFit="1"/>
      <protection hidden="1"/>
    </xf>
    <xf numFmtId="49" fontId="24" fillId="12" borderId="2" xfId="1" applyNumberFormat="1" applyFont="1" applyFill="1" applyBorder="1" applyAlignment="1" applyProtection="1">
      <alignment horizontal="center" vertical="center" wrapText="1" shrinkToFit="1"/>
      <protection hidden="1"/>
    </xf>
    <xf numFmtId="1" fontId="3" fillId="13" borderId="0" xfId="0" applyNumberFormat="1" applyFont="1" applyFill="1" applyAlignment="1" applyProtection="1">
      <alignment horizontal="center" vertical="center" wrapText="1"/>
      <protection hidden="1"/>
    </xf>
    <xf numFmtId="49" fontId="3" fillId="0" borderId="0" xfId="0" applyNumberFormat="1" applyFont="1" applyAlignment="1" applyProtection="1">
      <alignment horizontal="center" vertical="center"/>
      <protection hidden="1"/>
    </xf>
    <xf numFmtId="2" fontId="3" fillId="0" borderId="0" xfId="0" applyNumberFormat="1" applyFont="1" applyAlignment="1" applyProtection="1">
      <alignment horizontal="center" vertical="center" shrinkToFit="1"/>
      <protection hidden="1"/>
    </xf>
    <xf numFmtId="0" fontId="4" fillId="2" borderId="0" xfId="0" applyFont="1" applyFill="1" applyAlignment="1" applyProtection="1">
      <alignment horizontal="left" vertical="center" wrapText="1"/>
      <protection locked="0"/>
    </xf>
    <xf numFmtId="168" fontId="17" fillId="0" borderId="0" xfId="0" applyNumberFormat="1" applyFont="1" applyAlignment="1" applyProtection="1">
      <alignment horizontal="left" vertical="center" wrapText="1"/>
      <protection locked="0"/>
    </xf>
    <xf numFmtId="168" fontId="4" fillId="0" borderId="0" xfId="0" applyNumberFormat="1" applyFont="1" applyAlignment="1" applyProtection="1">
      <alignment horizontal="left" vertical="center" wrapText="1"/>
      <protection locked="0"/>
    </xf>
    <xf numFmtId="168" fontId="4" fillId="2" borderId="0" xfId="0" applyNumberFormat="1" applyFont="1" applyFill="1" applyAlignment="1" applyProtection="1">
      <alignment horizontal="left" vertical="center" wrapText="1"/>
      <protection locked="0"/>
    </xf>
    <xf numFmtId="167" fontId="0" fillId="2" borderId="0" xfId="0" applyNumberFormat="1" applyFill="1" applyAlignment="1" applyProtection="1">
      <alignment horizontal="left" vertical="center" wrapText="1"/>
      <protection locked="0"/>
    </xf>
    <xf numFmtId="0" fontId="14" fillId="0" borderId="12" xfId="0" applyFont="1" applyBorder="1" applyAlignment="1" applyProtection="1">
      <alignment horizontal="center" vertical="center" wrapText="1"/>
      <protection hidden="1"/>
    </xf>
    <xf numFmtId="167" fontId="3" fillId="2" borderId="0" xfId="0" applyNumberFormat="1" applyFont="1" applyFill="1" applyAlignment="1" applyProtection="1">
      <alignment horizontal="left" vertical="center"/>
      <protection hidden="1"/>
    </xf>
    <xf numFmtId="167" fontId="3" fillId="2" borderId="0" xfId="0" applyNumberFormat="1" applyFont="1" applyFill="1" applyAlignment="1" applyProtection="1">
      <alignment horizontal="center" vertical="center"/>
      <protection hidden="1"/>
    </xf>
    <xf numFmtId="0" fontId="14" fillId="0" borderId="13" xfId="0" applyFont="1" applyBorder="1" applyAlignment="1">
      <alignment horizontal="center" vertical="center" wrapText="1"/>
    </xf>
    <xf numFmtId="0" fontId="14" fillId="0" borderId="12" xfId="0" applyFont="1" applyBorder="1" applyAlignment="1">
      <alignment horizontal="center" vertical="center" wrapText="1"/>
    </xf>
    <xf numFmtId="0" fontId="14" fillId="17" borderId="13" xfId="0" applyFont="1" applyFill="1" applyBorder="1" applyAlignment="1">
      <alignment horizontal="center" vertical="center" wrapText="1"/>
    </xf>
    <xf numFmtId="0" fontId="0" fillId="2" borderId="0" xfId="0" applyFill="1" applyAlignment="1" applyProtection="1">
      <alignment wrapText="1"/>
      <protection hidden="1"/>
    </xf>
    <xf numFmtId="0" fontId="3" fillId="2" borderId="0" xfId="0" applyFont="1" applyFill="1" applyProtection="1">
      <protection hidden="1"/>
    </xf>
    <xf numFmtId="0" fontId="0" fillId="0" borderId="0" xfId="0" applyAlignment="1" applyProtection="1">
      <alignment horizontal="center" vertical="center" wrapText="1"/>
      <protection hidden="1"/>
    </xf>
    <xf numFmtId="0" fontId="0" fillId="0" borderId="0" xfId="0" applyAlignment="1" applyProtection="1">
      <alignment horizontal="center" vertical="center" wrapText="1"/>
      <protection locked="0"/>
    </xf>
    <xf numFmtId="0" fontId="14" fillId="0" borderId="13" xfId="0" applyFont="1" applyBorder="1" applyAlignment="1">
      <alignment horizontal="left" vertical="center" wrapText="1"/>
    </xf>
    <xf numFmtId="0" fontId="14" fillId="0" borderId="13" xfId="0" applyFont="1" applyBorder="1" applyAlignment="1" applyProtection="1">
      <alignment horizontal="left" vertical="center" wrapText="1"/>
      <protection hidden="1"/>
    </xf>
    <xf numFmtId="0" fontId="3" fillId="2" borderId="0" xfId="0" applyFont="1" applyFill="1" applyAlignment="1" applyProtection="1">
      <alignment horizontal="left" vertical="center"/>
      <protection locked="0"/>
    </xf>
    <xf numFmtId="9" fontId="23" fillId="10" borderId="2" xfId="0" applyNumberFormat="1" applyFont="1" applyFill="1" applyBorder="1" applyAlignment="1">
      <alignment horizontal="center" vertical="center" wrapText="1"/>
    </xf>
    <xf numFmtId="0" fontId="4" fillId="0" borderId="0" xfId="0" applyFont="1" applyAlignment="1" applyProtection="1">
      <alignment horizontal="center" vertical="center" wrapText="1"/>
      <protection locked="0"/>
    </xf>
    <xf numFmtId="4" fontId="23" fillId="9" borderId="2" xfId="0" applyNumberFormat="1" applyFont="1" applyFill="1" applyBorder="1" applyAlignment="1">
      <alignment horizontal="center" vertical="center" wrapText="1"/>
    </xf>
    <xf numFmtId="0" fontId="0" fillId="2" borderId="0" xfId="0" applyFill="1" applyAlignment="1">
      <alignment wrapText="1"/>
    </xf>
    <xf numFmtId="49" fontId="23" fillId="0" borderId="0" xfId="0" applyNumberFormat="1" applyFont="1" applyAlignment="1">
      <alignment horizontal="left" vertical="center"/>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49" fontId="9" fillId="0" borderId="0" xfId="0" applyNumberFormat="1" applyFont="1" applyAlignment="1" applyProtection="1">
      <alignment horizontal="left" vertical="center"/>
      <protection hidden="1"/>
    </xf>
    <xf numFmtId="49" fontId="27" fillId="0" borderId="0" xfId="0" applyNumberFormat="1" applyFont="1" applyAlignment="1" applyProtection="1">
      <alignment horizontal="left" vertical="center" wrapText="1"/>
      <protection hidden="1"/>
    </xf>
    <xf numFmtId="49" fontId="23" fillId="0" borderId="0" xfId="0" applyNumberFormat="1" applyFont="1" applyAlignment="1" applyProtection="1">
      <alignment horizontal="center" vertical="center" wrapText="1"/>
      <protection locked="0"/>
    </xf>
    <xf numFmtId="0" fontId="23" fillId="9" borderId="2" xfId="0" applyFont="1" applyFill="1" applyBorder="1" applyAlignment="1">
      <alignment horizontal="center" vertical="center" wrapText="1"/>
    </xf>
    <xf numFmtId="49" fontId="23" fillId="0" borderId="2" xfId="0" applyNumberFormat="1" applyFont="1" applyBorder="1" applyAlignment="1">
      <alignment horizontal="left" vertical="center" wrapText="1"/>
    </xf>
    <xf numFmtId="4" fontId="25" fillId="0" borderId="2" xfId="0" applyNumberFormat="1" applyFont="1" applyBorder="1" applyAlignment="1" applyProtection="1">
      <alignment horizontal="center" vertical="center" wrapText="1"/>
      <protection locked="0"/>
    </xf>
    <xf numFmtId="168" fontId="25" fillId="0" borderId="2" xfId="0" applyNumberFormat="1" applyFont="1" applyBorder="1" applyAlignment="1" applyProtection="1">
      <alignment horizontal="center" vertical="center" wrapText="1"/>
      <protection locked="0"/>
    </xf>
    <xf numFmtId="0" fontId="15" fillId="0" borderId="6" xfId="0" applyFont="1" applyBorder="1" applyAlignment="1" applyProtection="1">
      <alignment horizontal="center" vertical="center" wrapText="1"/>
      <protection hidden="1"/>
    </xf>
    <xf numFmtId="0" fontId="15" fillId="0" borderId="8" xfId="0" applyFont="1" applyBorder="1" applyAlignment="1" applyProtection="1">
      <alignment horizontal="center" vertical="center" wrapText="1"/>
      <protection hidden="1"/>
    </xf>
    <xf numFmtId="0" fontId="4" fillId="0" borderId="9" xfId="0" applyFont="1" applyBorder="1" applyAlignment="1" applyProtection="1">
      <alignment horizontal="center" vertical="center" wrapText="1"/>
      <protection locked="0"/>
    </xf>
    <xf numFmtId="49" fontId="26" fillId="15" borderId="26" xfId="1" applyNumberFormat="1" applyFont="1" applyFill="1" applyBorder="1" applyAlignment="1">
      <alignment horizontal="center" vertical="center" wrapText="1"/>
    </xf>
    <xf numFmtId="49" fontId="26" fillId="15" borderId="27" xfId="1" applyNumberFormat="1" applyFont="1" applyFill="1" applyBorder="1" applyAlignment="1">
      <alignment horizontal="center" vertical="center" wrapText="1"/>
    </xf>
    <xf numFmtId="49" fontId="26" fillId="15" borderId="31" xfId="1" applyNumberFormat="1" applyFont="1" applyFill="1" applyBorder="1" applyAlignment="1">
      <alignment horizontal="center" vertical="center" wrapText="1"/>
    </xf>
    <xf numFmtId="49" fontId="26" fillId="15" borderId="29" xfId="1" applyNumberFormat="1" applyFont="1" applyFill="1" applyBorder="1" applyAlignment="1">
      <alignment horizontal="center" vertical="center" wrapText="1"/>
    </xf>
    <xf numFmtId="0" fontId="0" fillId="17" borderId="28" xfId="0" applyFill="1" applyBorder="1" applyAlignment="1">
      <alignment horizontal="center" vertical="center" wrapText="1"/>
    </xf>
    <xf numFmtId="49" fontId="37" fillId="17" borderId="12" xfId="0" applyNumberFormat="1" applyFont="1" applyFill="1" applyBorder="1" applyAlignment="1">
      <alignment horizontal="left" vertical="center" wrapText="1"/>
    </xf>
    <xf numFmtId="49" fontId="37" fillId="17" borderId="14" xfId="0" applyNumberFormat="1" applyFont="1" applyFill="1" applyBorder="1" applyAlignment="1">
      <alignment horizontal="center" vertical="center" wrapText="1"/>
    </xf>
    <xf numFmtId="0" fontId="39" fillId="17" borderId="30" xfId="0" applyFont="1" applyFill="1" applyBorder="1" applyAlignment="1">
      <alignment horizontal="center" vertical="center" wrapText="1"/>
    </xf>
    <xf numFmtId="0" fontId="17" fillId="17" borderId="30" xfId="0" applyFont="1" applyFill="1" applyBorder="1" applyAlignment="1">
      <alignment horizontal="center" vertical="center" wrapText="1"/>
    </xf>
    <xf numFmtId="0" fontId="0" fillId="0" borderId="28" xfId="0" applyBorder="1" applyAlignment="1">
      <alignment horizontal="center" vertical="center" wrapText="1"/>
    </xf>
    <xf numFmtId="49" fontId="37" fillId="0" borderId="12" xfId="0" applyNumberFormat="1" applyFont="1" applyBorder="1" applyAlignment="1">
      <alignment horizontal="left" vertical="center" wrapText="1"/>
    </xf>
    <xf numFmtId="0" fontId="39" fillId="0" borderId="30" xfId="0" applyFont="1" applyBorder="1" applyAlignment="1">
      <alignment horizontal="center" vertical="center" wrapText="1"/>
    </xf>
    <xf numFmtId="0" fontId="17" fillId="0" borderId="30" xfId="0" applyFont="1" applyBorder="1" applyAlignment="1">
      <alignment horizontal="center" vertical="center" wrapText="1"/>
    </xf>
    <xf numFmtId="49" fontId="37" fillId="17" borderId="14" xfId="0" applyNumberFormat="1" applyFont="1" applyFill="1" applyBorder="1" applyAlignment="1">
      <alignment horizontal="left" vertical="center" wrapText="1"/>
    </xf>
    <xf numFmtId="49" fontId="37" fillId="0" borderId="14" xfId="0" applyNumberFormat="1" applyFont="1" applyBorder="1" applyAlignment="1">
      <alignment horizontal="left" vertical="center" wrapText="1"/>
    </xf>
    <xf numFmtId="1" fontId="3" fillId="0" borderId="2" xfId="0" applyNumberFormat="1" applyFont="1" applyBorder="1" applyAlignment="1" applyProtection="1">
      <alignment horizontal="center" vertical="center"/>
      <protection hidden="1"/>
    </xf>
    <xf numFmtId="1" fontId="3" fillId="0" borderId="2" xfId="0" applyNumberFormat="1" applyFont="1" applyBorder="1" applyAlignment="1" applyProtection="1">
      <alignment horizontal="center" vertical="center" wrapText="1"/>
      <protection hidden="1"/>
    </xf>
    <xf numFmtId="49" fontId="26" fillId="15" borderId="32" xfId="1" applyNumberFormat="1" applyFont="1" applyFill="1" applyBorder="1" applyAlignment="1">
      <alignment horizontal="center" vertical="center" wrapText="1"/>
    </xf>
    <xf numFmtId="49" fontId="26" fillId="15" borderId="33" xfId="1" applyNumberFormat="1" applyFont="1" applyFill="1" applyBorder="1" applyAlignment="1">
      <alignment horizontal="center" vertical="center" wrapText="1"/>
    </xf>
    <xf numFmtId="0" fontId="0" fillId="2" borderId="34" xfId="0" applyFill="1" applyBorder="1" applyAlignment="1" applyProtection="1">
      <alignment horizontal="center" vertical="center"/>
      <protection hidden="1"/>
    </xf>
    <xf numFmtId="0" fontId="14" fillId="0" borderId="13" xfId="0" applyFont="1" applyBorder="1" applyAlignment="1">
      <alignment horizontal="center" vertical="center"/>
    </xf>
    <xf numFmtId="0" fontId="14" fillId="17" borderId="13" xfId="0" applyFont="1" applyFill="1" applyBorder="1" applyAlignment="1">
      <alignment horizontal="center" vertical="center"/>
    </xf>
    <xf numFmtId="0" fontId="14" fillId="17" borderId="35" xfId="0" applyFont="1" applyFill="1" applyBorder="1" applyAlignment="1" applyProtection="1">
      <alignment horizontal="center" vertical="center"/>
      <protection hidden="1"/>
    </xf>
    <xf numFmtId="49" fontId="36" fillId="17" borderId="36" xfId="0" applyNumberFormat="1" applyFont="1" applyFill="1" applyBorder="1" applyAlignment="1" applyProtection="1">
      <alignment horizontal="center" vertical="center" wrapText="1"/>
      <protection hidden="1"/>
    </xf>
    <xf numFmtId="49" fontId="37" fillId="0" borderId="0" xfId="0" applyNumberFormat="1" applyFont="1" applyAlignment="1">
      <alignment horizontal="left" vertical="center" wrapText="1"/>
    </xf>
    <xf numFmtId="49" fontId="40" fillId="0" borderId="0" xfId="0" applyNumberFormat="1" applyFont="1" applyAlignment="1" applyProtection="1">
      <alignment horizontal="left" vertical="center"/>
      <protection hidden="1"/>
    </xf>
    <xf numFmtId="49" fontId="41" fillId="0" borderId="0" xfId="0" applyNumberFormat="1" applyFont="1" applyAlignment="1" applyProtection="1">
      <alignment horizontal="left" vertical="center" wrapText="1"/>
      <protection hidden="1"/>
    </xf>
    <xf numFmtId="0" fontId="19" fillId="0" borderId="0" xfId="0" applyFont="1" applyAlignment="1">
      <alignment horizontal="center" vertical="center" shrinkToFit="1"/>
    </xf>
    <xf numFmtId="49" fontId="23" fillId="14" borderId="2" xfId="0" applyNumberFormat="1" applyFont="1" applyFill="1" applyBorder="1" applyAlignment="1">
      <alignment horizontal="left" vertical="center"/>
    </xf>
    <xf numFmtId="49" fontId="37" fillId="10" borderId="23" xfId="0" applyNumberFormat="1" applyFont="1" applyFill="1" applyBorder="1" applyAlignment="1">
      <alignment horizontal="left" vertical="center" wrapText="1"/>
    </xf>
    <xf numFmtId="49" fontId="37" fillId="10" borderId="25" xfId="0" applyNumberFormat="1" applyFont="1" applyFill="1" applyBorder="1" applyAlignment="1">
      <alignment horizontal="left" vertical="center" wrapText="1"/>
    </xf>
    <xf numFmtId="49" fontId="37" fillId="10" borderId="24" xfId="0" applyNumberFormat="1" applyFont="1" applyFill="1" applyBorder="1" applyAlignment="1">
      <alignment horizontal="left" vertical="center" wrapText="1"/>
    </xf>
    <xf numFmtId="9" fontId="23" fillId="9" borderId="2" xfId="0" applyNumberFormat="1" applyFont="1" applyFill="1" applyBorder="1" applyAlignment="1">
      <alignment horizontal="center" vertical="center" wrapText="1"/>
    </xf>
    <xf numFmtId="49" fontId="23" fillId="10" borderId="23" xfId="0" applyNumberFormat="1" applyFont="1" applyFill="1" applyBorder="1" applyAlignment="1">
      <alignment horizontal="left" vertical="center" wrapText="1"/>
    </xf>
    <xf numFmtId="49" fontId="23" fillId="10" borderId="25" xfId="0" applyNumberFormat="1" applyFont="1" applyFill="1" applyBorder="1" applyAlignment="1">
      <alignment horizontal="left" vertical="center" wrapText="1"/>
    </xf>
    <xf numFmtId="2" fontId="23" fillId="9" borderId="2" xfId="0" applyNumberFormat="1" applyFont="1" applyFill="1" applyBorder="1" applyAlignment="1">
      <alignment horizontal="center" vertical="center" wrapText="1"/>
    </xf>
    <xf numFmtId="0" fontId="23" fillId="9" borderId="2" xfId="0" applyFont="1" applyFill="1" applyBorder="1" applyAlignment="1">
      <alignment horizontal="center" vertical="center" wrapText="1"/>
    </xf>
    <xf numFmtId="166" fontId="23" fillId="9" borderId="2" xfId="0" applyNumberFormat="1" applyFont="1" applyFill="1" applyBorder="1" applyAlignment="1">
      <alignment horizontal="center" vertical="center" wrapText="1"/>
    </xf>
    <xf numFmtId="49" fontId="23" fillId="9" borderId="23" xfId="0" applyNumberFormat="1" applyFont="1" applyFill="1" applyBorder="1" applyAlignment="1">
      <alignment horizontal="left" vertical="center" wrapText="1"/>
    </xf>
    <xf numFmtId="49" fontId="23" fillId="9" borderId="25" xfId="0" applyNumberFormat="1" applyFont="1" applyFill="1" applyBorder="1" applyAlignment="1">
      <alignment horizontal="left" vertical="center" wrapText="1"/>
    </xf>
    <xf numFmtId="49" fontId="23" fillId="0" borderId="2" xfId="0" applyNumberFormat="1" applyFont="1" applyBorder="1" applyAlignment="1">
      <alignment horizontal="left" vertical="center" wrapText="1"/>
    </xf>
    <xf numFmtId="49" fontId="23" fillId="10" borderId="2" xfId="0" applyNumberFormat="1" applyFont="1" applyFill="1" applyBorder="1" applyAlignment="1">
      <alignment horizontal="center" vertical="center" wrapText="1"/>
    </xf>
    <xf numFmtId="166" fontId="23" fillId="10" borderId="2" xfId="0" applyNumberFormat="1" applyFont="1" applyFill="1" applyBorder="1" applyAlignment="1">
      <alignment horizontal="center" vertical="center" wrapText="1"/>
    </xf>
    <xf numFmtId="9" fontId="23" fillId="10" borderId="2" xfId="0" applyNumberFormat="1" applyFont="1" applyFill="1" applyBorder="1" applyAlignment="1">
      <alignment horizontal="center" vertical="center" wrapText="1"/>
    </xf>
    <xf numFmtId="49" fontId="23" fillId="9" borderId="24" xfId="0" applyNumberFormat="1" applyFont="1" applyFill="1" applyBorder="1" applyAlignment="1">
      <alignment horizontal="left" vertical="center" wrapText="1"/>
    </xf>
    <xf numFmtId="49" fontId="23" fillId="10" borderId="24" xfId="0" applyNumberFormat="1" applyFont="1" applyFill="1" applyBorder="1" applyAlignment="1">
      <alignment horizontal="left" vertical="center" wrapText="1"/>
    </xf>
    <xf numFmtId="166" fontId="23" fillId="18" borderId="2" xfId="0" applyNumberFormat="1" applyFont="1" applyFill="1" applyBorder="1" applyAlignment="1">
      <alignment horizontal="center" vertical="center" wrapText="1"/>
    </xf>
    <xf numFmtId="49" fontId="23" fillId="18" borderId="2" xfId="0" applyNumberFormat="1" applyFont="1" applyFill="1" applyBorder="1" applyAlignment="1">
      <alignment horizontal="center" vertical="center" wrapText="1"/>
    </xf>
    <xf numFmtId="49" fontId="37" fillId="9" borderId="23" xfId="0" applyNumberFormat="1" applyFont="1" applyFill="1" applyBorder="1" applyAlignment="1">
      <alignment horizontal="left" vertical="center" wrapText="1"/>
    </xf>
    <xf numFmtId="49" fontId="37" fillId="9" borderId="25" xfId="0" applyNumberFormat="1" applyFont="1" applyFill="1" applyBorder="1" applyAlignment="1">
      <alignment horizontal="left" vertical="center" wrapText="1"/>
    </xf>
    <xf numFmtId="49" fontId="37" fillId="9" borderId="24" xfId="0" applyNumberFormat="1" applyFont="1" applyFill="1" applyBorder="1" applyAlignment="1">
      <alignment horizontal="left" vertical="center" wrapText="1"/>
    </xf>
  </cellXfs>
  <cellStyles count="2">
    <cellStyle name="Normal" xfId="0" builtinId="0"/>
    <cellStyle name="Normal 14 4 6" xfId="1" xr:uid="{D4E4117D-B10C-4D37-87E2-5E09297D8054}"/>
  </cellStyles>
  <dxfs count="352">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left style="thin">
          <color rgb="FF000000"/>
        </left>
        <right style="thin">
          <color rgb="FF000000"/>
        </right>
        <top/>
        <bottom/>
      </border>
      <protection locked="1" hidden="1"/>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FF0000"/>
        </patternFill>
      </fill>
    </dxf>
    <dxf>
      <fill>
        <patternFill>
          <bgColor rgb="FF00B05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ill>
        <patternFill patternType="solid">
          <fgColor indexed="64"/>
          <bgColor theme="0"/>
        </patternFill>
      </fill>
      <alignment horizontal="left" vertical="center" textRotation="0" wrapText="1" indent="0" justifyLastLine="0" shrinkToFit="0" readingOrder="0"/>
      <protection locked="1" hidden="1"/>
    </dxf>
    <dxf>
      <numFmt numFmtId="30" formatCode="@"/>
      <fill>
        <patternFill patternType="solid">
          <fgColor indexed="64"/>
          <bgColor theme="0"/>
        </patternFill>
      </fill>
      <alignment horizontal="left" vertical="center" textRotation="0" wrapText="1" indent="0" justifyLastLine="0" shrinkToFit="0" readingOrder="0"/>
      <protection locked="1" hidden="1"/>
    </dxf>
    <dxf>
      <numFmt numFmtId="0" formatCode="General"/>
      <fill>
        <patternFill patternType="solid">
          <fgColor indexed="64"/>
          <bgColor theme="0"/>
        </patternFill>
      </fill>
      <alignment horizontal="left" vertical="center" textRotation="0" wrapText="1" indent="0" justifyLastLine="0" shrinkToFit="1" readingOrder="0"/>
      <protection locked="1" hidden="1"/>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numFmt numFmtId="165" formatCode="dd\-mm\-yyyy\,\ hh:mm:ss"/>
      <fill>
        <patternFill patternType="solid">
          <fgColor indexed="64"/>
          <bgColor theme="0"/>
        </patternFill>
      </fill>
      <alignment horizontal="center" vertical="center" textRotation="0" wrapText="1"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left style="thin">
          <color theme="1"/>
        </left>
        <right style="thin">
          <color theme="1"/>
        </right>
        <top/>
        <bottom/>
      </border>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0" indent="0" justifyLastLine="0" shrinkToFit="0" readingOrder="0"/>
      <border diagonalUp="0" diagonalDown="0">
        <left/>
        <right style="thin">
          <color theme="7"/>
        </right>
        <top style="thin">
          <color theme="7"/>
        </top>
        <bottom style="thin">
          <color theme="7"/>
        </bottom>
        <vertical/>
        <horizontal/>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left"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vertical="center" textRotation="0" wrapText="1" indent="0" justifyLastLine="0" shrinkToFit="0" readingOrder="0"/>
      <protection locked="1" hidden="1"/>
    </dxf>
    <dxf>
      <numFmt numFmtId="0" formatCode="General"/>
      <fill>
        <patternFill patternType="none">
          <fgColor indexed="64"/>
          <bgColor auto="1"/>
        </patternFill>
      </fill>
      <alignment horizontal="center" vertical="center" textRotation="0" wrapText="1" indent="0" justifyLastLine="0" shrinkToFit="0" readingOrder="0"/>
      <protection locked="1" hidden="1"/>
    </dxf>
    <dxf>
      <numFmt numFmtId="30" formatCode="@"/>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border diagonalUp="0" diagonalDown="0">
        <left/>
        <right/>
        <top style="thin">
          <color theme="3"/>
        </top>
        <bottom style="thin">
          <color theme="3"/>
        </bottom>
      </border>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border diagonalUp="0" diagonalDown="0">
        <left style="thin">
          <color theme="3"/>
        </left>
        <right/>
        <top style="thin">
          <color theme="3"/>
        </top>
        <bottom style="thin">
          <color theme="3"/>
        </bottom>
      </border>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3"/>
        </right>
        <top style="thin">
          <color theme="3"/>
        </top>
        <bottom style="thin">
          <color theme="3"/>
        </bottom>
      </border>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border outline="0">
        <bottom style="medium">
          <color theme="7"/>
        </bottom>
      </border>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none"/>
      </font>
      <numFmt numFmtId="30" formatCode="@"/>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9" formatCode="&quot;DR-&quot;0"/>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font>
      <numFmt numFmtId="2" formatCode="0.00"/>
      <fill>
        <patternFill patternType="none">
          <fgColor indexed="64"/>
          <bgColor auto="1"/>
        </patternFill>
      </fill>
      <alignment vertical="center" textRotation="0" wrapText="1" justifyLastLine="0" shrinkToFit="0" readingOrder="0"/>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9C5700"/>
      </font>
      <fill>
        <patternFill>
          <bgColor rgb="FFFFEB9C"/>
        </patternFill>
      </fill>
    </dxf>
    <dxf>
      <font>
        <color rgb="FF9C5700"/>
      </font>
      <fill>
        <patternFill>
          <bgColor rgb="FFFFEB9C"/>
        </patternFill>
      </fill>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microsoft.com/office/2006/relationships/vbaProject" Target="vbaProject.bin"/><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activeX/activeX8.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5.7103940412211319E-2"/>
          <c:y val="7.223871858979114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33" Type="http://schemas.openxmlformats.org/officeDocument/2006/relationships/hyperlink" Target="#Setting!A1"/><Relationship Id="rId2" Type="http://schemas.openxmlformats.org/officeDocument/2006/relationships/hyperlink" Target="#Login!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Instructions!A1"/><Relationship Id="rId1" Type="http://schemas.openxmlformats.org/officeDocument/2006/relationships/image" Target="../media/image1.png"/><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User!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hyperlink" Target="#Log!A1"/><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DocumentList!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Glossary&amp;Definitions'!A1"/><Relationship Id="rId8" Type="http://schemas.openxmlformats.org/officeDocument/2006/relationships/hyperlink" Target="#'DevCoAssessmentInput(D&amp;C)'!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microsoft.com/office/2007/relationships/hdphoto" Target="../media/hdphoto2.wdp"/><Relationship Id="rId5" Type="http://schemas.openxmlformats.org/officeDocument/2006/relationships/image" Target="../media/image5.png"/><Relationship Id="rId4" Type="http://schemas.microsoft.com/office/2007/relationships/hdphoto" Target="../media/hdphoto1.wdp"/></Relationships>
</file>

<file path=xl/drawings/_rels/drawing30.xml.rels><?xml version="1.0" encoding="UTF-8" standalone="yes"?>
<Relationships xmlns="http://schemas.openxmlformats.org/package/2006/relationships"><Relationship Id="rId1" Type="http://schemas.openxmlformats.org/officeDocument/2006/relationships/hyperlink" Target="#Main!A1"/></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vmlDrawing2.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4.emf"/><Relationship Id="rId2" Type="http://schemas.openxmlformats.org/officeDocument/2006/relationships/image" Target="../media/image8.emf"/><Relationship Id="rId1" Type="http://schemas.openxmlformats.org/officeDocument/2006/relationships/image" Target="../media/image9.emf"/><Relationship Id="rId6" Type="http://schemas.openxmlformats.org/officeDocument/2006/relationships/image" Target="../media/image3.emf"/><Relationship Id="rId5" Type="http://schemas.openxmlformats.org/officeDocument/2006/relationships/image" Target="../media/image5.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585860</xdr:colOff>
      <xdr:row>37</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665018" y="630382"/>
          <a:ext cx="12015860" cy="5971309"/>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529936</xdr:colOff>
      <xdr:row>9</xdr:row>
      <xdr:rowOff>0</xdr:rowOff>
    </xdr:from>
    <xdr:to>
      <xdr:col>8</xdr:col>
      <xdr:colOff>58882</xdr:colOff>
      <xdr:row>33</xdr:row>
      <xdr:rowOff>3289</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3550227"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227638</xdr:colOff>
      <xdr:row>9</xdr:row>
      <xdr:rowOff>1</xdr:rowOff>
    </xdr:from>
    <xdr:to>
      <xdr:col>11</xdr:col>
      <xdr:colOff>58454</xdr:colOff>
      <xdr:row>33</xdr:row>
      <xdr:rowOff>1</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5014383" y="1967346"/>
          <a:ext cx="129247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225136</xdr:colOff>
      <xdr:row>9</xdr:row>
      <xdr:rowOff>0</xdr:rowOff>
    </xdr:from>
    <xdr:to>
      <xdr:col>14</xdr:col>
      <xdr:colOff>58882</xdr:colOff>
      <xdr:row>33</xdr:row>
      <xdr:rowOff>0</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6473536"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225136</xdr:colOff>
      <xdr:row>9</xdr:row>
      <xdr:rowOff>0</xdr:rowOff>
    </xdr:from>
    <xdr:to>
      <xdr:col>17</xdr:col>
      <xdr:colOff>58882</xdr:colOff>
      <xdr:row>33</xdr:row>
      <xdr:rowOff>3289</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7935191"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225136</xdr:colOff>
      <xdr:row>9</xdr:row>
      <xdr:rowOff>0</xdr:rowOff>
    </xdr:from>
    <xdr:to>
      <xdr:col>20</xdr:col>
      <xdr:colOff>58882</xdr:colOff>
      <xdr:row>33</xdr:row>
      <xdr:rowOff>0</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9396845"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225136</xdr:colOff>
      <xdr:row>9</xdr:row>
      <xdr:rowOff>1</xdr:rowOff>
    </xdr:from>
    <xdr:to>
      <xdr:col>23</xdr:col>
      <xdr:colOff>58882</xdr:colOff>
      <xdr:row>33</xdr:row>
      <xdr:rowOff>1</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0858500" y="1967346"/>
          <a:ext cx="1295400"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oneCell">
    <xdr:from>
      <xdr:col>2</xdr:col>
      <xdr:colOff>0</xdr:colOff>
      <xdr:row>2</xdr:row>
      <xdr:rowOff>0</xdr:rowOff>
    </xdr:from>
    <xdr:to>
      <xdr:col>4</xdr:col>
      <xdr:colOff>0</xdr:colOff>
      <xdr:row>5</xdr:row>
      <xdr:rowOff>1</xdr:rowOff>
    </xdr:to>
    <xdr:pic>
      <xdr:nvPicPr>
        <xdr:cNvPr id="4" name="Picture 1">
          <a:extLst>
            <a:ext uri="{FF2B5EF4-FFF2-40B4-BE49-F238E27FC236}">
              <a16:creationId xmlns:a16="http://schemas.microsoft.com/office/drawing/2014/main" id="{8BA3FF01-E372-44DD-8329-C6C5B1D13D1F}"/>
            </a:ext>
          </a:extLst>
        </xdr:cNvPr>
        <xdr:cNvPicPr>
          <a:picLocks noChangeAspect="1"/>
        </xdr:cNvPicPr>
      </xdr:nvPicPr>
      <xdr:blipFill>
        <a:blip xmlns:r="http://schemas.openxmlformats.org/officeDocument/2006/relationships" r:embed="rId1"/>
        <a:stretch>
          <a:fillRect/>
        </a:stretch>
      </xdr:blipFill>
      <xdr:spPr>
        <a:xfrm>
          <a:off x="1253836" y="796636"/>
          <a:ext cx="1177637" cy="498765"/>
        </a:xfrm>
        <a:prstGeom prst="rect">
          <a:avLst/>
        </a:prstGeom>
      </xdr:spPr>
    </xdr:pic>
    <xdr:clientData/>
  </xdr:twoCellAnchor>
  <xdr:twoCellAnchor>
    <xdr:from>
      <xdr:col>3</xdr:col>
      <xdr:colOff>2975</xdr:colOff>
      <xdr:row>0</xdr:row>
      <xdr:rowOff>464128</xdr:rowOff>
    </xdr:from>
    <xdr:to>
      <xdr:col>23</xdr:col>
      <xdr:colOff>0</xdr:colOff>
      <xdr:row>8</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1845630" y="464128"/>
          <a:ext cx="10249388" cy="13300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Fund Light" pitchFamily="2" charset="-78"/>
              <a:cs typeface="Fund Light" pitchFamily="2" charset="-78"/>
            </a:rPr>
            <a:t>PROJECT LIGHT</a:t>
          </a:r>
          <a:r>
            <a:rPr lang="en-SG" sz="2400" b="1" baseline="0">
              <a:solidFill>
                <a:schemeClr val="accent2"/>
              </a:solidFill>
              <a:latin typeface="Fund Light" pitchFamily="2" charset="-78"/>
              <a:cs typeface="Fund Light" pitchFamily="2" charset="-78"/>
            </a:rPr>
            <a:t>H</a:t>
          </a:r>
          <a:r>
            <a:rPr lang="en-SG" sz="2400" b="1">
              <a:solidFill>
                <a:schemeClr val="accent2"/>
              </a:solidFill>
              <a:latin typeface="Fund Light" pitchFamily="2" charset="-78"/>
              <a:cs typeface="Fund Light" pitchFamily="2" charset="-78"/>
            </a:rPr>
            <a:t>OUSE</a:t>
          </a:r>
        </a:p>
        <a:p>
          <a:pPr algn="ctr"/>
          <a:r>
            <a:rPr lang="en-SG" sz="2400" b="1">
              <a:solidFill>
                <a:schemeClr val="accent2"/>
              </a:solidFill>
              <a:latin typeface="Fund Light" pitchFamily="2" charset="-78"/>
              <a:cs typeface="Fund Light" pitchFamily="2" charset="-78"/>
            </a:rPr>
            <a:t>ASSESSMENT GUIDE</a:t>
          </a:r>
        </a:p>
        <a:p>
          <a:pPr algn="ctr"/>
          <a:r>
            <a:rPr lang="en-SG" sz="2400" b="1">
              <a:solidFill>
                <a:schemeClr val="accent2"/>
              </a:solidFill>
              <a:latin typeface="+mn-lt"/>
            </a:rPr>
            <a:t>DIRIYAH</a:t>
          </a:r>
          <a:endParaRPr lang="en-SG" sz="2400" b="1">
            <a:solidFill>
              <a:schemeClr val="accent2"/>
            </a:solidFill>
            <a:latin typeface="+mn-lt"/>
            <a:cs typeface="Fund Light" pitchFamily="2" charset="-78"/>
          </a:endParaRPr>
        </a:p>
      </xdr:txBody>
    </xdr:sp>
    <xdr:clientData/>
  </xdr:twoCellAnchor>
  <xdr:twoCellAnchor editAs="absolute">
    <xdr:from>
      <xdr:col>22</xdr:col>
      <xdr:colOff>3175</xdr:colOff>
      <xdr:row>6</xdr:row>
      <xdr:rowOff>0</xdr:rowOff>
    </xdr:from>
    <xdr:to>
      <xdr:col>23</xdr:col>
      <xdr:colOff>38100</xdr:colOff>
      <xdr:row>7</xdr:row>
      <xdr:rowOff>0</xdr:rowOff>
    </xdr:to>
    <xdr:sp macro="" textlink="">
      <xdr:nvSpPr>
        <xdr:cNvPr id="35" name="Rectangle: Rounded Corners 34">
          <a:hlinkClick xmlns:r="http://schemas.openxmlformats.org/officeDocument/2006/relationships" r:id="rId2"/>
          <a:extLst>
            <a:ext uri="{FF2B5EF4-FFF2-40B4-BE49-F238E27FC236}">
              <a16:creationId xmlns:a16="http://schemas.microsoft.com/office/drawing/2014/main" id="{78409616-BF6F-4F5B-96EF-21922EB19876}"/>
            </a:ext>
          </a:extLst>
        </xdr:cNvPr>
        <xdr:cNvSpPr/>
      </xdr:nvSpPr>
      <xdr:spPr>
        <a:xfrm>
          <a:off x="14753665" y="1730188"/>
          <a:ext cx="838200" cy="259977"/>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0</xdr:col>
      <xdr:colOff>661035</xdr:colOff>
      <xdr:row>0</xdr:row>
      <xdr:rowOff>0</xdr:rowOff>
    </xdr:from>
    <xdr:to>
      <xdr:col>5</xdr:col>
      <xdr:colOff>0</xdr:colOff>
      <xdr:row>1</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661035" y="0"/>
          <a:ext cx="2359256" cy="63800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58560</xdr:colOff>
      <xdr:row>14</xdr:row>
      <xdr:rowOff>77586</xdr:rowOff>
    </xdr:from>
    <xdr:to>
      <xdr:col>7</xdr:col>
      <xdr:colOff>535529</xdr:colOff>
      <xdr:row>18</xdr:row>
      <xdr:rowOff>77586</xdr:rowOff>
    </xdr:to>
    <xdr:grpSp>
      <xdr:nvGrpSpPr>
        <xdr:cNvPr id="10076" name="Group 12">
          <a:extLst>
            <a:ext uri="{FF2B5EF4-FFF2-40B4-BE49-F238E27FC236}">
              <a16:creationId xmlns:a16="http://schemas.microsoft.com/office/drawing/2014/main" id="{1ADA58E0-9392-6B3C-5ADD-A93E570741A6}"/>
            </a:ext>
          </a:extLst>
        </xdr:cNvPr>
        <xdr:cNvGrpSpPr/>
      </xdr:nvGrpSpPr>
      <xdr:grpSpPr>
        <a:xfrm>
          <a:off x="3678060" y="2811261"/>
          <a:ext cx="1067519" cy="647700"/>
          <a:chOff x="914400" y="3893820"/>
          <a:chExt cx="2743200" cy="1295400"/>
        </a:xfrm>
      </xdr:grpSpPr>
      <xdr:sp macro="" textlink="">
        <xdr:nvSpPr>
          <xdr:cNvPr id="10077"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10078"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0079"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0080"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0081"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10</xdr:row>
      <xdr:rowOff>0</xdr:rowOff>
    </xdr:from>
    <xdr:to>
      <xdr:col>11</xdr:col>
      <xdr:colOff>1</xdr:colOff>
      <xdr:row>13</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5070764" y="2133600"/>
          <a:ext cx="1177637"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10</xdr:row>
      <xdr:rowOff>20</xdr:rowOff>
    </xdr:from>
    <xdr:to>
      <xdr:col>14</xdr:col>
      <xdr:colOff>1</xdr:colOff>
      <xdr:row>13</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6532418" y="2133620"/>
          <a:ext cx="1177638"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10</xdr:row>
      <xdr:rowOff>20</xdr:rowOff>
    </xdr:from>
    <xdr:to>
      <xdr:col>17</xdr:col>
      <xdr:colOff>0</xdr:colOff>
      <xdr:row>13</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7994073"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 &amp;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10</xdr:row>
      <xdr:rowOff>20</xdr:rowOff>
    </xdr:from>
    <xdr:to>
      <xdr:col>20</xdr:col>
      <xdr:colOff>0</xdr:colOff>
      <xdr:row>13</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9455727" y="2133620"/>
          <a:ext cx="1177637"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10</xdr:row>
      <xdr:rowOff>20</xdr:rowOff>
    </xdr:from>
    <xdr:to>
      <xdr:col>23</xdr:col>
      <xdr:colOff>0</xdr:colOff>
      <xdr:row>13</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0917382"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58560</xdr:colOff>
      <xdr:row>14</xdr:row>
      <xdr:rowOff>77586</xdr:rowOff>
    </xdr:from>
    <xdr:to>
      <xdr:col>10</xdr:col>
      <xdr:colOff>535529</xdr:colOff>
      <xdr:row>18</xdr:row>
      <xdr:rowOff>77586</xdr:rowOff>
    </xdr:to>
    <xdr:grpSp>
      <xdr:nvGrpSpPr>
        <xdr:cNvPr id="9844" name="Group 21">
          <a:extLst>
            <a:ext uri="{FF2B5EF4-FFF2-40B4-BE49-F238E27FC236}">
              <a16:creationId xmlns:a16="http://schemas.microsoft.com/office/drawing/2014/main" id="{642E897E-EBE4-4504-AF4F-C364ADD5AB7B}"/>
            </a:ext>
          </a:extLst>
        </xdr:cNvPr>
        <xdr:cNvGrpSpPr/>
      </xdr:nvGrpSpPr>
      <xdr:grpSpPr>
        <a:xfrm>
          <a:off x="5144910" y="2811261"/>
          <a:ext cx="1067519" cy="647700"/>
          <a:chOff x="914400" y="3893820"/>
          <a:chExt cx="2743200" cy="1295400"/>
        </a:xfrm>
      </xdr:grpSpPr>
      <xdr:sp macro="" textlink="">
        <xdr:nvSpPr>
          <xdr:cNvPr id="9845"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846"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847"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848"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849"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58559</xdr:colOff>
      <xdr:row>14</xdr:row>
      <xdr:rowOff>77586</xdr:rowOff>
    </xdr:from>
    <xdr:to>
      <xdr:col>13</xdr:col>
      <xdr:colOff>535529</xdr:colOff>
      <xdr:row>18</xdr:row>
      <xdr:rowOff>77586</xdr:rowOff>
    </xdr:to>
    <xdr:grpSp>
      <xdr:nvGrpSpPr>
        <xdr:cNvPr id="9728" name="Group 47">
          <a:extLst>
            <a:ext uri="{FF2B5EF4-FFF2-40B4-BE49-F238E27FC236}">
              <a16:creationId xmlns:a16="http://schemas.microsoft.com/office/drawing/2014/main" id="{962374DA-E59B-4DF4-B472-E09053CD2EF5}"/>
            </a:ext>
          </a:extLst>
        </xdr:cNvPr>
        <xdr:cNvGrpSpPr/>
      </xdr:nvGrpSpPr>
      <xdr:grpSpPr>
        <a:xfrm>
          <a:off x="6611759" y="2811261"/>
          <a:ext cx="1067520" cy="647700"/>
          <a:chOff x="914400" y="3893820"/>
          <a:chExt cx="2743200" cy="1295400"/>
        </a:xfrm>
      </xdr:grpSpPr>
      <xdr:sp macro="" textlink="">
        <xdr:nvSpPr>
          <xdr:cNvPr id="9729"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730"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731"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732"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733"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58560</xdr:colOff>
      <xdr:row>14</xdr:row>
      <xdr:rowOff>77586</xdr:rowOff>
    </xdr:from>
    <xdr:to>
      <xdr:col>16</xdr:col>
      <xdr:colOff>535529</xdr:colOff>
      <xdr:row>18</xdr:row>
      <xdr:rowOff>77586</xdr:rowOff>
    </xdr:to>
    <xdr:grpSp>
      <xdr:nvGrpSpPr>
        <xdr:cNvPr id="9606" name="Group 53">
          <a:extLst>
            <a:ext uri="{FF2B5EF4-FFF2-40B4-BE49-F238E27FC236}">
              <a16:creationId xmlns:a16="http://schemas.microsoft.com/office/drawing/2014/main" id="{75A0C651-9C53-40F7-AF09-FE77B0462725}"/>
            </a:ext>
          </a:extLst>
        </xdr:cNvPr>
        <xdr:cNvGrpSpPr/>
      </xdr:nvGrpSpPr>
      <xdr:grpSpPr>
        <a:xfrm>
          <a:off x="8078610" y="2811261"/>
          <a:ext cx="1067519" cy="647700"/>
          <a:chOff x="914400" y="3893820"/>
          <a:chExt cx="2743200" cy="1295400"/>
        </a:xfrm>
      </xdr:grpSpPr>
      <xdr:sp macro="" textlink="">
        <xdr:nvSpPr>
          <xdr:cNvPr id="9607"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608"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609"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610"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611"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58559</xdr:colOff>
      <xdr:row>14</xdr:row>
      <xdr:rowOff>77586</xdr:rowOff>
    </xdr:from>
    <xdr:to>
      <xdr:col>19</xdr:col>
      <xdr:colOff>535529</xdr:colOff>
      <xdr:row>18</xdr:row>
      <xdr:rowOff>77586</xdr:rowOff>
    </xdr:to>
    <xdr:grpSp>
      <xdr:nvGrpSpPr>
        <xdr:cNvPr id="9960" name="Group 59">
          <a:extLst>
            <a:ext uri="{FF2B5EF4-FFF2-40B4-BE49-F238E27FC236}">
              <a16:creationId xmlns:a16="http://schemas.microsoft.com/office/drawing/2014/main" id="{E6A83ECE-8EA6-4C64-AB93-225C0D453B1B}"/>
            </a:ext>
          </a:extLst>
        </xdr:cNvPr>
        <xdr:cNvGrpSpPr/>
      </xdr:nvGrpSpPr>
      <xdr:grpSpPr>
        <a:xfrm>
          <a:off x="9545459" y="2811261"/>
          <a:ext cx="1067520" cy="647700"/>
          <a:chOff x="914400" y="3893820"/>
          <a:chExt cx="2743200" cy="1295400"/>
        </a:xfrm>
      </xdr:grpSpPr>
      <xdr:sp macro="" textlink="">
        <xdr:nvSpPr>
          <xdr:cNvPr id="9961"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962"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963"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964"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965"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58560</xdr:colOff>
      <xdr:row>14</xdr:row>
      <xdr:rowOff>77586</xdr:rowOff>
    </xdr:from>
    <xdr:to>
      <xdr:col>22</xdr:col>
      <xdr:colOff>535529</xdr:colOff>
      <xdr:row>18</xdr:row>
      <xdr:rowOff>77586</xdr:rowOff>
    </xdr:to>
    <xdr:grpSp>
      <xdr:nvGrpSpPr>
        <xdr:cNvPr id="10192" name="Group 65">
          <a:extLst>
            <a:ext uri="{FF2B5EF4-FFF2-40B4-BE49-F238E27FC236}">
              <a16:creationId xmlns:a16="http://schemas.microsoft.com/office/drawing/2014/main" id="{D3A0E9B0-B50E-42D2-B562-6B5A462AC862}"/>
            </a:ext>
          </a:extLst>
        </xdr:cNvPr>
        <xdr:cNvGrpSpPr/>
      </xdr:nvGrpSpPr>
      <xdr:grpSpPr>
        <a:xfrm>
          <a:off x="11012310" y="2811261"/>
          <a:ext cx="1067519" cy="647700"/>
          <a:chOff x="914400" y="3893820"/>
          <a:chExt cx="2743200" cy="1295400"/>
        </a:xfrm>
      </xdr:grpSpPr>
      <xdr:sp macro="" textlink="">
        <xdr:nvSpPr>
          <xdr:cNvPr id="10193"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10194"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0195"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0196"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0197"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10</xdr:row>
      <xdr:rowOff>0</xdr:rowOff>
    </xdr:from>
    <xdr:to>
      <xdr:col>8</xdr:col>
      <xdr:colOff>0</xdr:colOff>
      <xdr:row>13</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3609109" y="2133600"/>
          <a:ext cx="1177636"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editAs="oneCell">
    <xdr:from>
      <xdr:col>1</xdr:col>
      <xdr:colOff>588644</xdr:colOff>
      <xdr:row>6</xdr:row>
      <xdr:rowOff>6928</xdr:rowOff>
    </xdr:from>
    <xdr:to>
      <xdr:col>6</xdr:col>
      <xdr:colOff>249382</xdr:colOff>
      <xdr:row>9</xdr:row>
      <xdr:rowOff>16453</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20</xdr:col>
      <xdr:colOff>3175</xdr:colOff>
      <xdr:row>6</xdr:row>
      <xdr:rowOff>0</xdr:rowOff>
    </xdr:from>
    <xdr:to>
      <xdr:col>21</xdr:col>
      <xdr:colOff>415903</xdr:colOff>
      <xdr:row>7</xdr:row>
      <xdr:rowOff>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0631285" y="1461655"/>
          <a:ext cx="702000" cy="166255"/>
        </a:xfrm>
        <a:prstGeom prst="roundRect">
          <a:avLst/>
        </a:prstGeom>
        <a:solidFill>
          <a:schemeClr val="tx2"/>
        </a:solidFill>
        <a:ln/>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xdr:from>
      <xdr:col>6</xdr:col>
      <xdr:colOff>0</xdr:colOff>
      <xdr:row>19</xdr:row>
      <xdr:rowOff>61630</xdr:rowOff>
    </xdr:from>
    <xdr:to>
      <xdr:col>23</xdr:col>
      <xdr:colOff>421</xdr:colOff>
      <xdr:row>31</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3619500" y="3604930"/>
          <a:ext cx="8515771" cy="1863246"/>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Qustion (CE&amp;O)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Qustion (I&amp;T)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Qustion (S&amp;O)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529936</xdr:colOff>
      <xdr:row>9</xdr:row>
      <xdr:rowOff>0</xdr:rowOff>
    </xdr:from>
    <xdr:to>
      <xdr:col>8</xdr:col>
      <xdr:colOff>58882</xdr:colOff>
      <xdr:row>37</xdr:row>
      <xdr:rowOff>5194</xdr:rowOff>
    </xdr:to>
    <xdr:sp macro="" textlink="">
      <xdr:nvSpPr>
        <xdr:cNvPr id="7846" name="Rectangle: Rounded Corners 101" hidden="1">
          <a:extLst>
            <a:ext uri="{FF2B5EF4-FFF2-40B4-BE49-F238E27FC236}">
              <a16:creationId xmlns:a16="http://schemas.microsoft.com/office/drawing/2014/main" id="{C7E2D73D-F9A3-45C0-B5EA-84E4B5D82070}"/>
            </a:ext>
          </a:extLst>
        </xdr:cNvPr>
        <xdr:cNvSpPr/>
      </xdr:nvSpPr>
      <xdr:spPr>
        <a:xfrm>
          <a:off x="3550227"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225137</xdr:colOff>
      <xdr:row>9</xdr:row>
      <xdr:rowOff>0</xdr:rowOff>
    </xdr:from>
    <xdr:to>
      <xdr:col>11</xdr:col>
      <xdr:colOff>58882</xdr:colOff>
      <xdr:row>37</xdr:row>
      <xdr:rowOff>5194</xdr:rowOff>
    </xdr:to>
    <xdr:sp macro="" textlink="">
      <xdr:nvSpPr>
        <xdr:cNvPr id="7847" name="Rectangle: Rounded Corners 102" hidden="1">
          <a:extLst>
            <a:ext uri="{FF2B5EF4-FFF2-40B4-BE49-F238E27FC236}">
              <a16:creationId xmlns:a16="http://schemas.microsoft.com/office/drawing/2014/main" id="{0D10EEE6-CBFB-414E-8337-9395AF471976}"/>
            </a:ext>
          </a:extLst>
        </xdr:cNvPr>
        <xdr:cNvSpPr/>
      </xdr:nvSpPr>
      <xdr:spPr>
        <a:xfrm>
          <a:off x="5011882"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225135</xdr:colOff>
      <xdr:row>9</xdr:row>
      <xdr:rowOff>0</xdr:rowOff>
    </xdr:from>
    <xdr:to>
      <xdr:col>14</xdr:col>
      <xdr:colOff>58882</xdr:colOff>
      <xdr:row>37</xdr:row>
      <xdr:rowOff>5194</xdr:rowOff>
    </xdr:to>
    <xdr:sp macro="" textlink="">
      <xdr:nvSpPr>
        <xdr:cNvPr id="7848" name="Rectangle: Rounded Corners 103" hidden="1">
          <a:extLst>
            <a:ext uri="{FF2B5EF4-FFF2-40B4-BE49-F238E27FC236}">
              <a16:creationId xmlns:a16="http://schemas.microsoft.com/office/drawing/2014/main" id="{08FA1CC8-D892-4D38-A76C-55954E8B8A57}"/>
            </a:ext>
          </a:extLst>
        </xdr:cNvPr>
        <xdr:cNvSpPr/>
      </xdr:nvSpPr>
      <xdr:spPr>
        <a:xfrm>
          <a:off x="6473535"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225136</xdr:colOff>
      <xdr:row>9</xdr:row>
      <xdr:rowOff>0</xdr:rowOff>
    </xdr:from>
    <xdr:to>
      <xdr:col>17</xdr:col>
      <xdr:colOff>58882</xdr:colOff>
      <xdr:row>37</xdr:row>
      <xdr:rowOff>5194</xdr:rowOff>
    </xdr:to>
    <xdr:sp macro="" textlink="">
      <xdr:nvSpPr>
        <xdr:cNvPr id="7849" name="Rectangle: Rounded Corners 104" hidden="1">
          <a:extLst>
            <a:ext uri="{FF2B5EF4-FFF2-40B4-BE49-F238E27FC236}">
              <a16:creationId xmlns:a16="http://schemas.microsoft.com/office/drawing/2014/main" id="{15B95ECA-3984-4CC3-90E5-8DF4F2423D1A}"/>
            </a:ext>
          </a:extLst>
        </xdr:cNvPr>
        <xdr:cNvSpPr/>
      </xdr:nvSpPr>
      <xdr:spPr>
        <a:xfrm>
          <a:off x="7935191"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225135</xdr:colOff>
      <xdr:row>9</xdr:row>
      <xdr:rowOff>0</xdr:rowOff>
    </xdr:from>
    <xdr:to>
      <xdr:col>20</xdr:col>
      <xdr:colOff>58882</xdr:colOff>
      <xdr:row>37</xdr:row>
      <xdr:rowOff>5194</xdr:rowOff>
    </xdr:to>
    <xdr:sp macro="" textlink="">
      <xdr:nvSpPr>
        <xdr:cNvPr id="7850" name="Rectangle: Rounded Corners 105" hidden="1">
          <a:extLst>
            <a:ext uri="{FF2B5EF4-FFF2-40B4-BE49-F238E27FC236}">
              <a16:creationId xmlns:a16="http://schemas.microsoft.com/office/drawing/2014/main" id="{41CD4733-9EBE-4DDE-A7F8-A509BF3768FB}"/>
            </a:ext>
          </a:extLst>
        </xdr:cNvPr>
        <xdr:cNvSpPr/>
      </xdr:nvSpPr>
      <xdr:spPr>
        <a:xfrm>
          <a:off x="9396844"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225136</xdr:colOff>
      <xdr:row>9</xdr:row>
      <xdr:rowOff>0</xdr:rowOff>
    </xdr:from>
    <xdr:to>
      <xdr:col>23</xdr:col>
      <xdr:colOff>58882</xdr:colOff>
      <xdr:row>37</xdr:row>
      <xdr:rowOff>5194</xdr:rowOff>
    </xdr:to>
    <xdr:sp macro="" textlink="">
      <xdr:nvSpPr>
        <xdr:cNvPr id="7851" name="Rectangle: Rounded Corners 106" hidden="1">
          <a:extLst>
            <a:ext uri="{FF2B5EF4-FFF2-40B4-BE49-F238E27FC236}">
              <a16:creationId xmlns:a16="http://schemas.microsoft.com/office/drawing/2014/main" id="{D6728255-0D90-4FFC-BE81-2D0C0A386022}"/>
            </a:ext>
          </a:extLst>
        </xdr:cNvPr>
        <xdr:cNvSpPr/>
      </xdr:nvSpPr>
      <xdr:spPr>
        <a:xfrm>
          <a:off x="10858500"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xdr:col>
      <xdr:colOff>153287</xdr:colOff>
      <xdr:row>23</xdr:row>
      <xdr:rowOff>163910</xdr:rowOff>
    </xdr:from>
    <xdr:to>
      <xdr:col>4</xdr:col>
      <xdr:colOff>435529</xdr:colOff>
      <xdr:row>24</xdr:row>
      <xdr:rowOff>163256</xdr:rowOff>
    </xdr:to>
    <xdr:sp macro="" textlink="">
      <xdr:nvSpPr>
        <xdr:cNvPr id="33" name="Rectangle: Rounded Corners 32">
          <a:hlinkClick xmlns:r="http://schemas.openxmlformats.org/officeDocument/2006/relationships" r:id="rId28"/>
          <a:extLst>
            <a:ext uri="{FF2B5EF4-FFF2-40B4-BE49-F238E27FC236}">
              <a16:creationId xmlns:a16="http://schemas.microsoft.com/office/drawing/2014/main" id="{74124EEA-36ED-4A50-8A1C-371C3A06F6F0}"/>
            </a:ext>
          </a:extLst>
        </xdr:cNvPr>
        <xdr:cNvSpPr/>
      </xdr:nvSpPr>
      <xdr:spPr>
        <a:xfrm>
          <a:off x="1407123" y="4444965"/>
          <a:ext cx="1459879" cy="165600"/>
        </a:xfrm>
        <a:prstGeom prst="roundRect">
          <a:avLst/>
        </a:prstGeom>
        <a:solidFill>
          <a:schemeClr val="accent4">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Log</a:t>
          </a:r>
        </a:p>
      </xdr:txBody>
    </xdr:sp>
    <xdr:clientData/>
  </xdr:twoCellAnchor>
  <xdr:twoCellAnchor>
    <xdr:from>
      <xdr:col>2</xdr:col>
      <xdr:colOff>153288</xdr:colOff>
      <xdr:row>19</xdr:row>
      <xdr:rowOff>19868</xdr:rowOff>
    </xdr:from>
    <xdr:to>
      <xdr:col>4</xdr:col>
      <xdr:colOff>435530</xdr:colOff>
      <xdr:row>20</xdr:row>
      <xdr:rowOff>19214</xdr:rowOff>
    </xdr:to>
    <xdr:sp macro="" textlink="">
      <xdr:nvSpPr>
        <xdr:cNvPr id="17" name="Rectangle: Rounded Corners 16">
          <a:hlinkClick xmlns:r="http://schemas.openxmlformats.org/officeDocument/2006/relationships" r:id="rId29"/>
          <a:extLst>
            <a:ext uri="{FF2B5EF4-FFF2-40B4-BE49-F238E27FC236}">
              <a16:creationId xmlns:a16="http://schemas.microsoft.com/office/drawing/2014/main" id="{EEA790B2-C44E-5082-0A17-FB1DA448F327}"/>
            </a:ext>
          </a:extLst>
        </xdr:cNvPr>
        <xdr:cNvSpPr/>
      </xdr:nvSpPr>
      <xdr:spPr>
        <a:xfrm>
          <a:off x="1407124" y="3642832"/>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20</xdr:row>
      <xdr:rowOff>125688</xdr:rowOff>
    </xdr:from>
    <xdr:to>
      <xdr:col>4</xdr:col>
      <xdr:colOff>435530</xdr:colOff>
      <xdr:row>21</xdr:row>
      <xdr:rowOff>125033</xdr:rowOff>
    </xdr:to>
    <xdr:sp macro="" textlink="">
      <xdr:nvSpPr>
        <xdr:cNvPr id="18" name="Rectangle: Rounded Corners 17">
          <a:hlinkClick xmlns:r="http://schemas.openxmlformats.org/officeDocument/2006/relationships" r:id="rId30"/>
          <a:extLst>
            <a:ext uri="{FF2B5EF4-FFF2-40B4-BE49-F238E27FC236}">
              <a16:creationId xmlns:a16="http://schemas.microsoft.com/office/drawing/2014/main" id="{56147212-14F5-41E9-B6B7-9CE47C699BBF}"/>
            </a:ext>
          </a:extLst>
        </xdr:cNvPr>
        <xdr:cNvSpPr/>
      </xdr:nvSpPr>
      <xdr:spPr>
        <a:xfrm>
          <a:off x="1407124" y="3914906"/>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22</xdr:row>
      <xdr:rowOff>62424</xdr:rowOff>
    </xdr:from>
    <xdr:to>
      <xdr:col>4</xdr:col>
      <xdr:colOff>435530</xdr:colOff>
      <xdr:row>23</xdr:row>
      <xdr:rowOff>61769</xdr:rowOff>
    </xdr:to>
    <xdr:sp macro="" textlink="">
      <xdr:nvSpPr>
        <xdr:cNvPr id="32" name="Rectangle: Rounded Corners 31">
          <a:hlinkClick xmlns:r="http://schemas.openxmlformats.org/officeDocument/2006/relationships" r:id="rId31"/>
          <a:extLst>
            <a:ext uri="{FF2B5EF4-FFF2-40B4-BE49-F238E27FC236}">
              <a16:creationId xmlns:a16="http://schemas.microsoft.com/office/drawing/2014/main" id="{62E72CD2-0D6F-46E3-8674-3B97E503C920}"/>
            </a:ext>
          </a:extLst>
        </xdr:cNvPr>
        <xdr:cNvSpPr/>
      </xdr:nvSpPr>
      <xdr:spPr>
        <a:xfrm>
          <a:off x="1407124" y="4177224"/>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28</xdr:row>
      <xdr:rowOff>62479</xdr:rowOff>
    </xdr:from>
    <xdr:to>
      <xdr:col>4</xdr:col>
      <xdr:colOff>435530</xdr:colOff>
      <xdr:row>29</xdr:row>
      <xdr:rowOff>62479</xdr:rowOff>
    </xdr:to>
    <xdr:sp macro="" textlink="">
      <xdr:nvSpPr>
        <xdr:cNvPr id="34" name="Rectangle: Rounded Corners 33">
          <a:hlinkClick xmlns:r="http://schemas.openxmlformats.org/officeDocument/2006/relationships" r:id="rId32"/>
          <a:extLst>
            <a:ext uri="{FF2B5EF4-FFF2-40B4-BE49-F238E27FC236}">
              <a16:creationId xmlns:a16="http://schemas.microsoft.com/office/drawing/2014/main" id="{64243BE1-B958-4269-B33C-E7A34E6EF23B}"/>
            </a:ext>
          </a:extLst>
        </xdr:cNvPr>
        <xdr:cNvSpPr/>
      </xdr:nvSpPr>
      <xdr:spPr>
        <a:xfrm>
          <a:off x="1407124" y="518173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153288</xdr:colOff>
      <xdr:row>30</xdr:row>
      <xdr:rowOff>0</xdr:rowOff>
    </xdr:from>
    <xdr:to>
      <xdr:col>4</xdr:col>
      <xdr:colOff>435530</xdr:colOff>
      <xdr:row>31</xdr:row>
      <xdr:rowOff>0</xdr:rowOff>
    </xdr:to>
    <xdr:sp macro="" textlink="">
      <xdr:nvSpPr>
        <xdr:cNvPr id="79" name="Rectangle: Rounded Corners 78">
          <a:hlinkClick xmlns:r="http://schemas.openxmlformats.org/officeDocument/2006/relationships" r:id="rId33"/>
          <a:extLst>
            <a:ext uri="{FF2B5EF4-FFF2-40B4-BE49-F238E27FC236}">
              <a16:creationId xmlns:a16="http://schemas.microsoft.com/office/drawing/2014/main" id="{F5C30000-B88E-405E-94B3-DF5FFF71806D}"/>
            </a:ext>
          </a:extLst>
        </xdr:cNvPr>
        <xdr:cNvSpPr/>
      </xdr:nvSpPr>
      <xdr:spPr>
        <a:xfrm>
          <a:off x="1407124" y="545176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11" name="Group 10">
          <a:extLst>
            <a:ext uri="{FF2B5EF4-FFF2-40B4-BE49-F238E27FC236}">
              <a16:creationId xmlns:a16="http://schemas.microsoft.com/office/drawing/2014/main" id="{7809FE2D-63CA-4C3C-9F3B-494B89B0F3B3}"/>
            </a:ext>
          </a:extLst>
        </xdr:cNvPr>
        <xdr:cNvGrpSpPr/>
      </xdr:nvGrpSpPr>
      <xdr:grpSpPr>
        <a:xfrm>
          <a:off x="0" y="0"/>
          <a:ext cx="2048493" cy="176400"/>
          <a:chOff x="662609" y="1590261"/>
          <a:chExt cx="2054208" cy="176395"/>
        </a:xfrm>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3" name="Rectangle: Rounded Corners 12">
            <a:extLst>
              <a:ext uri="{FF2B5EF4-FFF2-40B4-BE49-F238E27FC236}">
                <a16:creationId xmlns:a16="http://schemas.microsoft.com/office/drawing/2014/main" id="{73D7E183-A8AF-506B-9BCB-107785066B21}"/>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xdr:rowOff>
    </xdr:from>
    <xdr:to>
      <xdr:col>1</xdr:col>
      <xdr:colOff>1619868</xdr:colOff>
      <xdr:row>0</xdr:row>
      <xdr:rowOff>176399</xdr:rowOff>
    </xdr:to>
    <xdr:grpSp>
      <xdr:nvGrpSpPr>
        <xdr:cNvPr id="3" name="Group 2">
          <a:extLst>
            <a:ext uri="{FF2B5EF4-FFF2-40B4-BE49-F238E27FC236}">
              <a16:creationId xmlns:a16="http://schemas.microsoft.com/office/drawing/2014/main" id="{97B6EDC4-E76A-4301-A211-4AEE9BF11E83}"/>
            </a:ext>
          </a:extLst>
        </xdr:cNvPr>
        <xdr:cNvGrpSpPr/>
      </xdr:nvGrpSpPr>
      <xdr:grpSpPr>
        <a:xfrm>
          <a:off x="0" y="-9"/>
          <a:ext cx="2048493" cy="176408"/>
          <a:chOff x="662609" y="1590262"/>
          <a:chExt cx="2054208" cy="116182"/>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662609" y="1590267"/>
            <a:ext cx="1296000" cy="11617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D1BD31E2-D77D-B413-AC90-3477C67BF8F9}"/>
              </a:ext>
            </a:extLst>
          </xdr:cNvPr>
          <xdr:cNvSpPr/>
        </xdr:nvSpPr>
        <xdr:spPr>
          <a:xfrm>
            <a:off x="1958609" y="1590262"/>
            <a:ext cx="758208" cy="116176"/>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1780762</xdr:colOff>
      <xdr:row>0</xdr:row>
      <xdr:rowOff>176400</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0"/>
          <a:ext cx="8038687" cy="176400"/>
          <a:chOff x="660400" y="2371624"/>
          <a:chExt cx="7457662" cy="177642"/>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2714608" y="2371624"/>
            <a:ext cx="5403454" cy="177488"/>
            <a:chOff x="3912825" y="2306604"/>
            <a:chExt cx="5403454"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912825"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813367" y="2306604"/>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5713908"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6614450" y="2306604"/>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7514993" y="2306604"/>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8415737" y="2306604"/>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grpSp>
        <xdr:nvGrpSpPr>
          <xdr:cNvPr id="19" name="Group 18">
            <a:extLst>
              <a:ext uri="{FF2B5EF4-FFF2-40B4-BE49-F238E27FC236}">
                <a16:creationId xmlns:a16="http://schemas.microsoft.com/office/drawing/2014/main" id="{0098F879-EB9F-7589-1468-6414D4C5E151}"/>
              </a:ext>
            </a:extLst>
          </xdr:cNvPr>
          <xdr:cNvGrpSpPr/>
        </xdr:nvGrpSpPr>
        <xdr:grpSpPr>
          <a:xfrm>
            <a:off x="660400" y="2372871"/>
            <a:ext cx="2054208" cy="176395"/>
            <a:chOff x="662609" y="1590261"/>
            <a:chExt cx="2054208" cy="176395"/>
          </a:xfrm>
        </xdr:grpSpPr>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21" name="Rectangle: Rounded Corners 20">
              <a:extLst>
                <a:ext uri="{FF2B5EF4-FFF2-40B4-BE49-F238E27FC236}">
                  <a16:creationId xmlns:a16="http://schemas.microsoft.com/office/drawing/2014/main" id="{B446AF4D-D03D-8EA8-0A02-EF44506C3D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4388747" cy="177127"/>
          <a:chOff x="0" y="0"/>
          <a:chExt cx="4394462"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960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767E4804-51D1-7AFD-7F30-FBD8A5EFF67E}"/>
              </a:ext>
            </a:extLst>
          </xdr:cNvPr>
          <xdr:cNvSpPr/>
        </xdr:nvSpPr>
        <xdr:spPr>
          <a:xfrm>
            <a:off x="1296000" y="0"/>
            <a:ext cx="758208"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2054208" y="727"/>
            <a:ext cx="1260255"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9">
            <a:extLst>
              <a:ext uri="{FF2B5EF4-FFF2-40B4-BE49-F238E27FC236}">
                <a16:creationId xmlns:a16="http://schemas.microsoft.com/office/drawing/2014/main" id="{DEF8D6A7-C01A-1EBA-DEFC-660FCA796CA7}"/>
              </a:ext>
            </a:extLst>
          </xdr:cNvPr>
          <xdr:cNvSpPr/>
        </xdr:nvSpPr>
        <xdr:spPr>
          <a:xfrm>
            <a:off x="3314462" y="0"/>
            <a:ext cx="1080000"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44A15B47-BE91-FED3-C622-4AB5D2BC87B5}"/>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9">
            <a:extLst>
              <a:ext uri="{FF2B5EF4-FFF2-40B4-BE49-F238E27FC236}">
                <a16:creationId xmlns:a16="http://schemas.microsoft.com/office/drawing/2014/main" id="{5A9E38B1-C41B-BCC7-0F94-FE97A04E4E45}"/>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25C5AEAA-EA6D-49AA-8A8E-1D22D49FEA92}"/>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053FA7EA-DCCF-DB3E-AFDA-934166BE0369}"/>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1621260</xdr:colOff>
      <xdr:row>0</xdr:row>
      <xdr:rowOff>176400</xdr:rowOff>
    </xdr:to>
    <xdr:grpSp>
      <xdr:nvGrpSpPr>
        <xdr:cNvPr id="4" name="Group 3">
          <a:extLst>
            <a:ext uri="{FF2B5EF4-FFF2-40B4-BE49-F238E27FC236}">
              <a16:creationId xmlns:a16="http://schemas.microsoft.com/office/drawing/2014/main" id="{F612BB8D-1B7F-483A-894A-7A30798FB002}"/>
            </a:ext>
          </a:extLst>
        </xdr:cNvPr>
        <xdr:cNvGrpSpPr/>
      </xdr:nvGrpSpPr>
      <xdr:grpSpPr>
        <a:xfrm>
          <a:off x="0" y="0"/>
          <a:ext cx="2049885"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B3A147ED-73D0-E880-F4C3-FC8FE170FAC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0"/>
          <a:ext cx="437922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8F168019-D8CB-870A-7418-40E5DBD9B370}"/>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9">
            <a:extLst>
              <a:ext uri="{FF2B5EF4-FFF2-40B4-BE49-F238E27FC236}">
                <a16:creationId xmlns:a16="http://schemas.microsoft.com/office/drawing/2014/main" id="{14B41CB7-ADF8-0BAF-AABE-CFBB5B46982B}"/>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0"/>
          <a:ext cx="448209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EE8AB46F-33B6-3E65-4595-A38D8484839F}"/>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9">
            <a:extLst>
              <a:ext uri="{FF2B5EF4-FFF2-40B4-BE49-F238E27FC236}">
                <a16:creationId xmlns:a16="http://schemas.microsoft.com/office/drawing/2014/main" id="{193F33B7-D763-86EA-450A-E0B3FDB79032}"/>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33398629-945D-433A-94D8-2F68E5B6013D}"/>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C915687-C625-F1C7-E97D-C52FED90902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55C1D68E-6957-4DE6-B53B-F39D2EB0CD61}"/>
            </a:ext>
          </a:extLst>
        </xdr:cNvPr>
        <xdr:cNvGrpSpPr/>
      </xdr:nvGrpSpPr>
      <xdr:grpSpPr>
        <a:xfrm>
          <a:off x="0" y="0"/>
          <a:ext cx="20389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D9A7317-E233-1660-C103-AE386BCB5E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0"/>
          <a:ext cx="4388747"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0EA024F8-D1EC-5ACA-4E12-F9011D38474A}"/>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9">
            <a:extLst>
              <a:ext uri="{FF2B5EF4-FFF2-40B4-BE49-F238E27FC236}">
                <a16:creationId xmlns:a16="http://schemas.microsoft.com/office/drawing/2014/main" id="{84901D2E-8DE5-B9ED-915E-0772C4D4B218}"/>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5F78BB6F-14C1-8CE1-5A3F-63C241E5B761}"/>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9">
            <a:extLst>
              <a:ext uri="{FF2B5EF4-FFF2-40B4-BE49-F238E27FC236}">
                <a16:creationId xmlns:a16="http://schemas.microsoft.com/office/drawing/2014/main" id="{F0A96491-7C25-F6F1-2F25-5E3057384B81}"/>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7ECD8377-8234-4FFE-A603-2B36D2AA72C3}"/>
            </a:ext>
          </a:extLst>
        </xdr:cNvPr>
        <xdr:cNvGrpSpPr/>
      </xdr:nvGrpSpPr>
      <xdr:grpSpPr>
        <a:xfrm>
          <a:off x="0" y="0"/>
          <a:ext cx="20389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1AFAEE0-B9AF-3430-6D92-BDD401BD52D2}"/>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C99CEE9A-C997-44FE-B3B1-F86EA70C63E0}"/>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0E325CB-DF85-57D2-9DBA-36E971F890B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0"/>
          <a:ext cx="439827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DEB96762-77A1-9A4B-53FC-FD8927643AB6}"/>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9">
            <a:extLst>
              <a:ext uri="{FF2B5EF4-FFF2-40B4-BE49-F238E27FC236}">
                <a16:creationId xmlns:a16="http://schemas.microsoft.com/office/drawing/2014/main" id="{F4C1742A-ECAA-862E-F40D-29CA814DD97F}"/>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0"/>
          <a:ext cx="448209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997D0800-CF9E-C6E1-1C9D-A4646F2483FE}"/>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9">
            <a:extLst>
              <a:ext uri="{FF2B5EF4-FFF2-40B4-BE49-F238E27FC236}">
                <a16:creationId xmlns:a16="http://schemas.microsoft.com/office/drawing/2014/main" id="{90E3EAED-1437-3E2C-6596-CC5558CF34CA}"/>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0AE20CC9-960D-4DB6-A3D9-942F53DA5FF8}"/>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FC32E4F5-637B-7EA0-3F69-D6091D242B0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347233FD-4D9A-4BF3-9675-8072580BB9A9}"/>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93FC393-A1EB-062D-5197-4B10F0371B27}"/>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0"/>
          <a:ext cx="4388747"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C8CAA7-8D7D-ABA6-CB86-3E05025D5EE1}"/>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9">
            <a:extLst>
              <a:ext uri="{FF2B5EF4-FFF2-40B4-BE49-F238E27FC236}">
                <a16:creationId xmlns:a16="http://schemas.microsoft.com/office/drawing/2014/main" id="{71A53C8F-51DF-73BE-304A-AE6EA2958C14}"/>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AA6F77-481C-1C86-6F0E-2D4E50CD685D}"/>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9">
            <a:extLst>
              <a:ext uri="{FF2B5EF4-FFF2-40B4-BE49-F238E27FC236}">
                <a16:creationId xmlns:a16="http://schemas.microsoft.com/office/drawing/2014/main" id="{0D76EAAE-AD43-EE7C-1932-A27F39E1296C}"/>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59C4938E-EE55-41F6-AE16-89C49E1D7C81}"/>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9EAFF3C4-7A7D-AAB5-FB58-390DA06B944C}"/>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04956492-2157-440E-A4F1-DBAF58470E41}"/>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A928D733-56C8-B7ED-8D8E-369B7F360FD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1</xdr:col>
      <xdr:colOff>1826522</xdr:colOff>
      <xdr:row>0</xdr:row>
      <xdr:rowOff>176400</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0"/>
          <a:ext cx="4388747" cy="176400"/>
          <a:chOff x="660400" y="2115174"/>
          <a:chExt cx="4394462" cy="180000"/>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7" name="Rectangle: Rounded Corners 16">
            <a:extLst>
              <a:ext uri="{FF2B5EF4-FFF2-40B4-BE49-F238E27FC236}">
                <a16:creationId xmlns:a16="http://schemas.microsoft.com/office/drawing/2014/main" id="{9FBC61ED-2797-669B-996D-2210A0E70B59}"/>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8">
            <a:extLst>
              <a:ext uri="{FF2B5EF4-FFF2-40B4-BE49-F238E27FC236}">
                <a16:creationId xmlns:a16="http://schemas.microsoft.com/office/drawing/2014/main" id="{7C2649ED-25A9-5051-A532-AE779A12961C}"/>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F2B962C7-A9C8-9026-CBD3-852F43961922}"/>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9">
            <a:extLst>
              <a:ext uri="{FF2B5EF4-FFF2-40B4-BE49-F238E27FC236}">
                <a16:creationId xmlns:a16="http://schemas.microsoft.com/office/drawing/2014/main" id="{A71ECCAD-8AE4-1DDD-47C9-B79C36E7198B}"/>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CBC413F9-7062-4503-A0B4-8E98FC72DD9C}"/>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4CA1755-E905-A032-D7CB-7B7FB0B8ED1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127B3283-0DCC-4F0D-86F7-16A3290B188B}"/>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7D9E519A-8BBB-C1C7-B3F1-E63BE3495755}"/>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9.xml><?xml version="1.0" encoding="utf-8"?>
<xdr:wsDr xmlns:xdr="http://schemas.openxmlformats.org/drawingml/2006/spreadsheetDrawing" xmlns:a="http://schemas.openxmlformats.org/drawingml/2006/main">
  <xdr:twoCellAnchor editAs="absolute">
    <xdr:from>
      <xdr:col>8</xdr:col>
      <xdr:colOff>3448050</xdr:colOff>
      <xdr:row>1</xdr:row>
      <xdr:rowOff>178435</xdr:rowOff>
    </xdr:from>
    <xdr:to>
      <xdr:col>8</xdr:col>
      <xdr:colOff>4107815</xdr:colOff>
      <xdr:row>2</xdr:row>
      <xdr:rowOff>173605</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3030200" y="445135"/>
          <a:ext cx="659765" cy="261870"/>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8</xdr:col>
      <xdr:colOff>2674776</xdr:colOff>
      <xdr:row>1</xdr:row>
      <xdr:rowOff>178435</xdr:rowOff>
    </xdr:from>
    <xdr:to>
      <xdr:col>8</xdr:col>
      <xdr:colOff>3322955</xdr:colOff>
      <xdr:row>2</xdr:row>
      <xdr:rowOff>178435</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2256926" y="445135"/>
          <a:ext cx="648179" cy="26670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5</xdr:col>
          <xdr:colOff>431800</xdr:colOff>
          <xdr:row>1</xdr:row>
          <xdr:rowOff>152400</xdr:rowOff>
        </xdr:from>
        <xdr:to>
          <xdr:col>7</xdr:col>
          <xdr:colOff>1009650</xdr:colOff>
          <xdr:row>2</xdr:row>
          <xdr:rowOff>120650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C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508000</xdr:colOff>
          <xdr:row>0</xdr:row>
          <xdr:rowOff>184150</xdr:rowOff>
        </xdr:from>
        <xdr:to>
          <xdr:col>6</xdr:col>
          <xdr:colOff>425450</xdr:colOff>
          <xdr:row>1</xdr:row>
          <xdr:rowOff>158750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C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889000</xdr:colOff>
          <xdr:row>0</xdr:row>
          <xdr:rowOff>184150</xdr:rowOff>
        </xdr:from>
        <xdr:to>
          <xdr:col>6</xdr:col>
          <xdr:colOff>1790700</xdr:colOff>
          <xdr:row>1</xdr:row>
          <xdr:rowOff>158750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C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165100</xdr:colOff>
          <xdr:row>0</xdr:row>
          <xdr:rowOff>184150</xdr:rowOff>
        </xdr:from>
        <xdr:to>
          <xdr:col>7</xdr:col>
          <xdr:colOff>819150</xdr:colOff>
          <xdr:row>1</xdr:row>
          <xdr:rowOff>158750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C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7</xdr:col>
      <xdr:colOff>1893039</xdr:colOff>
      <xdr:row>1</xdr:row>
      <xdr:rowOff>144944</xdr:rowOff>
    </xdr:from>
    <xdr:to>
      <xdr:col>7</xdr:col>
      <xdr:colOff>2182495</xdr:colOff>
      <xdr:row>2</xdr:row>
      <xdr:rowOff>126365</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853274" y="414819"/>
          <a:ext cx="283106" cy="248121"/>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7</xdr:col>
          <xdr:colOff>1066800</xdr:colOff>
          <xdr:row>0</xdr:row>
          <xdr:rowOff>184150</xdr:rowOff>
        </xdr:from>
        <xdr:to>
          <xdr:col>7</xdr:col>
          <xdr:colOff>1828800</xdr:colOff>
          <xdr:row>1</xdr:row>
          <xdr:rowOff>158750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C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xdr:row>
          <xdr:rowOff>69850</xdr:rowOff>
        </xdr:from>
        <xdr:to>
          <xdr:col>14</xdr:col>
          <xdr:colOff>0</xdr:colOff>
          <xdr:row>2</xdr:row>
          <xdr:rowOff>19050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C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88</xdr:col>
          <xdr:colOff>294468</xdr:colOff>
          <xdr:row>1</xdr:row>
          <xdr:rowOff>123454</xdr:rowOff>
        </xdr:from>
        <xdr:to>
          <xdr:col>109</xdr:col>
          <xdr:colOff>340206</xdr:colOff>
          <xdr:row>2</xdr:row>
          <xdr:rowOff>90606</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67283793" y="390154"/>
              <a:ext cx="14047488" cy="233852"/>
              <a:chOff x="8736090" y="539612"/>
              <a:chExt cx="1801875"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C00-0000085C0000}"/>
                  </a:ext>
                </a:extLst>
              </xdr:cNvPr>
              <xdr:cNvSpPr/>
            </xdr:nvSpPr>
            <xdr:spPr bwMode="auto">
              <a:xfrm>
                <a:off x="8736090" y="539612"/>
                <a:ext cx="1085854"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C00-00000A5C0000}"/>
                  </a:ext>
                </a:extLst>
              </xdr:cNvPr>
              <xdr:cNvSpPr/>
            </xdr:nvSpPr>
            <xdr:spPr bwMode="auto">
              <a:xfrm>
                <a:off x="9821930"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118978"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1859567"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1.xml><?xml version="1.0" encoding="utf-8"?>
<xdr:wsDr xmlns:xdr="http://schemas.openxmlformats.org/drawingml/2006/spreadsheetDrawing" xmlns:a="http://schemas.openxmlformats.org/drawingml/2006/main">
  <xdr:twoCellAnchor editAs="absolute">
    <xdr:from>
      <xdr:col>8</xdr:col>
      <xdr:colOff>1751</xdr:colOff>
      <xdr:row>0</xdr:row>
      <xdr:rowOff>1</xdr:rowOff>
    </xdr:from>
    <xdr:to>
      <xdr:col>9</xdr:col>
      <xdr:colOff>142875</xdr:colOff>
      <xdr:row>0</xdr:row>
      <xdr:rowOff>180001</xdr:rowOff>
    </xdr:to>
    <xdr:sp macro="[0]!UpdateDNF.UpdateDNF" textlink="">
      <xdr:nvSpPr>
        <xdr:cNvPr id="4" name="Rectangle: Rounded Corners 3">
          <a:extLst>
            <a:ext uri="{FF2B5EF4-FFF2-40B4-BE49-F238E27FC236}">
              <a16:creationId xmlns:a16="http://schemas.microsoft.com/office/drawing/2014/main" id="{33D9A2DA-BDB1-4C51-AD60-F4D6464E8629}"/>
            </a:ext>
          </a:extLst>
        </xdr:cNvPr>
        <xdr:cNvSpPr/>
      </xdr:nvSpPr>
      <xdr:spPr>
        <a:xfrm>
          <a:off x="7357241" y="1"/>
          <a:ext cx="966952" cy="18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Update D&amp;F</a:t>
          </a:r>
        </a:p>
      </xdr:txBody>
    </xdr:sp>
    <xdr:clientData fPrintsWithSheet="0"/>
  </xdr:twoCellAnchor>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03515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351" dataDxfId="350" headerRowCellStyle="Normal 14 4 6">
  <autoFilter ref="A5:D20" xr:uid="{A5A37243-05DE-4A60-A303-D47DDEE5637D}"/>
  <tableColumns count="4">
    <tableColumn id="1" xr3:uid="{54CD31F5-44A3-4063-A507-AFEE10C5C168}" name="SN" dataDxfId="349">
      <calculatedColumnFormula>ROW()-5</calculatedColumnFormula>
    </tableColumn>
    <tableColumn id="2" xr3:uid="{2368C5F8-0612-4155-B61A-1B1A9DF158FD}" name="Page" dataDxfId="348"/>
    <tableColumn id="3" xr3:uid="{F1DC2916-9A53-4CDB-B240-C002102859F5}" name="Role" dataDxfId="347"/>
    <tableColumn id="4" xr3:uid="{4E98D772-8A97-4B53-AFD8-D3FBA854D17C}" name="Instructions" dataDxfId="3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345" dataDxfId="344" headerRowCellStyle="Normal 14 4 6">
  <autoFilter ref="A5:D105" xr:uid="{864BE349-6EAD-4C1E-A3E1-2129FDE6A6EE}"/>
  <tableColumns count="4">
    <tableColumn id="1" xr3:uid="{18F8790B-51B5-4194-98F4-69B912CABF04}" name="SN" dataDxfId="343">
      <calculatedColumnFormula>ROW()-5</calculatedColumnFormula>
    </tableColumn>
    <tableColumn id="3" xr3:uid="{FE95099E-FBB1-477F-952C-E7904CFF6C54}" name="Section" dataDxfId="342"/>
    <tableColumn id="2" xr3:uid="{0D887DDC-170F-47A1-9A6C-7A16B4E8BE39}" name="Term" dataDxfId="341"/>
    <tableColumn id="4" xr3:uid="{3EED60BE-44A8-48A2-BE67-2C4863A6D1E1}" name="Description" dataDxfId="340"/>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03D000-ACEB-467B-A1F4-623F12F8F3C6}" name="TableDocumentList" displayName="TableDocumentList" ref="A5:H85" totalsRowShown="0" headerRowDxfId="337" dataDxfId="336" headerRowCellStyle="Normal 14 4 6">
  <autoFilter ref="A5:H85" xr:uid="{9703D000-ACEB-467B-A1F4-623F12F8F3C6}"/>
  <sortState xmlns:xlrd2="http://schemas.microsoft.com/office/spreadsheetml/2017/richdata2" ref="A6:H78">
    <sortCondition ref="B5:B78"/>
  </sortState>
  <tableColumns count="8">
    <tableColumn id="1" xr3:uid="{2F1E7FDC-DA85-4F5D-9A5D-AE3170DEEC59}" name="SN" dataDxfId="335">
      <calculatedColumnFormula>ROW()-5</calculatedColumnFormula>
    </tableColumn>
    <tableColumn id="3" xr3:uid="{7E8A1ADC-8CD6-4574-A10F-CCB3D4725268}" name="Document_x000a_Request ID_x000a_(Sharepoint)" dataDxfId="334"/>
    <tableColumn id="2" xr3:uid="{58CFC97D-8B8D-4BCD-8E6B-E2ACCB4275BA}" name="Document Request" dataDxfId="333"/>
    <tableColumn id="7" xr3:uid="{D51B6F51-C06C-4D41-AD44-13CC50093714}" name="DevCo or _x000a_Project Level" dataDxfId="332"/>
    <tableColumn id="8" xr3:uid="{D6560622-360F-44C8-9608-AB88F77597E9}" name="Document Number" dataDxfId="331"/>
    <tableColumn id="6" xr3:uid="{8B0B5FBE-93F2-424E-979F-30001BCB064B}" name="File Name" dataDxfId="330"/>
    <tableColumn id="9" xr3:uid="{44F11357-0571-493B-9BAF-5A651EBFC4C4}" name="Date_x000a_Received" dataDxfId="329"/>
    <tableColumn id="4" xr3:uid="{228594C4-166E-4FD8-AA6F-767BDBFFFE6B}" name="Remarks" dataDxfId="3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311" dataDxfId="310" headerRowCellStyle="Normal 14 4 6">
  <autoFilter ref="A5:F12" xr:uid="{864BE349-6EAD-4C1E-A3E1-2129FDE6A6EE}"/>
  <tableColumns count="6">
    <tableColumn id="1" xr3:uid="{BCFC94C5-35ED-40B8-95D9-BCA5BD9FEDD8}" name="SN" dataDxfId="309">
      <calculatedColumnFormula>ROW()-5</calculatedColumnFormula>
    </tableColumn>
    <tableColumn id="4" xr3:uid="{4C42A32D-5A1F-4502-AFE4-B708EED5CBA3}" name="Question" dataDxfId="308"/>
    <tableColumn id="2" xr3:uid="{B689537A-683E-4A52-A80B-D99F18E40FBE}" name="Date of_x000a_ Interview" dataDxfId="307"/>
    <tableColumn id="6" xr3:uid="{44BABC01-F6ED-4108-803E-B731B5A70286}" name="Response" dataDxfId="306"/>
    <tableColumn id="5" xr3:uid="{A6A682A5-104C-4B03-ACC4-6485BF58A79F}" name="Internal Comment" dataDxfId="305"/>
    <tableColumn id="3" xr3:uid="{031E3CA7-B3C0-436C-93C5-04367DDFB11A}" name="Follow Up Question" dataDxfId="3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692B9D-A2A7-40E5-92FA-CBDE5EA87C9C}" name="TableAddPM" displayName="TableAddPM" ref="A5:E21" totalsRowShown="0" headerRowDxfId="303" dataDxfId="302" headerRowBorderDxfId="300" tableBorderDxfId="301" totalsRowBorderDxfId="299" headerRowCellStyle="Normal 14 4 6">
  <autoFilter ref="A5:E21" xr:uid="{864BE349-6EAD-4C1E-A3E1-2129FDE6A6EE}"/>
  <sortState xmlns:xlrd2="http://schemas.microsoft.com/office/spreadsheetml/2017/richdata2" ref="A6:E6">
    <sortCondition ref="E5:E6"/>
  </sortState>
  <tableColumns count="5">
    <tableColumn id="1" xr3:uid="{9B21AB0E-C5FF-4EEA-B7A7-193601CB7421}" name="SN" dataDxfId="298">
      <calculatedColumnFormula>IF($C6="","",SUBTOTAL(3,$C$6:$C6)*1)</calculatedColumnFormula>
    </tableColumn>
    <tableColumn id="5" xr3:uid="{DB0242FD-3838-47F4-B4B0-57DA46235C33}" name="Criteria" dataDxfId="297"/>
    <tableColumn id="2" xr3:uid="{73D1ADC6-D3BC-4E09-A737-23788D353ACC}" name="Additional Data Point" dataDxfId="296"/>
    <tableColumn id="4" xr3:uid="{93A7F1DD-9E2F-4F9A-B447-C073B705200C}" name="Value" dataDxfId="295"/>
    <tableColumn id="3" xr3:uid="{D6706452-7C72-4520-9876-F07B8632D902}" name="Scorecard_x000a_Visualization" dataDxfId="294"/>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G5:J10" totalsRowShown="0" headerRowDxfId="293" dataDxfId="292" headerRowBorderDxfId="290" tableBorderDxfId="291" totalsRowBorderDxfId="289" headerRowCellStyle="Normal 14 4 6">
  <autoFilter ref="G5:J10" xr:uid="{F6BDC75A-4841-4299-947C-EAD9322097A6}"/>
  <tableColumns count="4">
    <tableColumn id="1" xr3:uid="{C09C30FC-E678-4FA0-830F-DF481A2E754C}" name="Year" dataDxfId="288"/>
    <tableColumn id="2" xr3:uid="{3BD218EE-6BC5-4A87-81B6-355DDF55A9B9}" name="Value Completed (Baseline) in M SAR" dataDxfId="287"/>
    <tableColumn id="3" xr3:uid="{2AC72B4E-0D63-42E5-A903-AABEA45A1BE6}" name="Value Completed (Actual) in M SAR" dataDxfId="286"/>
    <tableColumn id="4" xr3:uid="{A55CD2BA-9389-4EE8-93FE-7974783299FB}" name="Value Completed (Forecast) in M SAR" dataDxfId="285"/>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L5:Q15" totalsRowShown="0" headerRowDxfId="284" dataDxfId="283" headerRowBorderDxfId="281" tableBorderDxfId="282" headerRowCellStyle="Normal 14 4 6">
  <autoFilter ref="L5:Q15" xr:uid="{638ADAD1-A415-48E0-B664-FCD13792A5F7}"/>
  <tableColumns count="6">
    <tableColumn id="1" xr3:uid="{2B21D8AB-F27C-4DF2-9DB4-F450CD6C7B9E}" name="Risk" dataDxfId="280"/>
    <tableColumn id="2" xr3:uid="{1FFAB184-A74A-4024-932B-EAA226E32E78}" name="Source" dataDxfId="279"/>
    <tableColumn id="3" xr3:uid="{C1C76498-6273-472A-B7D2-03AD43DC832C}" name="Potential Impact" dataDxfId="278"/>
    <tableColumn id="4" xr3:uid="{6FBC48BF-CC01-44D9-8772-B2A5F6EDEFB9}" name="Risk Rating" dataDxfId="277"/>
    <tableColumn id="6" xr3:uid="{58250314-6F34-4AC6-B216-ACDA1B7632A8}" name="Risk Status" dataDxfId="276"/>
    <tableColumn id="5" xr3:uid="{41DF5C0C-6F78-45D7-AB7A-0DEBC5F5B54E}" name="Current Measures" dataDxfId="275"/>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S5:T12" totalsRowShown="0" headerRowDxfId="274" dataDxfId="273" headerRowBorderDxfId="271" tableBorderDxfId="272" totalsRowBorderDxfId="270" headerRowCellStyle="Normal 14 4 6">
  <autoFilter ref="S5:T12" xr:uid="{B53DEF4E-A1FA-415F-AD37-2A938CDA2D96}"/>
  <tableColumns count="2">
    <tableColumn id="1" xr3:uid="{48BEC9E9-22B2-4383-92A3-3F9DA680E10B}" name="Risk Category" dataDxfId="269"/>
    <tableColumn id="2" xr3:uid="{B1E42917-05B3-4B85-8BF5-68A9CC4CEA5C}" name="Number of Risk Items" dataDxfId="268"/>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251" dataDxfId="250" headerRowCellStyle="Normal 14 4 6">
  <autoFilter ref="A5:F23" xr:uid="{E124A8AD-FA0D-4B58-8889-27E89523D8B7}"/>
  <tableColumns count="6">
    <tableColumn id="1" xr3:uid="{2FF515EE-FEFA-4F2B-8E6D-C7C137917FE3}" name="SN" dataDxfId="249">
      <calculatedColumnFormula>ROW()-5</calculatedColumnFormula>
    </tableColumn>
    <tableColumn id="4" xr3:uid="{FE405A25-26FC-40DB-8202-F979D4D4B87B}" name="Question" dataDxfId="248"/>
    <tableColumn id="2" xr3:uid="{D7CDD2DC-CA4E-4839-9B1B-B7BC396EBF55}" name="Date of Interview" dataDxfId="247"/>
    <tableColumn id="6" xr3:uid="{3FC0B7C0-9EF5-4CD2-BD04-C83D98CA4FE8}" name="Response" dataDxfId="246"/>
    <tableColumn id="5" xr3:uid="{A62987BE-367D-4487-9017-6766BC929B3E}" name="Internal Comment" dataDxfId="245"/>
    <tableColumn id="3" xr3:uid="{4E3B3D40-A77D-45CA-BE3A-A34A00D78446}" name="Follow Up Question" dataDxfId="24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F1382BE-E476-433E-B8AA-2A3CFB86AD4D}" name="TableAddPM36" displayName="TableAddPM36" ref="A5:E9" totalsRowShown="0" headerRowDxfId="243" dataDxfId="242" headerRowBorderDxfId="240" tableBorderDxfId="241" totalsRowBorderDxfId="239" headerRowCellStyle="Normal 14 4 6">
  <autoFilter ref="A5:E9" xr:uid="{FF1382BE-E476-433E-B8AA-2A3CFB86AD4D}"/>
  <sortState xmlns:xlrd2="http://schemas.microsoft.com/office/spreadsheetml/2017/richdata2" ref="A5:E5">
    <sortCondition ref="E5"/>
  </sortState>
  <tableColumns count="5">
    <tableColumn id="1" xr3:uid="{546B727D-AC1E-466E-92FA-908CF69A5C0C}" name="SN" dataDxfId="238">
      <calculatedColumnFormula>IF($C6="","",SUBTOTAL(3,$C$6:$C6)*1)</calculatedColumnFormula>
    </tableColumn>
    <tableColumn id="5" xr3:uid="{903F778D-78F8-4C13-B5D9-F70ABCE044D4}" name="Criteria" dataDxfId="237"/>
    <tableColumn id="2" xr3:uid="{72F26037-ADC3-48B3-9382-D1E178CA0C12}" name="Additional Data Point" dataDxfId="236"/>
    <tableColumn id="4" xr3:uid="{7794C619-4434-4799-BD83-AFF4E89C9BBB}" name="Value" dataDxfId="235"/>
    <tableColumn id="3" xr3:uid="{B0FF0CC9-3659-4C44-8A45-07DBC9594831}" name="Scorecard_x000a_Visualization" dataDxfId="234"/>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217" dataDxfId="216" headerRowCellStyle="Normal 14 4 6">
  <autoFilter ref="A5:F30" xr:uid="{2496F010-41FE-465B-BB3C-ABD0D56021D3}"/>
  <tableColumns count="6">
    <tableColumn id="1" xr3:uid="{53348864-0E88-4F4A-B26A-5FA5DC93F798}" name="SN" dataDxfId="215">
      <calculatedColumnFormula>ROW()-5</calculatedColumnFormula>
    </tableColumn>
    <tableColumn id="4" xr3:uid="{710F3A27-CD05-4A71-BA05-1FEF27ED9BE6}" name="Question" dataDxfId="214"/>
    <tableColumn id="2" xr3:uid="{A7C55FF1-1313-42E9-AD30-C40989D466B2}" name="Date of Interview" dataDxfId="213"/>
    <tableColumn id="6" xr3:uid="{B71499BC-6289-4F29-9AB4-12742CA7F583}" name="Response" dataDxfId="212"/>
    <tableColumn id="5" xr3:uid="{FCE5D35A-203D-4E95-91CD-76249DD2C90A}" name="Internal Comment" dataDxfId="211"/>
    <tableColumn id="3" xr3:uid="{F55CA432-E060-40E3-99EF-4CFDF57A481E}" name="Follow Up Question" dataDxfId="210"/>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3719EC-B6BB-4564-B59F-25A3A301B715}" name="TableAddDC" displayName="TableAddDC" ref="A5:E80" totalsRowShown="0" headerRowDxfId="209" dataDxfId="208" headerRowBorderDxfId="206" tableBorderDxfId="207" totalsRowBorderDxfId="205" headerRowCellStyle="Normal 14 4 6">
  <autoFilter ref="A5:E80" xr:uid="{864BE349-6EAD-4C1E-A3E1-2129FDE6A6EE}"/>
  <tableColumns count="5">
    <tableColumn id="1" xr3:uid="{50A3D801-4158-4856-967C-6385978162F6}" name="SN" dataDxfId="204">
      <calculatedColumnFormula>IF($C6="","",SUBTOTAL(3,$C$6:$C6)*1)</calculatedColumnFormula>
    </tableColumn>
    <tableColumn id="5" xr3:uid="{91135766-D48D-4926-9B3C-E13845D61628}" name="Criteria" dataDxfId="203"/>
    <tableColumn id="3" xr3:uid="{CD23BCD0-BD23-4BFF-84E2-BF34080C3F23}" name="Additional Data Point" dataDxfId="202"/>
    <tableColumn id="2" xr3:uid="{D0D84E3F-4C0A-4D03-8A95-5D229B08B28D}" name="Value" dataDxfId="201"/>
    <tableColumn id="4" xr3:uid="{AD8651D4-B208-4920-B1D5-C6B52060699F}" name="Scorecard_x000a_Visualization" dataDxfId="200"/>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183" dataDxfId="182" headerRowCellStyle="Normal 14 4 6">
  <autoFilter ref="A5:F11" xr:uid="{7C566127-3BA7-47B7-BE1A-8571E67DE100}"/>
  <tableColumns count="6">
    <tableColumn id="1" xr3:uid="{B93D3BCF-FC57-4A16-8732-C7210FDD51EA}" name="SN" dataDxfId="181">
      <calculatedColumnFormula>ROW()-5</calculatedColumnFormula>
    </tableColumn>
    <tableColumn id="4" xr3:uid="{4A7867C2-FCC9-43B7-9811-5CCC3E229C64}" name="Question" dataDxfId="180"/>
    <tableColumn id="2" xr3:uid="{256174A5-E2F7-4F49-A528-AA4B2E5C1D65}" name="Date of Interview" dataDxfId="179"/>
    <tableColumn id="6" xr3:uid="{704DA749-7C2E-4AF2-908A-E9FD9021B2EE}" name="Response" dataDxfId="178"/>
    <tableColumn id="5" xr3:uid="{94685139-400B-4716-8B0A-0C835906341B}" name="Internal Comment" dataDxfId="177"/>
    <tableColumn id="3" xr3:uid="{98D52C94-33E3-47B5-94D9-1EAA123F447C}" name="Follow Up Question" dataDxfId="176"/>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039B5A-B1AE-4ACB-B3BE-C8879CFAE009}" name="TableAddCEO" displayName="TableAddCEO" ref="A5:E22" totalsRowShown="0" headerRowDxfId="175" dataDxfId="174" headerRowBorderDxfId="172" tableBorderDxfId="173" totalsRowBorderDxfId="171" headerRowCellStyle="Normal 14 4 6">
  <autoFilter ref="A5:E22" xr:uid="{864BE349-6EAD-4C1E-A3E1-2129FDE6A6EE}"/>
  <tableColumns count="5">
    <tableColumn id="1" xr3:uid="{B08108DC-8E00-4A87-A184-EA32AF242861}" name="SN" dataDxfId="170">
      <calculatedColumnFormula>IF($C6="","",SUBTOTAL(3,$C$6:$C6)*1)</calculatedColumnFormula>
    </tableColumn>
    <tableColumn id="5" xr3:uid="{5170934E-8358-481E-BBE9-5AE3DC22F57A}" name="Criteria" dataDxfId="169"/>
    <tableColumn id="3" xr3:uid="{85989E26-291E-4830-8FDA-50AB5B66B3D0}" name="Additional Data Point" dataDxfId="168"/>
    <tableColumn id="2" xr3:uid="{E28596DE-7F8D-48C1-A7B5-9AC787AD79B2}" name="Value" dataDxfId="167"/>
    <tableColumn id="4" xr3:uid="{C22645EB-2B1B-4C8A-AAF5-8C0C24A230E7}" name="Scorecard_x000a_Visualization" dataDxfId="166"/>
  </tableColumns>
  <tableStyleInfo name="TableStyleLight1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149" dataDxfId="148" headerRowCellStyle="Normal 14 4 6">
  <autoFilter ref="A5:F11" xr:uid="{864BE349-6EAD-4C1E-A3E1-2129FDE6A6EE}"/>
  <tableColumns count="6">
    <tableColumn id="1" xr3:uid="{D64120B7-D117-46C2-8534-9737ECB71B5A}" name="SN" dataDxfId="147">
      <calculatedColumnFormula>ROW()-5</calculatedColumnFormula>
    </tableColumn>
    <tableColumn id="2" xr3:uid="{CAD96916-06D2-478F-B07B-18A82F821B29}" name="Question" dataDxfId="146"/>
    <tableColumn id="4" xr3:uid="{9237456B-2111-4B88-BC56-7918D4D09DCE}" name="Date of Interview" dataDxfId="145"/>
    <tableColumn id="3" xr3:uid="{0842C622-8A40-4DB4-A02D-A2D7B5035381}" name="Response" dataDxfId="144"/>
    <tableColumn id="5" xr3:uid="{EA493FF3-3CF6-49EA-BDBA-339952B054E4}" name="Internal Comment" dataDxfId="143"/>
    <tableColumn id="6" xr3:uid="{01210113-00D7-402C-8695-3CDE86523261}" name="Follow Up Question" dataDxfId="142"/>
  </tableColumns>
  <tableStyleInfo name="TableStyleLight1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070CA78-F456-47C4-93D0-C3675C3E592F}" name="TableAddIT" displayName="TableAddIT" ref="A5:E19" totalsRowShown="0" headerRowDxfId="141" dataDxfId="140" headerRowBorderDxfId="138" tableBorderDxfId="139" totalsRowBorderDxfId="137" headerRowCellStyle="Normal 14 4 6">
  <autoFilter ref="A5:E19" xr:uid="{864BE349-6EAD-4C1E-A3E1-2129FDE6A6EE}"/>
  <tableColumns count="5">
    <tableColumn id="1" xr3:uid="{63D16620-B8BF-4338-8A82-E5DED1F37F96}" name="SN" dataDxfId="136">
      <calculatedColumnFormula>IF($C6="","",SUBTOTAL(3,$C$6:$C6)*1)</calculatedColumnFormula>
    </tableColumn>
    <tableColumn id="5" xr3:uid="{0EAFFF78-EC2C-4023-A05B-5E32FBB5AFED}" name="Criteria" dataDxfId="135"/>
    <tableColumn id="3" xr3:uid="{59C73C4F-061A-4C6E-B152-0042842A573F}" name="Additional Data Point" dataDxfId="134"/>
    <tableColumn id="2" xr3:uid="{B04FB070-CA37-49C3-8B9A-E27ED975BBD0}" name="Value" dataDxfId="133"/>
    <tableColumn id="4" xr3:uid="{06BC057F-0F89-4D7E-8D54-840560EDAA1C}" name="Scorecard_x000a_Visualization" dataDxfId="132"/>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115" dataDxfId="114" headerRowCellStyle="Normal 14 4 6">
  <autoFilter ref="A5:F12" xr:uid="{8C9BFDE3-66E0-4950-B4C9-4791768A1CED}"/>
  <tableColumns count="6">
    <tableColumn id="1" xr3:uid="{31FC394C-1185-45E2-BE49-7552FBF3D6AA}" name="SN" dataDxfId="113">
      <calculatedColumnFormula>ROW()-5</calculatedColumnFormula>
    </tableColumn>
    <tableColumn id="4" xr3:uid="{AAD0A41A-BF54-4F03-B2EE-61698BFA0F48}" name="Question" dataDxfId="112"/>
    <tableColumn id="2" xr3:uid="{5079DEDE-7E67-41EE-BE70-BBDE708B4BE7}" name="Date of Interview" dataDxfId="111"/>
    <tableColumn id="6" xr3:uid="{FCDA8F1F-5D43-44E4-8D3C-560E0581CF93}" name="Response" dataDxfId="110"/>
    <tableColumn id="5" xr3:uid="{3B9EABC0-C9FD-45F5-A8B1-C2DE71C1B468}" name="Internal Comment" dataDxfId="109"/>
    <tableColumn id="3" xr3:uid="{5FA16EC9-0D85-44B5-A4FB-25A455203D4C}" name="Follow Up Question" dataDxfId="108"/>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2188370-F7CD-46E9-B192-DC2D8E504C54}" name="TableAddSO" displayName="TableAddSO" ref="A5:E17" totalsRowShown="0" headerRowDxfId="107" dataDxfId="106" headerRowCellStyle="Normal 14 4 6">
  <autoFilter ref="A5:E17" xr:uid="{B2188370-F7CD-46E9-B192-DC2D8E504C54}"/>
  <tableColumns count="5">
    <tableColumn id="1" xr3:uid="{66CB391E-BAFB-409F-B052-D8B027D83384}" name="SN" dataDxfId="105">
      <calculatedColumnFormula>IF($C6="","",SUBTOTAL(3,$C$6:$C6)*1)</calculatedColumnFormula>
    </tableColumn>
    <tableColumn id="2" xr3:uid="{E371B96D-98CC-45D0-8DE4-A0E8D51BFC39}" name="Criteria" dataDxfId="104"/>
    <tableColumn id="3" xr3:uid="{47C26FA8-2E08-4FFA-B728-71144E0A4B48}" name="Additional Data Point" dataDxfId="103"/>
    <tableColumn id="4" xr3:uid="{4DA24D18-3289-44B6-A7E3-EBB49FEE8AFD}" name="Value" dataDxfId="102"/>
    <tableColumn id="5" xr3:uid="{321244CC-7DC2-4152-B389-AAA866D5F2D4}" name="Scorecard_x000a_Visualization" dataDxfId="101"/>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1752A492-D1FC-45FB-9EA6-19FA9D10B1E2}" name="Table659" displayName="Table659" ref="G5:J11" totalsRowShown="0" headerRowDxfId="100" dataDxfId="99" headerRowBorderDxfId="97" tableBorderDxfId="98" totalsRowBorderDxfId="96" headerRowCellStyle="Normal 14 4 6">
  <autoFilter ref="G5:J11" xr:uid="{1752A492-D1FC-45FB-9EA6-19FA9D10B1E2}"/>
  <tableColumns count="4">
    <tableColumn id="1" xr3:uid="{7894FA8E-E647-45CC-9747-331C8CE5D5F1}" name="Department " dataDxfId="95"/>
    <tableColumn id="2" xr3:uid="{0EC8238A-788F-4B0E-A49A-28423A4D373E}" name="Total Positions" dataDxfId="94"/>
    <tableColumn id="3" xr3:uid="{F32AAF92-2DF8-4022-95E2-DCFE87BAAB3C}" name="No of Positions Unfullfiled" dataDxfId="93"/>
    <tableColumn id="4" xr3:uid="{628249FA-5583-45B4-BECC-118764B1BC48}" name="% of Position Unfullfilled" dataDxfId="92"/>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C268383A-4BC3-4EF7-989F-931ED371D608}" name="Table2361" displayName="Table2361" ref="L5:M10" totalsRowShown="0" headerRowDxfId="91" dataDxfId="90" headerRowBorderDxfId="88" tableBorderDxfId="89" totalsRowBorderDxfId="87" headerRowCellStyle="Normal 14 4 6">
  <autoFilter ref="L5:M10" xr:uid="{C268383A-4BC3-4EF7-989F-931ED371D608}"/>
  <tableColumns count="2">
    <tableColumn id="1" xr3:uid="{D3CA3839-C146-4D65-A0F8-C7CBB3DA306C}" name="Name of the Department " dataDxfId="86"/>
    <tableColumn id="2" xr3:uid="{43B01FDE-C40C-4E62-916B-81BDCBF9836A}" name="Availability _x000a_(Y/N)" dataDxfId="85"/>
  </tableColumns>
  <tableStyleInfo name="TableStyleMedium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AF124F3-9A30-49BF-9EB6-445C5D1F4BF1}" name="Table236110" displayName="Table236110" ref="O5:P10" totalsRowShown="0" headerRowDxfId="84" dataDxfId="83" headerRowBorderDxfId="81" tableBorderDxfId="82" totalsRowBorderDxfId="80" headerRowCellStyle="Normal 14 4 6">
  <autoFilter ref="O5:P10" xr:uid="{6AF124F3-9A30-49BF-9EB6-445C5D1F4BF1}"/>
  <tableColumns count="2">
    <tableColumn id="1" xr3:uid="{4774E13C-E207-49F8-8096-2FB11A566C31}" name="Name of the Department" dataDxfId="79"/>
    <tableColumn id="2" xr3:uid="{ECFC1BAC-A3E2-43DD-B20B-4F1E4EF7C423}" name="No of Position Missing" dataDxfId="78"/>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B7765C1-C20D-49AA-8D95-33AB7F7EA535}" name="Table65927" displayName="Table65927" ref="R5:T10" totalsRowShown="0" headerRowDxfId="77" dataDxfId="76" headerRowBorderDxfId="74" tableBorderDxfId="75" totalsRowBorderDxfId="73" headerRowCellStyle="Normal 14 4 6">
  <autoFilter ref="R5:T10" xr:uid="{8B7765C1-C20D-49AA-8D95-33AB7F7EA535}"/>
  <tableColumns count="3">
    <tableColumn id="1" xr3:uid="{9A40EB59-6A67-42E3-ADB6-64CBB1038CD5}" name="Name of the Policy" dataDxfId="72"/>
    <tableColumn id="2" xr3:uid="{C0FD626A-EDEF-4F1C-9C5B-58143E0D4873}" name="Criticality _x000a_(Y/N)" dataDxfId="71"/>
    <tableColumn id="3" xr3:uid="{FBEB53A0-251D-4F9D-B588-6F7CABDFDB60}" name="Availability _x000a_(Y/N)" dataDxfId="70"/>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6CA4C19-4F85-4C0F-ADBC-2E40D65D359D}" name="Table6592731" displayName="Table6592731" ref="V5:X10" totalsRowShown="0" headerRowDxfId="69" dataDxfId="68" headerRowBorderDxfId="66" tableBorderDxfId="67" totalsRowBorderDxfId="65" headerRowCellStyle="Normal 14 4 6">
  <autoFilter ref="V5:X10" xr:uid="{96CA4C19-4F85-4C0F-ADBC-2E40D65D359D}"/>
  <tableColumns count="3">
    <tableColumn id="1" xr3:uid="{6D9CC7A0-9148-4316-A1C2-374B1FC7D415}" name="Name of the Technical Platform" dataDxfId="64"/>
    <tableColumn id="2" xr3:uid="{7970E159-608F-4E9B-9BC9-551FFBB0CEE6}" name="Criticality _x000a_(Y/N)" dataDxfId="63"/>
    <tableColumn id="3" xr3:uid="{A332F355-30EC-4700-A56D-086DAB8F22C4}" name="Availability _x000a_(Y/N)" dataDxfId="62"/>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46B79CC-D9DC-4BD4-B415-549E5CC332AE}" name="Table2361102332" displayName="Table2361102332" ref="Z5:AA11" totalsRowShown="0" headerRowDxfId="61" headerRowBorderDxfId="59" tableBorderDxfId="60" totalsRowBorderDxfId="58" headerRowCellStyle="Normal 14 4 6">
  <autoFilter ref="Z5:AA11" xr:uid="{646B79CC-D9DC-4BD4-B415-549E5CC332AE}"/>
  <tableColumns count="2">
    <tableColumn id="1" xr3:uid="{EEF20D94-B541-4ABC-9CFF-16C052A88250}" name="Name of the KPI" dataDxfId="57"/>
    <tableColumn id="2" xr3:uid="{569D9B36-3240-441A-91C7-F2B729570BDF}" name="Weightage" dataDxfId="56"/>
  </tableColumns>
  <tableStyleInfo name="TableStyleMedium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54" totalsRowShown="0" headerRowDxfId="55" dataDxfId="54" tableBorderDxfId="53" headerRowCellStyle="Normal 14 4 6">
  <autoFilter ref="A5:I54" xr:uid="{D82CC5D2-83C1-4504-ACE0-A16BC5DB961D}"/>
  <tableColumns count="9">
    <tableColumn id="1" xr3:uid="{46FC2171-D6AF-4A0B-AA21-0D678CF8AEB3}" name="SN" dataDxfId="52">
      <calculatedColumnFormula>IF($B6="","",SUBTOTAL(3,$B$6:$B6)*1)</calculatedColumnFormula>
    </tableColumn>
    <tableColumn id="2" xr3:uid="{48D454F9-BC3E-4572-A491-8C54DD090371}" name="Stakeholder" dataDxfId="51"/>
    <tableColumn id="3" xr3:uid="{3C743FA4-3AFE-4E02-9DE8-7C5EF2AA2C73}" name="Identity" dataDxfId="50"/>
    <tableColumn id="4" xr3:uid="{352AF4E4-BE92-4CAB-828B-25179AB5245A}" name="Assessor / Reviewer" dataDxfId="49"/>
    <tableColumn id="5" xr3:uid="{BC4C5CCE-BB80-43AF-A689-336ACC701B41}" name="Stamp" dataDxfId="48"/>
    <tableColumn id="6" xr3:uid="{1FA93A71-7680-428E-9EDF-D12CF5A3F377}" name="Cell" dataDxfId="47">
      <calculatedColumnFormula>IF($I6="","",MID($I6, SEARCH("Cell", $I6) + LEN("Cell"), SEARCH("changed", $I6) - SEARCH("Cell", $I6) - LEN("Cell")))</calculatedColumnFormula>
    </tableColumn>
    <tableColumn id="7" xr3:uid="{C851199A-DC61-41EA-B18C-7A7E61DB2294}" name="Section" dataDxfId="46">
      <calculatedColumnFormula>IF($I6="","",IF(ISNUMBER(FIND("Cell", $I6)), MID($I6, 1, FIND("Cell", $I6)-2), $I6))</calculatedColumnFormula>
    </tableColumn>
    <tableColumn id="8" xr3:uid="{44ABD7B6-2E9A-4280-9763-13BCAFB13028}" name="Data Point" dataDxfId="45"/>
    <tableColumn id="9" xr3:uid="{65FC85A9-BA5E-4A0C-9AE5-358AB801BB56}" name="Event" dataDxfId="44"/>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31" dataDxfId="30">
  <autoFilter ref="B5:B105" xr:uid="{9A2902E9-7DF3-483D-A854-9CDA17FCDF90}"/>
  <sortState xmlns:xlrd2="http://schemas.microsoft.com/office/spreadsheetml/2017/richdata2" ref="B6:B105">
    <sortCondition ref="B5:B105"/>
  </sortState>
  <tableColumns count="1">
    <tableColumn id="3" xr3:uid="{11FE771A-ACDD-485E-A67B-32472776646F}" name="DDLPnM" dataDxfId="29"/>
  </tableColumns>
  <tableStyleInfo name="TableStyleDark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28" dataDxfId="27">
  <autoFilter ref="C5:C105" xr:uid="{3F9B4763-4D64-4006-ADE3-86C04DA37F4F}"/>
  <sortState xmlns:xlrd2="http://schemas.microsoft.com/office/spreadsheetml/2017/richdata2" ref="C6:C105">
    <sortCondition ref="C5:C105"/>
  </sortState>
  <tableColumns count="1">
    <tableColumn id="3" xr3:uid="{4DF41812-DCCB-4F4A-B0FC-FE333CCA4DD5}" name="DDLDnT" dataDxfId="26"/>
  </tableColumns>
  <tableStyleInfo name="TableStyleDark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25" dataDxfId="24">
  <autoFilter ref="D5:D105" xr:uid="{66E046FF-746F-4433-84FE-887C071ED27F}"/>
  <sortState xmlns:xlrd2="http://schemas.microsoft.com/office/spreadsheetml/2017/richdata2" ref="D6:D105">
    <sortCondition ref="D5:D105"/>
  </sortState>
  <tableColumns count="1">
    <tableColumn id="3" xr3:uid="{94BED0E4-8C3F-487B-A969-7B7E7852689D}" name="DDLDnC" dataDxfId="23"/>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22" dataDxfId="21">
  <autoFilter ref="E5:E105" xr:uid="{64BCBD95-1D3D-4CD9-A85A-E175537CE995}"/>
  <sortState xmlns:xlrd2="http://schemas.microsoft.com/office/spreadsheetml/2017/richdata2" ref="E6:E105">
    <sortCondition ref="E5:E105"/>
  </sortState>
  <tableColumns count="1">
    <tableColumn id="3" xr3:uid="{D4B359CB-8EE8-4BD9-9FAF-B3F61B182CE4}" name="DDLCEnO" dataDxfId="20"/>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9" dataDxfId="18">
  <autoFilter ref="F5:F105" xr:uid="{33CF4DA7-7222-4C10-A979-D3EE4270988A}"/>
  <sortState xmlns:xlrd2="http://schemas.microsoft.com/office/spreadsheetml/2017/richdata2" ref="F6:F105">
    <sortCondition ref="F5:F105"/>
  </sortState>
  <tableColumns count="1">
    <tableColumn id="3" xr3:uid="{70064312-862C-4A2F-93ED-2F0AEF650CC9}" name="DDLInT" dataDxfId="17"/>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6" dataDxfId="15">
  <autoFilter ref="G5:G105" xr:uid="{919B335E-BD95-4495-9C15-25A6A815C7F0}"/>
  <sortState xmlns:xlrd2="http://schemas.microsoft.com/office/spreadsheetml/2017/richdata2" ref="G6:G105">
    <sortCondition ref="G5:G105"/>
  </sortState>
  <tableColumns count="1">
    <tableColumn id="3" xr3:uid="{6F579E8E-9AB5-49DA-9050-AB74149023A7}" name="DDLSnO" dataDxfId="14"/>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3" dataDxfId="12">
  <autoFilter ref="H5:H105" xr:uid="{A1605679-391A-40C7-9873-550B26F13D7A}"/>
  <sortState xmlns:xlrd2="http://schemas.microsoft.com/office/spreadsheetml/2017/richdata2" ref="H6:H105">
    <sortCondition ref="H5:H105"/>
  </sortState>
  <tableColumns count="1">
    <tableColumn id="3" xr3:uid="{B0B1A1DC-64F6-4DFE-93BD-7BEC1497566D}" name="Section" dataDxfId="11"/>
  </tableColumns>
  <tableStyleInfo name="TableStyleDark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0" dataDxfId="9">
  <autoFilter ref="K5:O205" xr:uid="{62A387EF-6D37-4117-B247-C37B633ABD58}"/>
  <tableColumns count="5">
    <tableColumn id="1" xr3:uid="{459F740F-A7AE-49AF-9684-27F7E94FA080}" name="Formula" dataDxfId="8"/>
    <tableColumn id="2" xr3:uid="{9F5B8FC5-4F6F-419B-BFA9-2BC43D00B357}" name="3" dataDxfId="7"/>
    <tableColumn id="3" xr3:uid="{C9FCFF25-BF89-4137-B543-EBE02BEB038E}" name="2" dataDxfId="6"/>
    <tableColumn id="4" xr3:uid="{9C7DD57F-80F0-4EC6-AEDE-5A880C80886A}" name="1" dataDxfId="5"/>
    <tableColumn id="5" xr3:uid="{F2EDEC14-7192-494F-AD61-FDD35E44F7BA}" name="Section" dataDxfId="4"/>
  </tableColumns>
  <tableStyleInfo name="TableStyleDark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3" dataDxfId="2">
  <autoFilter ref="I5:J205" xr:uid="{C0CF3CB2-EBBB-4F3B-858C-4346B4FC6162}"/>
  <tableColumns count="2">
    <tableColumn id="1" xr3:uid="{7C01CAFB-D189-4C7D-9161-F2B7E640D4D3}" name="DocID" dataDxfId="1"/>
    <tableColumn id="2" xr3:uid="{3B357802-6C2C-4107-A1D4-11D4327364A0}" name="Document" dataDxfId="0"/>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 Id="rId9" Type="http://schemas.openxmlformats.org/officeDocument/2006/relationships/table" Target="../tables/table24.xml"/></Relationships>
</file>

<file path=xl/worksheets/_rels/sheet29.xml.rels><?xml version="1.0" encoding="UTF-8" standalone="yes"?>
<Relationships xmlns="http://schemas.openxmlformats.org/package/2006/relationships"><Relationship Id="rId18" Type="http://schemas.openxmlformats.org/officeDocument/2006/relationships/control" Target="../activeX/activeX8.xml"/><Relationship Id="rId13" Type="http://schemas.openxmlformats.org/officeDocument/2006/relationships/image" Target="../media/image6.emf"/><Relationship Id="rId8" Type="http://schemas.openxmlformats.org/officeDocument/2006/relationships/control" Target="../activeX/activeX3.xml"/><Relationship Id="rId3" Type="http://schemas.openxmlformats.org/officeDocument/2006/relationships/vmlDrawing" Target="../drawings/vmlDrawing2.vml"/><Relationship Id="rId17" Type="http://schemas.openxmlformats.org/officeDocument/2006/relationships/image" Target="../media/image8.emf"/><Relationship Id="rId12" Type="http://schemas.openxmlformats.org/officeDocument/2006/relationships/control" Target="../activeX/activeX5.xml"/><Relationship Id="rId7" Type="http://schemas.openxmlformats.org/officeDocument/2006/relationships/image" Target="../media/image3.emf"/><Relationship Id="rId2" Type="http://schemas.openxmlformats.org/officeDocument/2006/relationships/drawing" Target="../drawings/drawing29.xml"/><Relationship Id="rId16" Type="http://schemas.openxmlformats.org/officeDocument/2006/relationships/control" Target="../activeX/activeX7.xml"/><Relationship Id="rId20" Type="http://schemas.openxmlformats.org/officeDocument/2006/relationships/table" Target="../tables/table25.xml"/><Relationship Id="rId1" Type="http://schemas.openxmlformats.org/officeDocument/2006/relationships/printerSettings" Target="../printerSettings/printerSettings29.bin"/><Relationship Id="rId11" Type="http://schemas.openxmlformats.org/officeDocument/2006/relationships/image" Target="../media/image5.emf"/><Relationship Id="rId6" Type="http://schemas.openxmlformats.org/officeDocument/2006/relationships/control" Target="../activeX/activeX2.xml"/><Relationship Id="rId15" Type="http://schemas.openxmlformats.org/officeDocument/2006/relationships/image" Target="../media/image7.emf"/><Relationship Id="rId5" Type="http://schemas.openxmlformats.org/officeDocument/2006/relationships/image" Target="../media/image2.emf"/><Relationship Id="rId19" Type="http://schemas.openxmlformats.org/officeDocument/2006/relationships/image" Target="../media/image9.emf"/><Relationship Id="rId10" Type="http://schemas.openxmlformats.org/officeDocument/2006/relationships/control" Target="../activeX/activeX4.xml"/><Relationship Id="rId14" Type="http://schemas.openxmlformats.org/officeDocument/2006/relationships/control" Target="../activeX/activeX6.xml"/><Relationship Id="rId9" Type="http://schemas.openxmlformats.org/officeDocument/2006/relationships/image" Target="../media/image4.emf"/><Relationship Id="rId4" Type="http://schemas.openxmlformats.org/officeDocument/2006/relationships/control" Target="../activeX/activeX1.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8" Type="http://schemas.openxmlformats.org/officeDocument/2006/relationships/table" Target="../tables/table31.xml"/><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drawing" Target="../drawings/drawing31.xml"/><Relationship Id="rId1" Type="http://schemas.openxmlformats.org/officeDocument/2006/relationships/printerSettings" Target="../printerSettings/printerSettings31.bin"/><Relationship Id="rId6" Type="http://schemas.openxmlformats.org/officeDocument/2006/relationships/table" Target="../tables/table29.xml"/><Relationship Id="rId11" Type="http://schemas.openxmlformats.org/officeDocument/2006/relationships/table" Target="../tables/table34.xml"/><Relationship Id="rId5" Type="http://schemas.openxmlformats.org/officeDocument/2006/relationships/table" Target="../tables/table28.xml"/><Relationship Id="rId10" Type="http://schemas.openxmlformats.org/officeDocument/2006/relationships/table" Target="../tables/table33.xml"/><Relationship Id="rId4" Type="http://schemas.openxmlformats.org/officeDocument/2006/relationships/table" Target="../tables/table27.xml"/><Relationship Id="rId9"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X53"/>
  <sheetViews>
    <sheetView showGridLines="0" showRowColHeaders="0" zoomScale="120" zoomScaleNormal="120" workbookViewId="0">
      <selection activeCell="K20" sqref="K20"/>
    </sheetView>
  </sheetViews>
  <sheetFormatPr defaultColWidth="9.375" defaultRowHeight="18.95"/>
  <cols>
    <col min="1" max="1" width="8.75" style="11" customWidth="1"/>
    <col min="2" max="8" width="7.75" style="11" customWidth="1"/>
    <col min="9" max="9" width="3.75" style="11" customWidth="1"/>
    <col min="10" max="11" width="7.75" style="11" customWidth="1"/>
    <col min="12" max="12" width="3.75" style="11" customWidth="1"/>
    <col min="13" max="14" width="7.75" style="11" customWidth="1"/>
    <col min="15" max="15" width="3.75" style="11" customWidth="1"/>
    <col min="16" max="17" width="7.75" style="11" customWidth="1"/>
    <col min="18" max="18" width="3.75" style="11" customWidth="1"/>
    <col min="19" max="20" width="7.75" style="11" customWidth="1"/>
    <col min="21" max="21" width="3.75" style="11" customWidth="1"/>
    <col min="22" max="26" width="7.75" style="11" customWidth="1"/>
    <col min="27" max="29" width="8.75" style="11" customWidth="1"/>
    <col min="30" max="16384" width="9.375" style="11"/>
  </cols>
  <sheetData>
    <row r="1" spans="1:24" ht="50.1" customHeight="1">
      <c r="A1" s="137"/>
      <c r="B1" s="137"/>
      <c r="C1" s="137"/>
      <c r="D1" s="137">
        <f>J1*0.16+K1*0.16+M1*0.17+N1*0.17+P1*0.17+Q1*0.17</f>
        <v>0.2</v>
      </c>
      <c r="E1" s="137"/>
      <c r="F1" s="138"/>
      <c r="G1" s="138"/>
      <c r="H1" s="138"/>
      <c r="I1" s="138"/>
      <c r="J1" s="138">
        <v>0.2</v>
      </c>
      <c r="K1" s="138">
        <v>0.2</v>
      </c>
      <c r="L1" s="138"/>
      <c r="M1" s="138">
        <v>0.2</v>
      </c>
      <c r="N1" s="138">
        <v>0.2</v>
      </c>
      <c r="O1" s="138"/>
      <c r="P1" s="138">
        <v>0.2</v>
      </c>
      <c r="Q1" s="138">
        <v>0.2</v>
      </c>
      <c r="R1" s="138"/>
      <c r="S1" s="138" t="s">
        <v>0</v>
      </c>
      <c r="T1" s="138"/>
      <c r="U1" s="139"/>
      <c r="V1" s="17" t="s">
        <v>1</v>
      </c>
      <c r="W1" s="298" t="s">
        <v>2</v>
      </c>
      <c r="X1" s="298"/>
    </row>
    <row r="2" spans="1:24" ht="13.35" customHeight="1">
      <c r="A2" s="137"/>
      <c r="B2" s="137"/>
      <c r="C2" s="137"/>
      <c r="D2" s="137">
        <f>1-D1</f>
        <v>0.8</v>
      </c>
      <c r="E2" s="137"/>
      <c r="F2" s="138"/>
      <c r="G2" s="138"/>
      <c r="H2" s="138"/>
      <c r="I2" s="138"/>
      <c r="J2" s="138"/>
      <c r="K2" s="138"/>
      <c r="L2" s="138"/>
      <c r="M2" s="138"/>
      <c r="N2" s="138"/>
      <c r="O2" s="138"/>
      <c r="P2" s="138"/>
      <c r="Q2" s="138"/>
      <c r="R2" s="138"/>
      <c r="S2" s="138"/>
      <c r="T2" s="138"/>
      <c r="U2" s="139"/>
      <c r="V2" s="10"/>
    </row>
    <row r="3" spans="1:24" ht="13.35" customHeight="1">
      <c r="A3" s="24"/>
      <c r="B3" s="24"/>
      <c r="C3" s="24"/>
      <c r="D3" s="24"/>
      <c r="E3" s="24"/>
      <c r="F3" s="24"/>
      <c r="G3" s="24"/>
      <c r="H3" s="24"/>
      <c r="I3" s="24"/>
      <c r="J3" s="24"/>
      <c r="K3" s="24"/>
      <c r="L3" s="24"/>
      <c r="M3" s="24"/>
      <c r="N3" s="24"/>
      <c r="O3" s="24"/>
      <c r="P3" s="24"/>
      <c r="Q3" s="24"/>
      <c r="R3" s="24"/>
      <c r="S3" s="24"/>
      <c r="T3" s="24"/>
    </row>
    <row r="4" spans="1:24" ht="13.35" customHeight="1"/>
    <row r="5" spans="1:24" ht="13.35" customHeight="1"/>
    <row r="6" spans="1:24" ht="13.35" customHeight="1"/>
    <row r="7" spans="1:24" ht="13.35" customHeight="1"/>
    <row r="8" spans="1:24" ht="13.35" customHeight="1"/>
    <row r="9" spans="1:24" ht="13.35" customHeight="1"/>
    <row r="10" spans="1:24" ht="13.35" customHeight="1"/>
    <row r="11" spans="1:24" ht="13.35" customHeight="1"/>
    <row r="12" spans="1:24" ht="13.35" customHeight="1"/>
    <row r="13" spans="1:24" ht="13.35" customHeight="1"/>
    <row r="14" spans="1:24" ht="13.35" customHeight="1"/>
    <row r="15" spans="1:24" ht="13.35" customHeight="1"/>
    <row r="16" spans="1:24" ht="13.35" customHeight="1"/>
    <row r="17" ht="13.35" customHeight="1"/>
    <row r="18" ht="13.35" customHeight="1"/>
    <row r="19" ht="13.35" customHeight="1"/>
    <row r="20" ht="13.35" customHeight="1"/>
    <row r="21" ht="13.35" customHeight="1"/>
    <row r="22" ht="12.6" customHeight="1"/>
    <row r="23" ht="13.35" customHeight="1"/>
    <row r="24" ht="13.35" customHeight="1"/>
    <row r="25" ht="13.35" customHeight="1"/>
    <row r="26" ht="13.35" customHeight="1"/>
    <row r="27" ht="13.35" customHeight="1"/>
    <row r="28" ht="13.35" customHeight="1"/>
    <row r="29" ht="13.35" customHeight="1"/>
    <row r="30" ht="13.35" customHeight="1"/>
    <row r="31" ht="12.6" customHeight="1"/>
    <row r="32" ht="13.35" customHeight="1"/>
    <row r="33" ht="13.35" customHeight="1"/>
    <row r="34" ht="13.35" customHeight="1"/>
    <row r="35" ht="13.35" customHeight="1"/>
    <row r="36" ht="13.35" customHeight="1"/>
    <row r="37" ht="13.35" customHeight="1"/>
    <row r="38" ht="13.35" customHeight="1"/>
    <row r="39" ht="13.35" customHeight="1"/>
    <row r="40" ht="13.35" customHeight="1"/>
    <row r="41" ht="13.35" customHeight="1"/>
    <row r="42" ht="13.35" customHeight="1"/>
    <row r="43" ht="13.35" customHeight="1"/>
    <row r="44" ht="13.35" customHeight="1"/>
    <row r="45" ht="13.35" customHeight="1"/>
    <row r="46" ht="13.35" customHeight="1"/>
    <row r="47" ht="13.35" customHeight="1"/>
    <row r="48" ht="13.35" customHeight="1"/>
    <row r="49" ht="13.35" customHeight="1"/>
    <row r="50" ht="13.35" customHeight="1"/>
    <row r="51" ht="13.35" customHeight="1"/>
    <row r="52" ht="13.35" customHeight="1"/>
    <row r="53" ht="13.35" customHeight="1"/>
  </sheetData>
  <sheetProtection algorithmName="SHA-512" hashValue="07vCZevHg5JyILmYSFLVqCtIkE/9sfzYsmDHZxbwFv0SuiA6mLlYIyl1wnOCnXRU6rAmIbjmeFWc2UCT3xIt6A==" saltValue="oQ696kFV9/QOIPYtwZWw4w==" spinCount="100000" sheet="1" objects="1" scenarios="1"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7">
    <tabColor theme="5"/>
    <pageSetUpPr fitToPage="1"/>
  </sheetPr>
  <dimension ref="A1:D998"/>
  <sheetViews>
    <sheetView showGridLines="0" showRowColHeaders="0" zoomScaleNormal="100" workbookViewId="0">
      <pane xSplit="1" ySplit="5" topLeftCell="B6" activePane="bottomRight" state="frozen"/>
      <selection pane="bottomRight" activeCell="B6" sqref="B6"/>
      <selection pane="bottomLeft" activeCell="K20" sqref="K20"/>
      <selection pane="topRight" activeCell="K20" sqref="K20"/>
    </sheetView>
  </sheetViews>
  <sheetFormatPr defaultColWidth="8.75" defaultRowHeight="21.6"/>
  <cols>
    <col min="1" max="1" width="5.625" style="60" customWidth="1"/>
    <col min="2" max="2" width="30.625" style="113" customWidth="1"/>
    <col min="3" max="3" width="20.625" style="113" customWidth="1"/>
    <col min="4" max="4" width="120.625" style="60" customWidth="1"/>
    <col min="5" max="16384" width="8.75" style="18"/>
  </cols>
  <sheetData>
    <row r="1" spans="1:4" ht="21" customHeight="1">
      <c r="A1" s="18"/>
      <c r="B1" s="18"/>
      <c r="C1" s="18"/>
      <c r="D1" s="18"/>
    </row>
    <row r="2" spans="1:4" ht="21" customHeight="1">
      <c r="A2" s="12" t="s">
        <v>3</v>
      </c>
      <c r="B2" s="15"/>
      <c r="C2" s="15"/>
      <c r="D2" s="18"/>
    </row>
    <row r="3" spans="1:4" ht="21" customHeight="1">
      <c r="A3" s="132" t="e" cm="1">
        <f t="array" aca="1" ref="A3" ca="1">MID(CELL("filename",A1),FIND("]",CELL("filename",A1))+1,256)</f>
        <v>#VALUE!</v>
      </c>
      <c r="B3" s="15"/>
      <c r="C3" s="15"/>
      <c r="D3" s="18"/>
    </row>
    <row r="4" spans="1:4" ht="5.0999999999999996" customHeight="1">
      <c r="A4" s="15"/>
      <c r="B4" s="15"/>
      <c r="C4" s="15"/>
      <c r="D4" s="18"/>
    </row>
    <row r="5" spans="1:4" ht="43.35" customHeight="1">
      <c r="A5" s="16" t="s">
        <v>4</v>
      </c>
      <c r="B5" s="16" t="s">
        <v>5</v>
      </c>
      <c r="C5" s="16" t="s">
        <v>6</v>
      </c>
      <c r="D5" s="189" t="s">
        <v>7</v>
      </c>
    </row>
    <row r="6" spans="1:4" ht="36.6" customHeight="1">
      <c r="A6" s="195">
        <f t="shared" ref="A6:A15" si="0">ROW()-5</f>
        <v>1</v>
      </c>
      <c r="B6" s="112" t="s">
        <v>8</v>
      </c>
      <c r="C6" s="112"/>
      <c r="D6" s="188" t="s">
        <v>9</v>
      </c>
    </row>
    <row r="7" spans="1:4" ht="36.6" customHeight="1">
      <c r="A7" s="195">
        <f t="shared" si="0"/>
        <v>2</v>
      </c>
      <c r="B7" s="112" t="s">
        <v>10</v>
      </c>
      <c r="C7" s="110"/>
      <c r="D7" s="188" t="s">
        <v>11</v>
      </c>
    </row>
    <row r="8" spans="1:4" ht="110.1" customHeight="1">
      <c r="A8" s="195">
        <f t="shared" si="0"/>
        <v>3</v>
      </c>
      <c r="B8" s="112" t="s">
        <v>10</v>
      </c>
      <c r="C8" s="110" t="s">
        <v>12</v>
      </c>
      <c r="D8" s="194" t="s">
        <v>13</v>
      </c>
    </row>
    <row r="9" spans="1:4" ht="36.6" customHeight="1">
      <c r="A9" s="195">
        <f t="shared" si="0"/>
        <v>4</v>
      </c>
      <c r="B9" s="112" t="s">
        <v>10</v>
      </c>
      <c r="C9" s="110" t="s">
        <v>14</v>
      </c>
      <c r="D9" s="188" t="s">
        <v>15</v>
      </c>
    </row>
    <row r="10" spans="1:4" ht="36.6" customHeight="1">
      <c r="A10" s="195">
        <f t="shared" si="0"/>
        <v>5</v>
      </c>
      <c r="B10" s="112" t="s">
        <v>10</v>
      </c>
      <c r="C10" s="110" t="s">
        <v>14</v>
      </c>
      <c r="D10" s="188" t="s">
        <v>16</v>
      </c>
    </row>
    <row r="11" spans="1:4" ht="53.1" customHeight="1">
      <c r="A11" s="195">
        <f t="shared" si="0"/>
        <v>6</v>
      </c>
      <c r="B11" s="112" t="s">
        <v>10</v>
      </c>
      <c r="C11" s="110" t="s">
        <v>17</v>
      </c>
      <c r="D11" s="188" t="s">
        <v>18</v>
      </c>
    </row>
    <row r="12" spans="1:4" ht="36.6" customHeight="1">
      <c r="A12" s="195">
        <f t="shared" si="0"/>
        <v>7</v>
      </c>
      <c r="B12" s="112" t="s">
        <v>19</v>
      </c>
      <c r="C12" s="110" t="s">
        <v>20</v>
      </c>
      <c r="D12" s="188" t="s">
        <v>21</v>
      </c>
    </row>
    <row r="13" spans="1:4" ht="36.6" customHeight="1">
      <c r="A13" s="195">
        <f t="shared" si="0"/>
        <v>8</v>
      </c>
      <c r="B13" s="112" t="s">
        <v>19</v>
      </c>
      <c r="C13" s="110" t="s">
        <v>20</v>
      </c>
      <c r="D13" s="188" t="s">
        <v>22</v>
      </c>
    </row>
    <row r="14" spans="1:4" ht="36.6" customHeight="1">
      <c r="A14" s="195">
        <f t="shared" si="0"/>
        <v>9</v>
      </c>
      <c r="B14" s="112" t="s">
        <v>23</v>
      </c>
      <c r="C14" s="110"/>
      <c r="D14" s="188" t="s">
        <v>24</v>
      </c>
    </row>
    <row r="15" spans="1:4" ht="36.6" customHeight="1">
      <c r="A15" s="195">
        <f t="shared" si="0"/>
        <v>10</v>
      </c>
      <c r="B15" s="112" t="s">
        <v>25</v>
      </c>
      <c r="C15" s="110" t="s">
        <v>20</v>
      </c>
      <c r="D15" s="188" t="s">
        <v>26</v>
      </c>
    </row>
    <row r="16" spans="1:4" ht="36.6" customHeight="1">
      <c r="A16" s="195">
        <f t="shared" ref="A16:A20" si="1">ROW()-5</f>
        <v>11</v>
      </c>
      <c r="B16" s="110" t="s">
        <v>25</v>
      </c>
      <c r="C16" s="110" t="s">
        <v>20</v>
      </c>
      <c r="D16" s="188" t="s">
        <v>27</v>
      </c>
    </row>
    <row r="17" spans="1:4" ht="36.6" customHeight="1">
      <c r="A17" s="195">
        <f t="shared" si="1"/>
        <v>12</v>
      </c>
      <c r="B17" s="110" t="s">
        <v>25</v>
      </c>
      <c r="C17" s="110" t="s">
        <v>20</v>
      </c>
      <c r="D17" s="188" t="s">
        <v>28</v>
      </c>
    </row>
    <row r="18" spans="1:4" ht="36.6" customHeight="1">
      <c r="A18" s="195">
        <f t="shared" si="1"/>
        <v>13</v>
      </c>
      <c r="B18" s="110" t="s">
        <v>25</v>
      </c>
      <c r="C18" s="110" t="s">
        <v>20</v>
      </c>
      <c r="D18" s="188" t="s">
        <v>29</v>
      </c>
    </row>
    <row r="19" spans="1:4" ht="36.6" customHeight="1">
      <c r="A19" s="195">
        <f t="shared" si="1"/>
        <v>14</v>
      </c>
      <c r="B19" s="110" t="s">
        <v>30</v>
      </c>
      <c r="C19" s="110"/>
      <c r="D19" s="188" t="s">
        <v>31</v>
      </c>
    </row>
    <row r="20" spans="1:4" ht="29.1" customHeight="1">
      <c r="A20" s="195">
        <f t="shared" si="1"/>
        <v>15</v>
      </c>
      <c r="B20" s="110" t="s">
        <v>32</v>
      </c>
      <c r="C20" s="110" t="s">
        <v>33</v>
      </c>
      <c r="D20" s="194" t="s">
        <v>34</v>
      </c>
    </row>
    <row r="21" spans="1:4" ht="14.1" customHeight="1"/>
    <row r="22" spans="1:4" ht="14.1" customHeight="1"/>
    <row r="23" spans="1:4" ht="14.1" customHeight="1"/>
    <row r="24" spans="1:4" ht="14.1" customHeight="1"/>
    <row r="25" spans="1:4" ht="14.1" customHeight="1"/>
    <row r="26" spans="1:4" ht="14.1" customHeight="1"/>
    <row r="27" spans="1:4" ht="14.1" customHeight="1"/>
    <row r="28" spans="1:4" ht="14.1" customHeight="1"/>
    <row r="29" spans="1:4" ht="14.1" customHeight="1"/>
    <row r="30" spans="1:4" ht="14.1" customHeight="1"/>
    <row r="31" spans="1:4" ht="14.1" customHeight="1"/>
    <row r="32" spans="1:4"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sheetData>
  <sheetProtection algorithmName="SHA-512" hashValue="FoHooyPPIKhDXYjDOv5qMjOrPHDJreJY6/DlnJ84g5vbtHRx71vZi2OCPvfiN3Lgy7HoX1AJ5fgCT91AlObcLw==" saltValue="7cuMBCWOF3za2DY3joQDoQ=="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8">
    <tabColor theme="5"/>
    <pageSetUpPr fitToPage="1"/>
  </sheetPr>
  <dimension ref="A1:D999"/>
  <sheetViews>
    <sheetView showGridLines="0" showRowColHeaders="0" zoomScaleNormal="100" workbookViewId="0">
      <pane xSplit="1" ySplit="5" topLeftCell="B6" activePane="bottomRight" state="frozen"/>
      <selection pane="bottomRight" activeCell="B6" sqref="B6"/>
      <selection pane="bottomLeft" activeCell="D23" sqref="D23"/>
      <selection pane="topRight" activeCell="D23" sqref="D23"/>
    </sheetView>
  </sheetViews>
  <sheetFormatPr defaultColWidth="8.75" defaultRowHeight="21.6"/>
  <cols>
    <col min="1" max="1" width="5.625" style="196" customWidth="1"/>
    <col min="2" max="2" width="23.625" style="198" customWidth="1"/>
    <col min="3" max="3" width="30.625" style="198" customWidth="1"/>
    <col min="4" max="4" width="120.625" style="116" customWidth="1"/>
    <col min="5" max="10" width="8.75" style="50" customWidth="1"/>
    <col min="11" max="13" width="8.75" style="50"/>
    <col min="14" max="14" width="7.625" style="50" customWidth="1"/>
    <col min="15" max="15" width="8.75" style="50" customWidth="1"/>
    <col min="16" max="16384" width="8.75" style="50"/>
  </cols>
  <sheetData>
    <row r="1" spans="1:4" ht="21" customHeight="1">
      <c r="A1" s="50"/>
      <c r="B1" s="190"/>
      <c r="C1" s="190"/>
      <c r="D1" s="199"/>
    </row>
    <row r="2" spans="1:4" ht="21" customHeight="1">
      <c r="A2" s="48" t="s">
        <v>3</v>
      </c>
      <c r="B2" s="191"/>
      <c r="C2" s="191"/>
      <c r="D2" s="200"/>
    </row>
    <row r="3" spans="1:4" ht="21" customHeight="1">
      <c r="A3" s="134" t="e" cm="1">
        <f t="array" aca="1" ref="A3" ca="1">MID(CELL("filename",A1),FIND("]",CELL("filename",A1))+1,256)</f>
        <v>#VALUE!</v>
      </c>
      <c r="B3" s="192"/>
      <c r="C3" s="192"/>
      <c r="D3" s="201"/>
    </row>
    <row r="4" spans="1:4" ht="5.0999999999999996" customHeight="1">
      <c r="A4" s="51"/>
      <c r="B4" s="74"/>
      <c r="C4" s="74"/>
      <c r="D4" s="202"/>
    </row>
    <row r="5" spans="1:4" ht="43.35" customHeight="1">
      <c r="A5" s="28" t="s">
        <v>4</v>
      </c>
      <c r="B5" s="28" t="s">
        <v>35</v>
      </c>
      <c r="C5" s="28" t="s">
        <v>36</v>
      </c>
      <c r="D5" s="49" t="s">
        <v>37</v>
      </c>
    </row>
    <row r="6" spans="1:4" ht="36.6" customHeight="1">
      <c r="A6" s="197">
        <f t="shared" ref="A6:A37" si="0">ROW()-5</f>
        <v>1</v>
      </c>
      <c r="B6" s="167" t="s">
        <v>38</v>
      </c>
      <c r="C6" s="167" t="s">
        <v>39</v>
      </c>
      <c r="D6" s="114" t="s">
        <v>40</v>
      </c>
    </row>
    <row r="7" spans="1:4" ht="36.6" customHeight="1">
      <c r="A7" s="197">
        <f t="shared" si="0"/>
        <v>2</v>
      </c>
      <c r="B7" s="167" t="s">
        <v>38</v>
      </c>
      <c r="C7" s="167" t="s">
        <v>41</v>
      </c>
      <c r="D7" s="114" t="s">
        <v>42</v>
      </c>
    </row>
    <row r="8" spans="1:4" ht="36.6" customHeight="1">
      <c r="A8" s="197">
        <f t="shared" si="0"/>
        <v>3</v>
      </c>
      <c r="B8" s="167" t="s">
        <v>43</v>
      </c>
      <c r="C8" s="167" t="s">
        <v>44</v>
      </c>
      <c r="D8" s="115" t="s">
        <v>45</v>
      </c>
    </row>
    <row r="9" spans="1:4" ht="53.1" customHeight="1">
      <c r="A9" s="197">
        <f t="shared" si="0"/>
        <v>4</v>
      </c>
      <c r="B9" s="167" t="s">
        <v>46</v>
      </c>
      <c r="C9" s="167" t="s">
        <v>47</v>
      </c>
      <c r="D9" s="114" t="s">
        <v>48</v>
      </c>
    </row>
    <row r="10" spans="1:4" ht="36.6" customHeight="1">
      <c r="A10" s="197">
        <f t="shared" si="0"/>
        <v>5</v>
      </c>
      <c r="B10" s="167" t="s">
        <v>49</v>
      </c>
      <c r="C10" s="167" t="s">
        <v>50</v>
      </c>
      <c r="D10" s="114" t="s">
        <v>51</v>
      </c>
    </row>
    <row r="11" spans="1:4" ht="36.6" customHeight="1">
      <c r="A11" s="197">
        <f t="shared" si="0"/>
        <v>6</v>
      </c>
      <c r="B11" s="167" t="s">
        <v>52</v>
      </c>
      <c r="C11" s="167" t="s">
        <v>53</v>
      </c>
      <c r="D11" s="114" t="s">
        <v>54</v>
      </c>
    </row>
    <row r="12" spans="1:4" ht="36.6" customHeight="1">
      <c r="A12" s="197">
        <f t="shared" si="0"/>
        <v>7</v>
      </c>
      <c r="B12" s="167" t="s">
        <v>38</v>
      </c>
      <c r="C12" s="167" t="s">
        <v>55</v>
      </c>
      <c r="D12" s="114" t="s">
        <v>56</v>
      </c>
    </row>
    <row r="13" spans="1:4" ht="36.6" customHeight="1">
      <c r="A13" s="197">
        <f t="shared" si="0"/>
        <v>8</v>
      </c>
      <c r="B13" s="167" t="s">
        <v>38</v>
      </c>
      <c r="C13" s="167" t="s">
        <v>57</v>
      </c>
      <c r="D13" s="115" t="s">
        <v>58</v>
      </c>
    </row>
    <row r="14" spans="1:4" ht="36.6" customHeight="1">
      <c r="A14" s="197">
        <f t="shared" si="0"/>
        <v>9</v>
      </c>
      <c r="B14" s="167" t="s">
        <v>38</v>
      </c>
      <c r="C14" s="167" t="s">
        <v>59</v>
      </c>
      <c r="D14" s="115" t="s">
        <v>60</v>
      </c>
    </row>
    <row r="15" spans="1:4" ht="36.6" customHeight="1">
      <c r="A15" s="197">
        <f t="shared" si="0"/>
        <v>10</v>
      </c>
      <c r="B15" s="167" t="s">
        <v>38</v>
      </c>
      <c r="C15" s="167" t="s">
        <v>61</v>
      </c>
      <c r="D15" s="115" t="s">
        <v>62</v>
      </c>
    </row>
    <row r="16" spans="1:4" ht="36.6" customHeight="1">
      <c r="A16" s="197">
        <f t="shared" si="0"/>
        <v>11</v>
      </c>
      <c r="B16" s="167" t="s">
        <v>49</v>
      </c>
      <c r="C16" s="167" t="s">
        <v>63</v>
      </c>
      <c r="D16" s="115" t="s">
        <v>64</v>
      </c>
    </row>
    <row r="17" spans="1:4" ht="36.6" customHeight="1">
      <c r="A17" s="197">
        <f t="shared" si="0"/>
        <v>12</v>
      </c>
      <c r="B17" s="167" t="s">
        <v>49</v>
      </c>
      <c r="C17" s="167" t="s">
        <v>65</v>
      </c>
      <c r="D17" s="115" t="s">
        <v>66</v>
      </c>
    </row>
    <row r="18" spans="1:4" ht="36.6" customHeight="1">
      <c r="A18" s="197">
        <f t="shared" si="0"/>
        <v>13</v>
      </c>
      <c r="B18" s="167" t="s">
        <v>49</v>
      </c>
      <c r="C18" s="167" t="s">
        <v>67</v>
      </c>
      <c r="D18" s="115" t="s">
        <v>68</v>
      </c>
    </row>
    <row r="19" spans="1:4" ht="36.6" customHeight="1">
      <c r="A19" s="197">
        <f t="shared" si="0"/>
        <v>14</v>
      </c>
      <c r="B19" s="167" t="s">
        <v>69</v>
      </c>
      <c r="C19" s="167" t="s">
        <v>70</v>
      </c>
      <c r="D19" s="115" t="s">
        <v>71</v>
      </c>
    </row>
    <row r="20" spans="1:4" ht="29.1" customHeight="1">
      <c r="A20" s="197">
        <f t="shared" si="0"/>
        <v>15</v>
      </c>
      <c r="B20" s="167" t="s">
        <v>46</v>
      </c>
      <c r="C20" s="167" t="s">
        <v>72</v>
      </c>
      <c r="D20" s="114" t="s">
        <v>73</v>
      </c>
    </row>
    <row r="21" spans="1:4" ht="29.1" customHeight="1">
      <c r="A21" s="197">
        <f t="shared" si="0"/>
        <v>16</v>
      </c>
      <c r="B21" s="167" t="s">
        <v>69</v>
      </c>
      <c r="C21" s="167" t="s">
        <v>74</v>
      </c>
      <c r="D21" s="115" t="s">
        <v>75</v>
      </c>
    </row>
    <row r="22" spans="1:4" ht="29.1" customHeight="1">
      <c r="A22" s="197">
        <f t="shared" si="0"/>
        <v>17</v>
      </c>
      <c r="B22" s="167" t="s">
        <v>69</v>
      </c>
      <c r="C22" s="167" t="s">
        <v>76</v>
      </c>
      <c r="D22" s="114" t="s">
        <v>77</v>
      </c>
    </row>
    <row r="23" spans="1:4" ht="41.85" customHeight="1">
      <c r="A23" s="197">
        <f t="shared" si="0"/>
        <v>18</v>
      </c>
      <c r="B23" s="167" t="s">
        <v>52</v>
      </c>
      <c r="C23" s="167" t="s">
        <v>78</v>
      </c>
      <c r="D23" s="115" t="s">
        <v>79</v>
      </c>
    </row>
    <row r="24" spans="1:4" ht="41.85" customHeight="1">
      <c r="A24" s="197">
        <f t="shared" si="0"/>
        <v>19</v>
      </c>
      <c r="B24" s="167" t="s">
        <v>46</v>
      </c>
      <c r="C24" s="167" t="s">
        <v>80</v>
      </c>
      <c r="D24" s="115" t="s">
        <v>81</v>
      </c>
    </row>
    <row r="25" spans="1:4" ht="29.1" customHeight="1">
      <c r="A25" s="197">
        <f t="shared" si="0"/>
        <v>20</v>
      </c>
      <c r="B25" s="167" t="s">
        <v>43</v>
      </c>
      <c r="C25" s="167" t="s">
        <v>82</v>
      </c>
      <c r="D25" s="115" t="s">
        <v>83</v>
      </c>
    </row>
    <row r="26" spans="1:4" ht="41.85" customHeight="1">
      <c r="A26" s="197">
        <f t="shared" si="0"/>
        <v>21</v>
      </c>
      <c r="B26" s="167" t="s">
        <v>43</v>
      </c>
      <c r="C26" s="167" t="s">
        <v>84</v>
      </c>
      <c r="D26" s="115" t="s">
        <v>85</v>
      </c>
    </row>
    <row r="27" spans="1:4" ht="41.85" customHeight="1">
      <c r="A27" s="197">
        <f t="shared" si="0"/>
        <v>22</v>
      </c>
      <c r="B27" s="167" t="s">
        <v>52</v>
      </c>
      <c r="C27" s="167" t="s">
        <v>86</v>
      </c>
      <c r="D27" s="115" t="s">
        <v>87</v>
      </c>
    </row>
    <row r="28" spans="1:4" ht="41.85" customHeight="1">
      <c r="A28" s="197">
        <f t="shared" si="0"/>
        <v>23</v>
      </c>
      <c r="B28" s="167" t="s">
        <v>88</v>
      </c>
      <c r="C28" s="167" t="s">
        <v>89</v>
      </c>
      <c r="D28" s="115" t="s">
        <v>90</v>
      </c>
    </row>
    <row r="29" spans="1:4" ht="41.85" customHeight="1">
      <c r="A29" s="197">
        <f t="shared" si="0"/>
        <v>24</v>
      </c>
      <c r="B29" s="167" t="s">
        <v>46</v>
      </c>
      <c r="C29" s="167" t="s">
        <v>91</v>
      </c>
      <c r="D29" s="114" t="s">
        <v>92</v>
      </c>
    </row>
    <row r="30" spans="1:4" ht="29.1" customHeight="1">
      <c r="A30" s="197">
        <f t="shared" si="0"/>
        <v>25</v>
      </c>
      <c r="B30" s="167" t="s">
        <v>49</v>
      </c>
      <c r="C30" s="167" t="s">
        <v>93</v>
      </c>
      <c r="D30" s="115" t="s">
        <v>94</v>
      </c>
    </row>
    <row r="31" spans="1:4" ht="41.85" customHeight="1">
      <c r="A31" s="197">
        <f t="shared" si="0"/>
        <v>26</v>
      </c>
      <c r="B31" s="167" t="s">
        <v>46</v>
      </c>
      <c r="C31" s="167" t="s">
        <v>95</v>
      </c>
      <c r="D31" s="115" t="s">
        <v>96</v>
      </c>
    </row>
    <row r="32" spans="1:4" ht="29.1" customHeight="1">
      <c r="A32" s="197">
        <f t="shared" si="0"/>
        <v>27</v>
      </c>
      <c r="B32" s="167" t="s">
        <v>69</v>
      </c>
      <c r="C32" s="167" t="s">
        <v>97</v>
      </c>
      <c r="D32" s="115" t="s">
        <v>98</v>
      </c>
    </row>
    <row r="33" spans="1:4" ht="29.1" customHeight="1">
      <c r="A33" s="197">
        <f t="shared" si="0"/>
        <v>28</v>
      </c>
      <c r="B33" s="167" t="s">
        <v>43</v>
      </c>
      <c r="C33" s="167" t="s">
        <v>99</v>
      </c>
      <c r="D33" s="115" t="s">
        <v>100</v>
      </c>
    </row>
    <row r="34" spans="1:4" ht="29.1" customHeight="1">
      <c r="A34" s="197">
        <f t="shared" si="0"/>
        <v>29</v>
      </c>
      <c r="B34" s="167" t="s">
        <v>43</v>
      </c>
      <c r="C34" s="167" t="s">
        <v>101</v>
      </c>
      <c r="D34" s="115" t="s">
        <v>102</v>
      </c>
    </row>
    <row r="35" spans="1:4" ht="29.1" customHeight="1">
      <c r="A35" s="197">
        <f t="shared" si="0"/>
        <v>30</v>
      </c>
      <c r="B35" s="167" t="s">
        <v>46</v>
      </c>
      <c r="C35" s="167" t="s">
        <v>103</v>
      </c>
      <c r="D35" s="115" t="s">
        <v>104</v>
      </c>
    </row>
    <row r="36" spans="1:4" ht="29.1" customHeight="1">
      <c r="A36" s="197">
        <f t="shared" si="0"/>
        <v>31</v>
      </c>
      <c r="B36" s="167" t="s">
        <v>46</v>
      </c>
      <c r="C36" s="167" t="s">
        <v>105</v>
      </c>
      <c r="D36" s="115" t="s">
        <v>106</v>
      </c>
    </row>
    <row r="37" spans="1:4" ht="41.85" customHeight="1">
      <c r="A37" s="197">
        <f t="shared" si="0"/>
        <v>32</v>
      </c>
      <c r="B37" s="167" t="s">
        <v>46</v>
      </c>
      <c r="C37" s="167" t="s">
        <v>107</v>
      </c>
      <c r="D37" s="115" t="s">
        <v>108</v>
      </c>
    </row>
    <row r="38" spans="1:4" ht="29.1" customHeight="1">
      <c r="A38" s="197">
        <f t="shared" ref="A38:A69" si="1">ROW()-5</f>
        <v>33</v>
      </c>
      <c r="B38" s="167" t="s">
        <v>46</v>
      </c>
      <c r="C38" s="167" t="s">
        <v>109</v>
      </c>
      <c r="D38" s="115" t="s">
        <v>110</v>
      </c>
    </row>
    <row r="39" spans="1:4" ht="29.1" customHeight="1">
      <c r="A39" s="197">
        <f t="shared" si="1"/>
        <v>34</v>
      </c>
      <c r="B39" s="167" t="s">
        <v>46</v>
      </c>
      <c r="C39" s="167" t="s">
        <v>111</v>
      </c>
      <c r="D39" s="114" t="s">
        <v>112</v>
      </c>
    </row>
    <row r="40" spans="1:4" ht="29.1" customHeight="1">
      <c r="A40" s="197">
        <f t="shared" si="1"/>
        <v>35</v>
      </c>
      <c r="B40" s="167" t="s">
        <v>43</v>
      </c>
      <c r="C40" s="167" t="s">
        <v>113</v>
      </c>
      <c r="D40" s="115" t="s">
        <v>114</v>
      </c>
    </row>
    <row r="41" spans="1:4" ht="29.1" customHeight="1">
      <c r="A41" s="197">
        <f t="shared" si="1"/>
        <v>36</v>
      </c>
      <c r="B41" s="167" t="s">
        <v>69</v>
      </c>
      <c r="C41" s="167" t="s">
        <v>115</v>
      </c>
      <c r="D41" s="115" t="s">
        <v>116</v>
      </c>
    </row>
    <row r="42" spans="1:4" ht="29.1" customHeight="1">
      <c r="A42" s="197">
        <f t="shared" si="1"/>
        <v>37</v>
      </c>
      <c r="B42" s="167" t="s">
        <v>49</v>
      </c>
      <c r="C42" s="167" t="s">
        <v>117</v>
      </c>
      <c r="D42" s="115" t="s">
        <v>118</v>
      </c>
    </row>
    <row r="43" spans="1:4" ht="29.1" customHeight="1">
      <c r="A43" s="197">
        <f t="shared" si="1"/>
        <v>38</v>
      </c>
      <c r="B43" s="167" t="s">
        <v>119</v>
      </c>
      <c r="C43" s="167" t="s">
        <v>120</v>
      </c>
      <c r="D43" s="115" t="s">
        <v>121</v>
      </c>
    </row>
    <row r="44" spans="1:4" ht="29.1" customHeight="1">
      <c r="A44" s="197">
        <f t="shared" si="1"/>
        <v>39</v>
      </c>
      <c r="B44" s="167" t="s">
        <v>52</v>
      </c>
      <c r="C44" s="167" t="s">
        <v>122</v>
      </c>
      <c r="D44" s="115" t="s">
        <v>123</v>
      </c>
    </row>
    <row r="45" spans="1:4" ht="29.1" customHeight="1">
      <c r="A45" s="197">
        <f t="shared" si="1"/>
        <v>40</v>
      </c>
      <c r="B45" s="167" t="s">
        <v>46</v>
      </c>
      <c r="C45" s="167" t="s">
        <v>124</v>
      </c>
      <c r="D45" s="115" t="s">
        <v>125</v>
      </c>
    </row>
    <row r="46" spans="1:4" ht="29.1" customHeight="1">
      <c r="A46" s="197">
        <f t="shared" si="1"/>
        <v>41</v>
      </c>
      <c r="B46" s="167"/>
      <c r="C46" s="167"/>
      <c r="D46" s="115"/>
    </row>
    <row r="47" spans="1:4" ht="29.1" customHeight="1">
      <c r="A47" s="197">
        <f t="shared" si="1"/>
        <v>42</v>
      </c>
      <c r="B47" s="167"/>
      <c r="C47" s="167"/>
      <c r="D47" s="115"/>
    </row>
    <row r="48" spans="1:4" ht="29.1" customHeight="1">
      <c r="A48" s="197">
        <f t="shared" si="1"/>
        <v>43</v>
      </c>
      <c r="B48" s="167"/>
      <c r="C48" s="167"/>
      <c r="D48" s="115"/>
    </row>
    <row r="49" spans="1:4" ht="29.1" customHeight="1">
      <c r="A49" s="197">
        <f t="shared" si="1"/>
        <v>44</v>
      </c>
      <c r="B49" s="167"/>
      <c r="C49" s="167"/>
      <c r="D49" s="115"/>
    </row>
    <row r="50" spans="1:4" ht="29.1" customHeight="1">
      <c r="A50" s="197">
        <f t="shared" si="1"/>
        <v>45</v>
      </c>
      <c r="B50" s="167"/>
      <c r="C50" s="167"/>
      <c r="D50" s="115"/>
    </row>
    <row r="51" spans="1:4" ht="29.1" customHeight="1">
      <c r="A51" s="197">
        <f t="shared" si="1"/>
        <v>46</v>
      </c>
      <c r="B51" s="167"/>
      <c r="C51" s="167"/>
      <c r="D51" s="115"/>
    </row>
    <row r="52" spans="1:4" ht="29.1" customHeight="1">
      <c r="A52" s="197">
        <f t="shared" si="1"/>
        <v>47</v>
      </c>
      <c r="B52" s="167"/>
      <c r="C52" s="167"/>
      <c r="D52" s="115"/>
    </row>
    <row r="53" spans="1:4" ht="29.1" customHeight="1">
      <c r="A53" s="197">
        <f t="shared" si="1"/>
        <v>48</v>
      </c>
      <c r="B53" s="167"/>
      <c r="C53" s="167"/>
      <c r="D53" s="115"/>
    </row>
    <row r="54" spans="1:4" ht="29.1" customHeight="1">
      <c r="A54" s="197">
        <f t="shared" si="1"/>
        <v>49</v>
      </c>
      <c r="B54" s="167"/>
      <c r="C54" s="167"/>
      <c r="D54" s="115"/>
    </row>
    <row r="55" spans="1:4" ht="29.1" customHeight="1">
      <c r="A55" s="197">
        <f t="shared" si="1"/>
        <v>50</v>
      </c>
      <c r="B55" s="167"/>
      <c r="C55" s="167"/>
      <c r="D55" s="115"/>
    </row>
    <row r="56" spans="1:4" ht="29.1" customHeight="1">
      <c r="A56" s="197">
        <f t="shared" si="1"/>
        <v>51</v>
      </c>
      <c r="B56" s="167"/>
      <c r="C56" s="167"/>
      <c r="D56" s="115"/>
    </row>
    <row r="57" spans="1:4" ht="29.1" customHeight="1">
      <c r="A57" s="197">
        <f t="shared" si="1"/>
        <v>52</v>
      </c>
      <c r="B57" s="167"/>
      <c r="C57" s="167"/>
      <c r="D57" s="115"/>
    </row>
    <row r="58" spans="1:4" ht="29.1" customHeight="1">
      <c r="A58" s="197">
        <f t="shared" si="1"/>
        <v>53</v>
      </c>
      <c r="B58" s="167"/>
      <c r="C58" s="167"/>
      <c r="D58" s="115"/>
    </row>
    <row r="59" spans="1:4" ht="29.1" customHeight="1">
      <c r="A59" s="197">
        <f t="shared" si="1"/>
        <v>54</v>
      </c>
      <c r="B59" s="167"/>
      <c r="C59" s="167"/>
      <c r="D59" s="115"/>
    </row>
    <row r="60" spans="1:4" ht="29.1" customHeight="1">
      <c r="A60" s="197">
        <f t="shared" si="1"/>
        <v>55</v>
      </c>
      <c r="B60" s="167"/>
      <c r="C60" s="167"/>
      <c r="D60" s="115"/>
    </row>
    <row r="61" spans="1:4" ht="29.1" customHeight="1">
      <c r="A61" s="197">
        <f t="shared" si="1"/>
        <v>56</v>
      </c>
      <c r="B61" s="167"/>
      <c r="C61" s="167"/>
      <c r="D61" s="115"/>
    </row>
    <row r="62" spans="1:4" ht="29.1" customHeight="1">
      <c r="A62" s="197">
        <f t="shared" si="1"/>
        <v>57</v>
      </c>
      <c r="B62" s="167"/>
      <c r="C62" s="167"/>
      <c r="D62" s="115"/>
    </row>
    <row r="63" spans="1:4" ht="29.1" customHeight="1">
      <c r="A63" s="197">
        <f t="shared" si="1"/>
        <v>58</v>
      </c>
      <c r="B63" s="167"/>
      <c r="C63" s="167"/>
      <c r="D63" s="115"/>
    </row>
    <row r="64" spans="1:4" ht="29.1" customHeight="1">
      <c r="A64" s="197">
        <f t="shared" si="1"/>
        <v>59</v>
      </c>
      <c r="B64" s="167"/>
      <c r="C64" s="167"/>
      <c r="D64" s="115"/>
    </row>
    <row r="65" spans="1:4" ht="29.1" customHeight="1">
      <c r="A65" s="197">
        <f t="shared" si="1"/>
        <v>60</v>
      </c>
      <c r="B65" s="167"/>
      <c r="C65" s="167"/>
      <c r="D65" s="115"/>
    </row>
    <row r="66" spans="1:4" ht="29.1" customHeight="1">
      <c r="A66" s="197">
        <f t="shared" si="1"/>
        <v>61</v>
      </c>
      <c r="B66" s="167"/>
      <c r="C66" s="167"/>
      <c r="D66" s="115"/>
    </row>
    <row r="67" spans="1:4" ht="29.1" customHeight="1">
      <c r="A67" s="197">
        <f t="shared" si="1"/>
        <v>62</v>
      </c>
      <c r="B67" s="167"/>
      <c r="C67" s="167"/>
      <c r="D67" s="115"/>
    </row>
    <row r="68" spans="1:4" ht="29.1" customHeight="1">
      <c r="A68" s="197">
        <f t="shared" si="1"/>
        <v>63</v>
      </c>
      <c r="B68" s="167"/>
      <c r="C68" s="167"/>
      <c r="D68" s="115"/>
    </row>
    <row r="69" spans="1:4" ht="29.1" customHeight="1">
      <c r="A69" s="197">
        <f t="shared" si="1"/>
        <v>64</v>
      </c>
      <c r="B69" s="167"/>
      <c r="C69" s="167"/>
      <c r="D69" s="115"/>
    </row>
    <row r="70" spans="1:4" ht="29.1" customHeight="1">
      <c r="A70" s="197">
        <f t="shared" ref="A70:A105" si="2">ROW()-5</f>
        <v>65</v>
      </c>
      <c r="B70" s="167"/>
      <c r="C70" s="167"/>
      <c r="D70" s="115"/>
    </row>
    <row r="71" spans="1:4" ht="29.1" customHeight="1">
      <c r="A71" s="197">
        <f t="shared" si="2"/>
        <v>66</v>
      </c>
      <c r="B71" s="167"/>
      <c r="C71" s="167"/>
      <c r="D71" s="115"/>
    </row>
    <row r="72" spans="1:4" ht="29.1" customHeight="1">
      <c r="A72" s="197">
        <f t="shared" si="2"/>
        <v>67</v>
      </c>
      <c r="B72" s="167"/>
      <c r="C72" s="167"/>
      <c r="D72" s="115"/>
    </row>
    <row r="73" spans="1:4" ht="29.1" customHeight="1">
      <c r="A73" s="197">
        <f t="shared" si="2"/>
        <v>68</v>
      </c>
      <c r="B73" s="167"/>
      <c r="C73" s="167"/>
      <c r="D73" s="115"/>
    </row>
    <row r="74" spans="1:4" ht="29.1" customHeight="1">
      <c r="A74" s="197">
        <f t="shared" si="2"/>
        <v>69</v>
      </c>
      <c r="B74" s="167"/>
      <c r="C74" s="167"/>
      <c r="D74" s="115"/>
    </row>
    <row r="75" spans="1:4" ht="29.1" customHeight="1">
      <c r="A75" s="197">
        <f t="shared" si="2"/>
        <v>70</v>
      </c>
      <c r="B75" s="167"/>
      <c r="C75" s="167"/>
      <c r="D75" s="115"/>
    </row>
    <row r="76" spans="1:4" ht="29.1" customHeight="1">
      <c r="A76" s="197">
        <f t="shared" si="2"/>
        <v>71</v>
      </c>
      <c r="B76" s="167"/>
      <c r="C76" s="167"/>
      <c r="D76" s="115"/>
    </row>
    <row r="77" spans="1:4" ht="29.1" customHeight="1">
      <c r="A77" s="197">
        <f t="shared" si="2"/>
        <v>72</v>
      </c>
      <c r="B77" s="167"/>
      <c r="C77" s="167"/>
      <c r="D77" s="115"/>
    </row>
    <row r="78" spans="1:4" ht="29.1" customHeight="1">
      <c r="A78" s="197">
        <f t="shared" si="2"/>
        <v>73</v>
      </c>
      <c r="B78" s="167"/>
      <c r="C78" s="167"/>
      <c r="D78" s="115"/>
    </row>
    <row r="79" spans="1:4" ht="29.1" customHeight="1">
      <c r="A79" s="197">
        <f t="shared" si="2"/>
        <v>74</v>
      </c>
      <c r="B79" s="167"/>
      <c r="C79" s="167"/>
      <c r="D79" s="115"/>
    </row>
    <row r="80" spans="1:4" ht="29.1" customHeight="1">
      <c r="A80" s="197">
        <f t="shared" si="2"/>
        <v>75</v>
      </c>
      <c r="B80" s="167"/>
      <c r="C80" s="167"/>
      <c r="D80" s="115"/>
    </row>
    <row r="81" spans="1:4" ht="29.1" customHeight="1">
      <c r="A81" s="197">
        <f t="shared" si="2"/>
        <v>76</v>
      </c>
      <c r="B81" s="167"/>
      <c r="C81" s="167"/>
      <c r="D81" s="115"/>
    </row>
    <row r="82" spans="1:4" ht="29.1" customHeight="1">
      <c r="A82" s="197">
        <f t="shared" si="2"/>
        <v>77</v>
      </c>
      <c r="B82" s="167"/>
      <c r="C82" s="167"/>
      <c r="D82" s="115"/>
    </row>
    <row r="83" spans="1:4" ht="29.1" customHeight="1">
      <c r="A83" s="197">
        <f t="shared" si="2"/>
        <v>78</v>
      </c>
      <c r="B83" s="167"/>
      <c r="C83" s="167"/>
      <c r="D83" s="115"/>
    </row>
    <row r="84" spans="1:4" ht="29.1" customHeight="1">
      <c r="A84" s="197">
        <f t="shared" si="2"/>
        <v>79</v>
      </c>
      <c r="B84" s="167"/>
      <c r="C84" s="167"/>
      <c r="D84" s="115"/>
    </row>
    <row r="85" spans="1:4" ht="29.1" customHeight="1">
      <c r="A85" s="197">
        <f t="shared" si="2"/>
        <v>80</v>
      </c>
      <c r="B85" s="167"/>
      <c r="C85" s="167"/>
      <c r="D85" s="115"/>
    </row>
    <row r="86" spans="1:4" ht="29.1" customHeight="1">
      <c r="A86" s="197">
        <f t="shared" si="2"/>
        <v>81</v>
      </c>
      <c r="B86" s="167"/>
      <c r="C86" s="167"/>
      <c r="D86" s="115"/>
    </row>
    <row r="87" spans="1:4" ht="29.1" customHeight="1">
      <c r="A87" s="197">
        <f t="shared" si="2"/>
        <v>82</v>
      </c>
      <c r="B87" s="167"/>
      <c r="C87" s="167"/>
      <c r="D87" s="115"/>
    </row>
    <row r="88" spans="1:4" ht="29.1" customHeight="1">
      <c r="A88" s="197">
        <f t="shared" si="2"/>
        <v>83</v>
      </c>
      <c r="B88" s="167"/>
      <c r="C88" s="167"/>
      <c r="D88" s="115"/>
    </row>
    <row r="89" spans="1:4" ht="29.1" customHeight="1">
      <c r="A89" s="197">
        <f t="shared" si="2"/>
        <v>84</v>
      </c>
      <c r="B89" s="167"/>
      <c r="C89" s="167"/>
      <c r="D89" s="115"/>
    </row>
    <row r="90" spans="1:4" ht="29.1" customHeight="1">
      <c r="A90" s="197">
        <f t="shared" si="2"/>
        <v>85</v>
      </c>
      <c r="B90" s="167"/>
      <c r="C90" s="167"/>
      <c r="D90" s="115"/>
    </row>
    <row r="91" spans="1:4" ht="29.1" customHeight="1">
      <c r="A91" s="197">
        <f t="shared" si="2"/>
        <v>86</v>
      </c>
      <c r="B91" s="167"/>
      <c r="C91" s="167"/>
      <c r="D91" s="115"/>
    </row>
    <row r="92" spans="1:4" ht="29.1" customHeight="1">
      <c r="A92" s="197">
        <f t="shared" si="2"/>
        <v>87</v>
      </c>
      <c r="B92" s="167"/>
      <c r="C92" s="167"/>
      <c r="D92" s="115"/>
    </row>
    <row r="93" spans="1:4" ht="29.1" customHeight="1">
      <c r="A93" s="197">
        <f t="shared" si="2"/>
        <v>88</v>
      </c>
      <c r="B93" s="167"/>
      <c r="C93" s="167"/>
      <c r="D93" s="115"/>
    </row>
    <row r="94" spans="1:4" ht="29.1" customHeight="1">
      <c r="A94" s="197">
        <f t="shared" si="2"/>
        <v>89</v>
      </c>
      <c r="B94" s="167"/>
      <c r="C94" s="167"/>
      <c r="D94" s="115"/>
    </row>
    <row r="95" spans="1:4" ht="29.1" customHeight="1">
      <c r="A95" s="197">
        <f t="shared" si="2"/>
        <v>90</v>
      </c>
      <c r="B95" s="167"/>
      <c r="C95" s="167"/>
      <c r="D95" s="115"/>
    </row>
    <row r="96" spans="1:4" ht="29.1" customHeight="1">
      <c r="A96" s="197">
        <f t="shared" si="2"/>
        <v>91</v>
      </c>
      <c r="B96" s="167"/>
      <c r="C96" s="167"/>
      <c r="D96" s="115"/>
    </row>
    <row r="97" spans="1:4" ht="29.1" customHeight="1">
      <c r="A97" s="197">
        <f t="shared" si="2"/>
        <v>92</v>
      </c>
      <c r="B97" s="167"/>
      <c r="C97" s="167"/>
      <c r="D97" s="115"/>
    </row>
    <row r="98" spans="1:4" ht="29.1" customHeight="1">
      <c r="A98" s="197">
        <f t="shared" si="2"/>
        <v>93</v>
      </c>
      <c r="B98" s="167"/>
      <c r="C98" s="167"/>
      <c r="D98" s="115"/>
    </row>
    <row r="99" spans="1:4" ht="29.1" customHeight="1">
      <c r="A99" s="197">
        <f t="shared" si="2"/>
        <v>94</v>
      </c>
      <c r="B99" s="167"/>
      <c r="C99" s="167"/>
      <c r="D99" s="115"/>
    </row>
    <row r="100" spans="1:4" ht="29.1" customHeight="1">
      <c r="A100" s="197">
        <f t="shared" si="2"/>
        <v>95</v>
      </c>
      <c r="B100" s="167"/>
      <c r="C100" s="167"/>
      <c r="D100" s="115"/>
    </row>
    <row r="101" spans="1:4" ht="29.1" customHeight="1">
      <c r="A101" s="197">
        <f t="shared" si="2"/>
        <v>96</v>
      </c>
      <c r="B101" s="167"/>
      <c r="C101" s="167"/>
      <c r="D101" s="115"/>
    </row>
    <row r="102" spans="1:4" ht="29.1" customHeight="1">
      <c r="A102" s="197">
        <f t="shared" si="2"/>
        <v>97</v>
      </c>
      <c r="B102" s="167"/>
      <c r="C102" s="167"/>
      <c r="D102" s="115"/>
    </row>
    <row r="103" spans="1:4" ht="29.1" customHeight="1">
      <c r="A103" s="197">
        <f t="shared" si="2"/>
        <v>98</v>
      </c>
      <c r="B103" s="167"/>
      <c r="C103" s="167"/>
      <c r="D103" s="115"/>
    </row>
    <row r="104" spans="1:4" ht="29.1" customHeight="1">
      <c r="A104" s="197">
        <f t="shared" si="2"/>
        <v>99</v>
      </c>
      <c r="B104" s="167"/>
      <c r="C104" s="167"/>
      <c r="D104" s="115"/>
    </row>
    <row r="105" spans="1:4" ht="29.1" customHeight="1">
      <c r="A105" s="197">
        <f t="shared" si="2"/>
        <v>100</v>
      </c>
      <c r="B105" s="167"/>
      <c r="C105" s="167"/>
      <c r="D105" s="115"/>
    </row>
    <row r="106" spans="1:4" ht="14.1" customHeight="1"/>
    <row r="107" spans="1:4" ht="14.1" customHeight="1"/>
    <row r="108" spans="1:4" ht="14.1" customHeight="1"/>
    <row r="109" spans="1:4" ht="14.1" customHeight="1"/>
    <row r="110" spans="1:4" ht="14.1" customHeight="1"/>
    <row r="111" spans="1:4" ht="14.1" customHeight="1"/>
    <row r="112" spans="1:4"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wUoQFvfC2JJNak6BuJd+xilEs/UyOTmdi6jqCi5UYASHZK2ffaXbWXhANKo4/e93QnniaC+ypz3WvK/0OQdb8Q==" saltValue="/ojpQfDtFhOBbiMkNXUzKA==" spinCount="100000" sheet="1" objects="1" scenarios="1"/>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9">
    <tabColor theme="5"/>
    <pageSetUpPr fitToPage="1"/>
  </sheetPr>
  <dimension ref="A1:J999"/>
  <sheetViews>
    <sheetView showGridLines="0" showRowColHeaders="0" zoomScaleNormal="100" workbookViewId="0">
      <pane xSplit="1" ySplit="5" topLeftCell="B76" activePane="bottomRight" state="frozen"/>
      <selection pane="bottomRight" activeCell="C7" sqref="C7"/>
      <selection pane="bottomLeft" activeCell="D23" sqref="D23"/>
      <selection pane="topRight" activeCell="D23" sqref="D23"/>
    </sheetView>
  </sheetViews>
  <sheetFormatPr defaultColWidth="8.75" defaultRowHeight="21.6"/>
  <cols>
    <col min="1" max="1" width="5.625" style="124" customWidth="1"/>
    <col min="2" max="2" width="12.625" style="184" customWidth="1"/>
    <col min="3" max="3" width="40.625" style="118" customWidth="1"/>
    <col min="4" max="4" width="11.625" style="119" customWidth="1"/>
    <col min="5" max="5" width="11.625" style="117" customWidth="1"/>
    <col min="6" max="6" width="33.625" style="118" customWidth="1"/>
    <col min="7" max="7" width="12.625" style="120" customWidth="1"/>
    <col min="8" max="8" width="44.625" style="118" customWidth="1"/>
    <col min="9" max="9" width="8.75" style="9"/>
    <col min="10" max="10" width="8.75" style="214"/>
    <col min="11" max="16384" width="8.75" style="9"/>
  </cols>
  <sheetData>
    <row r="1" spans="1:10" s="206" customFormat="1" ht="21" customHeight="1">
      <c r="A1" s="31"/>
      <c r="B1" s="204"/>
      <c r="C1" s="31"/>
      <c r="D1" s="25"/>
      <c r="E1" s="205"/>
      <c r="F1" s="31"/>
      <c r="G1" s="98"/>
      <c r="H1" s="31"/>
      <c r="J1" s="18"/>
    </row>
    <row r="2" spans="1:10" s="206" customFormat="1" ht="21" customHeight="1">
      <c r="A2" s="33" t="s">
        <v>3</v>
      </c>
      <c r="B2" s="204"/>
      <c r="C2" s="33"/>
      <c r="D2" s="207"/>
      <c r="E2" s="208"/>
      <c r="F2" s="33"/>
      <c r="G2" s="209"/>
      <c r="H2" s="62"/>
      <c r="J2" s="18"/>
    </row>
    <row r="3" spans="1:10" s="206" customFormat="1" ht="21" customHeight="1">
      <c r="A3" s="133" t="e" cm="1">
        <f t="array" aca="1" ref="A3" ca="1">MID(CELL("filename",A1),FIND("]",CELL("filename",A1))+1,256)</f>
        <v>#VALUE!</v>
      </c>
      <c r="B3" s="204"/>
      <c r="C3" s="34"/>
      <c r="D3" s="210"/>
      <c r="E3" s="211"/>
      <c r="F3" s="34"/>
      <c r="G3" s="212"/>
      <c r="H3" s="62"/>
      <c r="J3" s="18"/>
    </row>
    <row r="4" spans="1:10" s="206" customFormat="1" ht="5.0999999999999996" customHeight="1">
      <c r="A4" s="31"/>
      <c r="B4" s="213"/>
      <c r="C4" s="31"/>
      <c r="D4" s="25"/>
      <c r="E4" s="205"/>
      <c r="F4" s="31"/>
      <c r="G4" s="98"/>
      <c r="H4" s="62"/>
      <c r="J4" s="18"/>
    </row>
    <row r="5" spans="1:10" s="25" customFormat="1" ht="43.35" customHeight="1">
      <c r="A5" s="203" t="s">
        <v>4</v>
      </c>
      <c r="B5" s="182" t="s">
        <v>126</v>
      </c>
      <c r="C5" s="28" t="s">
        <v>127</v>
      </c>
      <c r="D5" s="28" t="s">
        <v>128</v>
      </c>
      <c r="E5" s="49" t="s">
        <v>129</v>
      </c>
      <c r="F5" s="28" t="s">
        <v>130</v>
      </c>
      <c r="G5" s="96" t="s">
        <v>131</v>
      </c>
      <c r="H5" s="28" t="s">
        <v>132</v>
      </c>
    </row>
    <row r="6" spans="1:10" ht="36.6" customHeight="1">
      <c r="A6" s="197">
        <f t="shared" ref="A6:A37" si="0">ROW()-5</f>
        <v>1</v>
      </c>
      <c r="B6" s="183" t="s">
        <v>133</v>
      </c>
      <c r="C6" s="112" t="s">
        <v>134</v>
      </c>
      <c r="D6" s="122" t="s">
        <v>135</v>
      </c>
      <c r="E6" s="121"/>
      <c r="F6" s="112"/>
      <c r="G6" s="123"/>
      <c r="H6" s="112"/>
      <c r="I6" s="257"/>
    </row>
    <row r="7" spans="1:10" ht="72" customHeight="1">
      <c r="A7" s="197">
        <f t="shared" si="0"/>
        <v>2</v>
      </c>
      <c r="B7" s="183" t="s">
        <v>136</v>
      </c>
      <c r="C7" s="112" t="s">
        <v>137</v>
      </c>
      <c r="D7" s="122" t="s">
        <v>135</v>
      </c>
      <c r="E7" s="121"/>
      <c r="F7" s="112"/>
      <c r="G7" s="123"/>
      <c r="H7" s="112"/>
      <c r="I7" s="257"/>
      <c r="J7" s="214">
        <f>LEN(TableDocumentList[[#This Row],[Document Request]])</f>
        <v>141</v>
      </c>
    </row>
    <row r="8" spans="1:10" ht="36.6" customHeight="1">
      <c r="A8" s="197">
        <f t="shared" si="0"/>
        <v>3</v>
      </c>
      <c r="B8" s="183" t="s">
        <v>138</v>
      </c>
      <c r="C8" s="112" t="s">
        <v>139</v>
      </c>
      <c r="D8" s="122" t="s">
        <v>135</v>
      </c>
      <c r="E8" s="121"/>
      <c r="F8" s="112"/>
      <c r="G8" s="123"/>
      <c r="H8" s="112"/>
      <c r="I8" s="257"/>
    </row>
    <row r="9" spans="1:10" ht="36.6" customHeight="1">
      <c r="A9" s="197">
        <f>ROW()-5</f>
        <v>4</v>
      </c>
      <c r="B9" s="183" t="s">
        <v>140</v>
      </c>
      <c r="C9" s="112" t="s">
        <v>141</v>
      </c>
      <c r="D9" s="122" t="s">
        <v>135</v>
      </c>
      <c r="E9" s="121"/>
      <c r="F9" s="112"/>
      <c r="G9" s="123"/>
      <c r="H9" s="112"/>
      <c r="I9" s="257"/>
    </row>
    <row r="10" spans="1:10" ht="53.1" customHeight="1">
      <c r="A10" s="197">
        <f t="shared" si="0"/>
        <v>5</v>
      </c>
      <c r="B10" s="183" t="s">
        <v>142</v>
      </c>
      <c r="C10" s="112" t="s">
        <v>143</v>
      </c>
      <c r="D10" s="122" t="s">
        <v>135</v>
      </c>
      <c r="E10" s="121"/>
      <c r="F10" s="112"/>
      <c r="G10" s="123"/>
      <c r="H10" s="112"/>
      <c r="I10" s="257"/>
    </row>
    <row r="11" spans="1:10" ht="72" customHeight="1">
      <c r="A11" s="197">
        <f t="shared" si="0"/>
        <v>6</v>
      </c>
      <c r="B11" s="183" t="s">
        <v>144</v>
      </c>
      <c r="C11" s="112" t="s">
        <v>145</v>
      </c>
      <c r="D11" s="122" t="s">
        <v>135</v>
      </c>
      <c r="E11" s="121"/>
      <c r="F11" s="112"/>
      <c r="G11" s="123"/>
      <c r="H11" s="112"/>
      <c r="I11" s="257"/>
    </row>
    <row r="12" spans="1:10" ht="53.1" customHeight="1">
      <c r="A12" s="197">
        <f t="shared" si="0"/>
        <v>7</v>
      </c>
      <c r="B12" s="183" t="s">
        <v>146</v>
      </c>
      <c r="C12" s="112" t="s">
        <v>147</v>
      </c>
      <c r="D12" s="122" t="s">
        <v>135</v>
      </c>
      <c r="E12" s="121"/>
      <c r="F12" s="112"/>
      <c r="G12" s="123"/>
      <c r="H12" s="112"/>
      <c r="I12" s="257"/>
    </row>
    <row r="13" spans="1:10" ht="36.6" customHeight="1">
      <c r="A13" s="197">
        <f t="shared" si="0"/>
        <v>8</v>
      </c>
      <c r="B13" s="183" t="s">
        <v>148</v>
      </c>
      <c r="C13" s="112" t="s">
        <v>149</v>
      </c>
      <c r="D13" s="122" t="s">
        <v>150</v>
      </c>
      <c r="E13" s="121"/>
      <c r="F13" s="112"/>
      <c r="G13" s="123"/>
      <c r="H13" s="112"/>
      <c r="I13" s="257"/>
    </row>
    <row r="14" spans="1:10" ht="36.6" customHeight="1">
      <c r="A14" s="197">
        <f t="shared" si="0"/>
        <v>9</v>
      </c>
      <c r="B14" s="183" t="s">
        <v>151</v>
      </c>
      <c r="C14" s="112" t="s">
        <v>152</v>
      </c>
      <c r="D14" s="122" t="s">
        <v>135</v>
      </c>
      <c r="E14" s="121"/>
      <c r="F14" s="112"/>
      <c r="G14" s="123"/>
      <c r="H14" s="112"/>
      <c r="I14" s="257"/>
    </row>
    <row r="15" spans="1:10" ht="36.6" customHeight="1">
      <c r="A15" s="197">
        <f t="shared" si="0"/>
        <v>10</v>
      </c>
      <c r="B15" s="183" t="s">
        <v>153</v>
      </c>
      <c r="C15" s="112" t="s">
        <v>154</v>
      </c>
      <c r="D15" s="122" t="s">
        <v>135</v>
      </c>
      <c r="E15" s="121"/>
      <c r="F15" s="112"/>
      <c r="G15" s="123"/>
      <c r="H15" s="112"/>
      <c r="I15" s="257"/>
    </row>
    <row r="16" spans="1:10" ht="36.6" customHeight="1">
      <c r="A16" s="197">
        <f t="shared" si="0"/>
        <v>11</v>
      </c>
      <c r="B16" s="183" t="s">
        <v>155</v>
      </c>
      <c r="C16" s="112" t="s">
        <v>156</v>
      </c>
      <c r="D16" s="122" t="s">
        <v>135</v>
      </c>
      <c r="E16" s="121"/>
      <c r="F16" s="112"/>
      <c r="G16" s="123"/>
      <c r="H16" s="112"/>
      <c r="I16" s="257"/>
    </row>
    <row r="17" spans="1:9" ht="53.1" customHeight="1">
      <c r="A17" s="197">
        <f t="shared" si="0"/>
        <v>12</v>
      </c>
      <c r="B17" s="183" t="s">
        <v>157</v>
      </c>
      <c r="C17" s="112" t="s">
        <v>158</v>
      </c>
      <c r="D17" s="122" t="s">
        <v>150</v>
      </c>
      <c r="E17" s="121"/>
      <c r="F17" s="112"/>
      <c r="G17" s="123"/>
      <c r="H17" s="112"/>
      <c r="I17" s="257"/>
    </row>
    <row r="18" spans="1:9" ht="36.6" customHeight="1">
      <c r="A18" s="197">
        <f t="shared" si="0"/>
        <v>13</v>
      </c>
      <c r="B18" s="183" t="s">
        <v>159</v>
      </c>
      <c r="C18" s="112" t="s">
        <v>160</v>
      </c>
      <c r="D18" s="122" t="s">
        <v>135</v>
      </c>
      <c r="E18" s="121"/>
      <c r="F18" s="112"/>
      <c r="G18" s="123"/>
      <c r="H18" s="112"/>
      <c r="I18" s="257"/>
    </row>
    <row r="19" spans="1:9" ht="53.1" customHeight="1">
      <c r="A19" s="197">
        <f t="shared" si="0"/>
        <v>14</v>
      </c>
      <c r="B19" s="183" t="s">
        <v>161</v>
      </c>
      <c r="C19" s="112" t="s">
        <v>162</v>
      </c>
      <c r="D19" s="122" t="s">
        <v>135</v>
      </c>
      <c r="E19" s="121"/>
      <c r="F19" s="112"/>
      <c r="G19" s="123"/>
      <c r="H19" s="112"/>
      <c r="I19" s="257"/>
    </row>
    <row r="20" spans="1:9" ht="54.6" customHeight="1">
      <c r="A20" s="197">
        <f t="shared" si="0"/>
        <v>15</v>
      </c>
      <c r="B20" s="183" t="s">
        <v>163</v>
      </c>
      <c r="C20" s="112" t="s">
        <v>164</v>
      </c>
      <c r="D20" s="122" t="s">
        <v>150</v>
      </c>
      <c r="E20" s="121"/>
      <c r="F20" s="112"/>
      <c r="G20" s="123"/>
      <c r="H20" s="112"/>
      <c r="I20" s="257"/>
    </row>
    <row r="21" spans="1:9" ht="29.1" customHeight="1">
      <c r="A21" s="197">
        <f t="shared" si="0"/>
        <v>16</v>
      </c>
      <c r="B21" s="183" t="s">
        <v>165</v>
      </c>
      <c r="C21" s="112" t="s">
        <v>166</v>
      </c>
      <c r="D21" s="122" t="s">
        <v>150</v>
      </c>
      <c r="E21" s="121"/>
      <c r="F21" s="112"/>
      <c r="G21" s="123"/>
      <c r="H21" s="112"/>
      <c r="I21" s="257"/>
    </row>
    <row r="22" spans="1:9" ht="41.85" customHeight="1">
      <c r="A22" s="197">
        <f t="shared" si="0"/>
        <v>17</v>
      </c>
      <c r="B22" s="183" t="s">
        <v>167</v>
      </c>
      <c r="C22" s="112" t="s">
        <v>168</v>
      </c>
      <c r="D22" s="122" t="s">
        <v>150</v>
      </c>
      <c r="E22" s="121"/>
      <c r="F22" s="112"/>
      <c r="G22" s="123"/>
      <c r="H22" s="112"/>
      <c r="I22" s="257"/>
    </row>
    <row r="23" spans="1:9" ht="29.1" customHeight="1">
      <c r="A23" s="197">
        <f t="shared" si="0"/>
        <v>18</v>
      </c>
      <c r="B23" s="183" t="s">
        <v>169</v>
      </c>
      <c r="C23" s="112" t="s">
        <v>170</v>
      </c>
      <c r="D23" s="122" t="s">
        <v>135</v>
      </c>
      <c r="E23" s="121"/>
      <c r="F23" s="112"/>
      <c r="G23" s="123"/>
      <c r="H23" s="112"/>
      <c r="I23" s="257"/>
    </row>
    <row r="24" spans="1:9" ht="41.85" customHeight="1">
      <c r="A24" s="197">
        <f t="shared" si="0"/>
        <v>19</v>
      </c>
      <c r="B24" s="183" t="s">
        <v>171</v>
      </c>
      <c r="C24" s="112" t="s">
        <v>172</v>
      </c>
      <c r="D24" s="122" t="s">
        <v>135</v>
      </c>
      <c r="E24" s="121"/>
      <c r="F24" s="112"/>
      <c r="G24" s="123"/>
      <c r="H24" s="112"/>
      <c r="I24" s="257"/>
    </row>
    <row r="25" spans="1:9" ht="29.1" customHeight="1">
      <c r="A25" s="197">
        <f t="shared" si="0"/>
        <v>20</v>
      </c>
      <c r="B25" s="183" t="s">
        <v>173</v>
      </c>
      <c r="C25" s="112" t="s">
        <v>174</v>
      </c>
      <c r="D25" s="122" t="s">
        <v>135</v>
      </c>
      <c r="E25" s="121"/>
      <c r="F25" s="112"/>
      <c r="G25" s="123"/>
      <c r="H25" s="112"/>
      <c r="I25" s="257"/>
    </row>
    <row r="26" spans="1:9" ht="41.85" customHeight="1">
      <c r="A26" s="197">
        <f t="shared" si="0"/>
        <v>21</v>
      </c>
      <c r="B26" s="183" t="s">
        <v>175</v>
      </c>
      <c r="C26" s="112" t="s">
        <v>176</v>
      </c>
      <c r="D26" s="122" t="s">
        <v>135</v>
      </c>
      <c r="E26" s="121"/>
      <c r="F26" s="112"/>
      <c r="G26" s="123"/>
      <c r="H26" s="112"/>
      <c r="I26" s="257"/>
    </row>
    <row r="27" spans="1:9" ht="54.6" customHeight="1">
      <c r="A27" s="197">
        <f t="shared" si="0"/>
        <v>22</v>
      </c>
      <c r="B27" s="183" t="s">
        <v>177</v>
      </c>
      <c r="C27" s="112" t="s">
        <v>178</v>
      </c>
      <c r="D27" s="122" t="s">
        <v>150</v>
      </c>
      <c r="E27" s="121"/>
      <c r="F27" s="112"/>
      <c r="G27" s="123"/>
      <c r="H27" s="112"/>
      <c r="I27" s="257"/>
    </row>
    <row r="28" spans="1:9" ht="54.6" customHeight="1">
      <c r="A28" s="197">
        <f t="shared" si="0"/>
        <v>23</v>
      </c>
      <c r="B28" s="183" t="s">
        <v>179</v>
      </c>
      <c r="C28" s="112" t="s">
        <v>180</v>
      </c>
      <c r="D28" s="122" t="s">
        <v>135</v>
      </c>
      <c r="E28" s="121"/>
      <c r="F28" s="112"/>
      <c r="G28" s="123"/>
      <c r="H28" s="112"/>
      <c r="I28" s="257"/>
    </row>
    <row r="29" spans="1:9" ht="29.1" customHeight="1">
      <c r="A29" s="197">
        <f t="shared" si="0"/>
        <v>24</v>
      </c>
      <c r="B29" s="183" t="s">
        <v>181</v>
      </c>
      <c r="C29" s="112" t="s">
        <v>182</v>
      </c>
      <c r="D29" s="122" t="s">
        <v>135</v>
      </c>
      <c r="E29" s="121"/>
      <c r="F29" s="112"/>
      <c r="G29" s="123"/>
      <c r="H29" s="112"/>
      <c r="I29" s="257"/>
    </row>
    <row r="30" spans="1:9" ht="29.1" customHeight="1">
      <c r="A30" s="197">
        <f t="shared" si="0"/>
        <v>25</v>
      </c>
      <c r="B30" s="183" t="s">
        <v>183</v>
      </c>
      <c r="C30" s="112" t="s">
        <v>184</v>
      </c>
      <c r="D30" s="122" t="s">
        <v>135</v>
      </c>
      <c r="E30" s="121"/>
      <c r="F30" s="112"/>
      <c r="G30" s="123"/>
      <c r="H30" s="112"/>
      <c r="I30" s="257"/>
    </row>
    <row r="31" spans="1:9" ht="41.85" customHeight="1">
      <c r="A31" s="197">
        <f t="shared" si="0"/>
        <v>26</v>
      </c>
      <c r="B31" s="183" t="s">
        <v>185</v>
      </c>
      <c r="C31" s="112" t="s">
        <v>186</v>
      </c>
      <c r="D31" s="122" t="s">
        <v>135</v>
      </c>
      <c r="E31" s="121"/>
      <c r="F31" s="112"/>
      <c r="G31" s="123"/>
      <c r="H31" s="112"/>
      <c r="I31" s="257"/>
    </row>
    <row r="32" spans="1:9" ht="41.85" customHeight="1">
      <c r="A32" s="197">
        <f t="shared" si="0"/>
        <v>27</v>
      </c>
      <c r="B32" s="183" t="s">
        <v>187</v>
      </c>
      <c r="C32" s="112" t="s">
        <v>188</v>
      </c>
      <c r="D32" s="122" t="s">
        <v>135</v>
      </c>
      <c r="E32" s="121"/>
      <c r="F32" s="112"/>
      <c r="G32" s="123"/>
      <c r="H32" s="112"/>
      <c r="I32" s="257"/>
    </row>
    <row r="33" spans="1:9" ht="41.85" customHeight="1">
      <c r="A33" s="197">
        <f t="shared" si="0"/>
        <v>28</v>
      </c>
      <c r="B33" s="183" t="s">
        <v>189</v>
      </c>
      <c r="C33" s="112" t="s">
        <v>190</v>
      </c>
      <c r="D33" s="122" t="s">
        <v>135</v>
      </c>
      <c r="E33" s="121"/>
      <c r="F33" s="112"/>
      <c r="G33" s="123"/>
      <c r="H33" s="112"/>
      <c r="I33" s="257"/>
    </row>
    <row r="34" spans="1:9" ht="41.85" customHeight="1">
      <c r="A34" s="197">
        <f t="shared" si="0"/>
        <v>29</v>
      </c>
      <c r="B34" s="183" t="s">
        <v>191</v>
      </c>
      <c r="C34" s="112" t="s">
        <v>192</v>
      </c>
      <c r="D34" s="122" t="s">
        <v>150</v>
      </c>
      <c r="E34" s="121"/>
      <c r="F34" s="112"/>
      <c r="G34" s="123"/>
      <c r="H34" s="112"/>
      <c r="I34" s="257"/>
    </row>
    <row r="35" spans="1:9" ht="29.1" customHeight="1">
      <c r="A35" s="197">
        <f t="shared" si="0"/>
        <v>30</v>
      </c>
      <c r="B35" s="183" t="s">
        <v>193</v>
      </c>
      <c r="C35" s="112" t="s">
        <v>194</v>
      </c>
      <c r="D35" s="122" t="s">
        <v>150</v>
      </c>
      <c r="E35" s="121"/>
      <c r="F35" s="112"/>
      <c r="G35" s="123"/>
      <c r="H35" s="112"/>
      <c r="I35" s="257"/>
    </row>
    <row r="36" spans="1:9" ht="29.1" customHeight="1">
      <c r="A36" s="197">
        <f t="shared" si="0"/>
        <v>31</v>
      </c>
      <c r="B36" s="183" t="s">
        <v>195</v>
      </c>
      <c r="C36" s="112" t="s">
        <v>196</v>
      </c>
      <c r="D36" s="122" t="s">
        <v>150</v>
      </c>
      <c r="E36" s="121"/>
      <c r="F36" s="112"/>
      <c r="G36" s="123"/>
      <c r="H36" s="112"/>
      <c r="I36" s="257"/>
    </row>
    <row r="37" spans="1:9" ht="68.099999999999994" customHeight="1">
      <c r="A37" s="197">
        <f t="shared" si="0"/>
        <v>32</v>
      </c>
      <c r="B37" s="183" t="s">
        <v>197</v>
      </c>
      <c r="C37" s="112" t="s">
        <v>198</v>
      </c>
      <c r="D37" s="122" t="s">
        <v>135</v>
      </c>
      <c r="E37" s="121"/>
      <c r="F37" s="112"/>
      <c r="G37" s="123"/>
      <c r="H37" s="112"/>
      <c r="I37" s="257"/>
    </row>
    <row r="38" spans="1:9" ht="29.1" customHeight="1">
      <c r="A38" s="197">
        <f t="shared" ref="A38:A69" si="1">ROW()-5</f>
        <v>33</v>
      </c>
      <c r="B38" s="183" t="s">
        <v>199</v>
      </c>
      <c r="C38" s="112" t="s">
        <v>200</v>
      </c>
      <c r="D38" s="122" t="s">
        <v>135</v>
      </c>
      <c r="E38" s="121"/>
      <c r="F38" s="112"/>
      <c r="G38" s="123"/>
      <c r="H38" s="112"/>
      <c r="I38" s="257"/>
    </row>
    <row r="39" spans="1:9" ht="41.85" customHeight="1">
      <c r="A39" s="197">
        <f t="shared" si="1"/>
        <v>34</v>
      </c>
      <c r="B39" s="183" t="s">
        <v>201</v>
      </c>
      <c r="C39" s="112" t="s">
        <v>202</v>
      </c>
      <c r="D39" s="122" t="s">
        <v>150</v>
      </c>
      <c r="E39" s="121"/>
      <c r="F39" s="112"/>
      <c r="G39" s="123"/>
      <c r="H39" s="112"/>
      <c r="I39" s="257"/>
    </row>
    <row r="40" spans="1:9" ht="29.1" customHeight="1">
      <c r="A40" s="197">
        <f t="shared" si="1"/>
        <v>35</v>
      </c>
      <c r="B40" s="183" t="s">
        <v>203</v>
      </c>
      <c r="C40" s="112" t="s">
        <v>204</v>
      </c>
      <c r="D40" s="122" t="s">
        <v>150</v>
      </c>
      <c r="E40" s="121"/>
      <c r="F40" s="112"/>
      <c r="G40" s="123"/>
      <c r="H40" s="112"/>
      <c r="I40" s="257"/>
    </row>
    <row r="41" spans="1:9" ht="29.1" customHeight="1">
      <c r="A41" s="197">
        <f t="shared" si="1"/>
        <v>36</v>
      </c>
      <c r="B41" s="183" t="s">
        <v>205</v>
      </c>
      <c r="C41" s="112" t="s">
        <v>206</v>
      </c>
      <c r="D41" s="122" t="s">
        <v>150</v>
      </c>
      <c r="E41" s="121"/>
      <c r="F41" s="112"/>
      <c r="G41" s="123"/>
      <c r="H41" s="112"/>
      <c r="I41" s="257"/>
    </row>
    <row r="42" spans="1:9" ht="41.85" customHeight="1">
      <c r="A42" s="197">
        <f t="shared" si="1"/>
        <v>37</v>
      </c>
      <c r="B42" s="183" t="s">
        <v>207</v>
      </c>
      <c r="C42" s="112" t="s">
        <v>208</v>
      </c>
      <c r="D42" s="122" t="s">
        <v>150</v>
      </c>
      <c r="E42" s="121"/>
      <c r="F42" s="112"/>
      <c r="G42" s="123"/>
      <c r="H42" s="112"/>
      <c r="I42" s="257"/>
    </row>
    <row r="43" spans="1:9" ht="29.1" customHeight="1">
      <c r="A43" s="197">
        <f t="shared" si="1"/>
        <v>38</v>
      </c>
      <c r="B43" s="183" t="s">
        <v>209</v>
      </c>
      <c r="C43" s="112" t="s">
        <v>210</v>
      </c>
      <c r="D43" s="122" t="s">
        <v>150</v>
      </c>
      <c r="E43" s="121"/>
      <c r="F43" s="112"/>
      <c r="G43" s="123"/>
      <c r="H43" s="112"/>
      <c r="I43" s="257"/>
    </row>
    <row r="44" spans="1:9" ht="29.1" customHeight="1">
      <c r="A44" s="197">
        <f t="shared" si="1"/>
        <v>39</v>
      </c>
      <c r="B44" s="183" t="s">
        <v>211</v>
      </c>
      <c r="C44" s="112" t="s">
        <v>212</v>
      </c>
      <c r="D44" s="122" t="s">
        <v>150</v>
      </c>
      <c r="E44" s="121"/>
      <c r="F44" s="112"/>
      <c r="G44" s="123"/>
      <c r="H44" s="112"/>
      <c r="I44" s="257"/>
    </row>
    <row r="45" spans="1:9" ht="29.1" customHeight="1">
      <c r="A45" s="197">
        <f t="shared" si="1"/>
        <v>40</v>
      </c>
      <c r="B45" s="183" t="s">
        <v>213</v>
      </c>
      <c r="C45" s="112" t="s">
        <v>214</v>
      </c>
      <c r="D45" s="122" t="s">
        <v>150</v>
      </c>
      <c r="E45" s="121"/>
      <c r="F45" s="112"/>
      <c r="G45" s="123"/>
      <c r="H45" s="112"/>
      <c r="I45" s="257"/>
    </row>
    <row r="46" spans="1:9" ht="29.1" customHeight="1">
      <c r="A46" s="197">
        <f t="shared" si="1"/>
        <v>41</v>
      </c>
      <c r="B46" s="183" t="s">
        <v>215</v>
      </c>
      <c r="C46" s="112" t="s">
        <v>216</v>
      </c>
      <c r="D46" s="122" t="s">
        <v>135</v>
      </c>
      <c r="E46" s="121"/>
      <c r="F46" s="112"/>
      <c r="G46" s="123"/>
      <c r="H46" s="112"/>
      <c r="I46" s="257"/>
    </row>
    <row r="47" spans="1:9" ht="41.85" customHeight="1">
      <c r="A47" s="197">
        <f t="shared" si="1"/>
        <v>42</v>
      </c>
      <c r="B47" s="183" t="s">
        <v>217</v>
      </c>
      <c r="C47" s="112" t="s">
        <v>218</v>
      </c>
      <c r="D47" s="122" t="s">
        <v>135</v>
      </c>
      <c r="E47" s="121"/>
      <c r="F47" s="112"/>
      <c r="G47" s="123"/>
      <c r="H47" s="112"/>
      <c r="I47" s="257"/>
    </row>
    <row r="48" spans="1:9" ht="29.1" customHeight="1">
      <c r="A48" s="197">
        <f t="shared" si="1"/>
        <v>43</v>
      </c>
      <c r="B48" s="183" t="s">
        <v>219</v>
      </c>
      <c r="C48" s="112" t="s">
        <v>91</v>
      </c>
      <c r="D48" s="122" t="s">
        <v>150</v>
      </c>
      <c r="E48" s="121"/>
      <c r="F48" s="112"/>
      <c r="G48" s="123"/>
      <c r="H48" s="112"/>
      <c r="I48" s="257"/>
    </row>
    <row r="49" spans="1:9" ht="29.1" customHeight="1">
      <c r="A49" s="197">
        <f t="shared" si="1"/>
        <v>44</v>
      </c>
      <c r="B49" s="183" t="s">
        <v>220</v>
      </c>
      <c r="C49" s="112" t="s">
        <v>221</v>
      </c>
      <c r="D49" s="122" t="s">
        <v>150</v>
      </c>
      <c r="E49" s="121"/>
      <c r="F49" s="112"/>
      <c r="G49" s="123"/>
      <c r="H49" s="112"/>
      <c r="I49" s="257"/>
    </row>
    <row r="50" spans="1:9" ht="29.1" customHeight="1">
      <c r="A50" s="197">
        <f t="shared" si="1"/>
        <v>45</v>
      </c>
      <c r="B50" s="183" t="s">
        <v>222</v>
      </c>
      <c r="C50" s="112" t="s">
        <v>223</v>
      </c>
      <c r="D50" s="122" t="s">
        <v>150</v>
      </c>
      <c r="E50" s="121"/>
      <c r="F50" s="112"/>
      <c r="G50" s="123"/>
      <c r="H50" s="112"/>
      <c r="I50" s="257"/>
    </row>
    <row r="51" spans="1:9" ht="54.6" customHeight="1">
      <c r="A51" s="197">
        <f t="shared" si="1"/>
        <v>46</v>
      </c>
      <c r="B51" s="183" t="s">
        <v>224</v>
      </c>
      <c r="C51" s="112" t="s">
        <v>225</v>
      </c>
      <c r="D51" s="122" t="s">
        <v>135</v>
      </c>
      <c r="E51" s="121"/>
      <c r="F51" s="112"/>
      <c r="G51" s="123"/>
      <c r="H51" s="112"/>
      <c r="I51" s="257"/>
    </row>
    <row r="52" spans="1:9" ht="29.1" customHeight="1">
      <c r="A52" s="197">
        <f t="shared" si="1"/>
        <v>47</v>
      </c>
      <c r="B52" s="183" t="s">
        <v>226</v>
      </c>
      <c r="C52" s="112" t="s">
        <v>227</v>
      </c>
      <c r="D52" s="122" t="s">
        <v>150</v>
      </c>
      <c r="E52" s="121"/>
      <c r="F52" s="112"/>
      <c r="G52" s="123"/>
      <c r="H52" s="112"/>
      <c r="I52" s="257"/>
    </row>
    <row r="53" spans="1:9" ht="29.1" customHeight="1">
      <c r="A53" s="197">
        <f t="shared" si="1"/>
        <v>48</v>
      </c>
      <c r="B53" s="183" t="s">
        <v>228</v>
      </c>
      <c r="C53" s="112" t="s">
        <v>229</v>
      </c>
      <c r="D53" s="122" t="s">
        <v>135</v>
      </c>
      <c r="E53" s="121"/>
      <c r="F53" s="112"/>
      <c r="G53" s="123"/>
      <c r="H53" s="112"/>
      <c r="I53" s="257"/>
    </row>
    <row r="54" spans="1:9" ht="41.85" customHeight="1">
      <c r="A54" s="197">
        <f t="shared" si="1"/>
        <v>49</v>
      </c>
      <c r="B54" s="183" t="s">
        <v>230</v>
      </c>
      <c r="C54" s="112" t="s">
        <v>231</v>
      </c>
      <c r="D54" s="122" t="s">
        <v>135</v>
      </c>
      <c r="E54" s="121"/>
      <c r="F54" s="112"/>
      <c r="G54" s="123"/>
      <c r="H54" s="112"/>
      <c r="I54" s="257"/>
    </row>
    <row r="55" spans="1:9" ht="29.1" customHeight="1">
      <c r="A55" s="197">
        <f t="shared" si="1"/>
        <v>50</v>
      </c>
      <c r="B55" s="183" t="s">
        <v>232</v>
      </c>
      <c r="C55" s="112" t="s">
        <v>233</v>
      </c>
      <c r="D55" s="122" t="s">
        <v>135</v>
      </c>
      <c r="E55" s="121"/>
      <c r="F55" s="112"/>
      <c r="G55" s="123"/>
      <c r="H55" s="112"/>
      <c r="I55" s="257"/>
    </row>
    <row r="56" spans="1:9" ht="29.1" customHeight="1">
      <c r="A56" s="197">
        <f t="shared" si="1"/>
        <v>51</v>
      </c>
      <c r="B56" s="183" t="s">
        <v>234</v>
      </c>
      <c r="C56" s="112" t="s">
        <v>235</v>
      </c>
      <c r="D56" s="122" t="s">
        <v>135</v>
      </c>
      <c r="E56" s="121"/>
      <c r="F56" s="112"/>
      <c r="G56" s="123"/>
      <c r="H56" s="112"/>
      <c r="I56" s="257"/>
    </row>
    <row r="57" spans="1:9" ht="29.1" customHeight="1">
      <c r="A57" s="197">
        <f t="shared" si="1"/>
        <v>52</v>
      </c>
      <c r="B57" s="183" t="s">
        <v>236</v>
      </c>
      <c r="C57" s="112" t="s">
        <v>237</v>
      </c>
      <c r="D57" s="122" t="s">
        <v>150</v>
      </c>
      <c r="E57" s="121"/>
      <c r="F57" s="112"/>
      <c r="G57" s="123"/>
      <c r="H57" s="112"/>
      <c r="I57" s="257"/>
    </row>
    <row r="58" spans="1:9" ht="41.85" customHeight="1">
      <c r="A58" s="197">
        <f t="shared" si="1"/>
        <v>53</v>
      </c>
      <c r="B58" s="183" t="s">
        <v>238</v>
      </c>
      <c r="C58" s="112" t="s">
        <v>239</v>
      </c>
      <c r="D58" s="122" t="s">
        <v>135</v>
      </c>
      <c r="E58" s="121"/>
      <c r="F58" s="112"/>
      <c r="G58" s="123"/>
      <c r="H58" s="112"/>
      <c r="I58" s="257"/>
    </row>
    <row r="59" spans="1:9" ht="41.85" customHeight="1">
      <c r="A59" s="197">
        <f t="shared" si="1"/>
        <v>54</v>
      </c>
      <c r="B59" s="183" t="s">
        <v>240</v>
      </c>
      <c r="C59" s="112" t="s">
        <v>241</v>
      </c>
      <c r="D59" s="122" t="s">
        <v>135</v>
      </c>
      <c r="E59" s="121"/>
      <c r="F59" s="112"/>
      <c r="G59" s="123"/>
      <c r="H59" s="112"/>
      <c r="I59" s="257"/>
    </row>
    <row r="60" spans="1:9" ht="29.1" customHeight="1">
      <c r="A60" s="197">
        <f t="shared" si="1"/>
        <v>55</v>
      </c>
      <c r="B60" s="183" t="s">
        <v>242</v>
      </c>
      <c r="C60" s="112" t="s">
        <v>243</v>
      </c>
      <c r="D60" s="122" t="s">
        <v>135</v>
      </c>
      <c r="E60" s="121"/>
      <c r="F60" s="112"/>
      <c r="G60" s="123"/>
      <c r="H60" s="112"/>
      <c r="I60" s="257"/>
    </row>
    <row r="61" spans="1:9" ht="29.1" customHeight="1">
      <c r="A61" s="197">
        <f t="shared" si="1"/>
        <v>56</v>
      </c>
      <c r="B61" s="183" t="s">
        <v>244</v>
      </c>
      <c r="C61" s="112" t="s">
        <v>245</v>
      </c>
      <c r="D61" s="122" t="s">
        <v>135</v>
      </c>
      <c r="E61" s="121"/>
      <c r="F61" s="112"/>
      <c r="G61" s="123"/>
      <c r="H61" s="112"/>
      <c r="I61" s="257"/>
    </row>
    <row r="62" spans="1:9" ht="29.1" customHeight="1">
      <c r="A62" s="197">
        <f t="shared" si="1"/>
        <v>57</v>
      </c>
      <c r="B62" s="183" t="s">
        <v>246</v>
      </c>
      <c r="C62" s="112" t="s">
        <v>247</v>
      </c>
      <c r="D62" s="122" t="s">
        <v>135</v>
      </c>
      <c r="E62" s="121"/>
      <c r="F62" s="112"/>
      <c r="G62" s="123"/>
      <c r="H62" s="112"/>
      <c r="I62" s="257"/>
    </row>
    <row r="63" spans="1:9" ht="29.1" customHeight="1">
      <c r="A63" s="197">
        <f t="shared" si="1"/>
        <v>58</v>
      </c>
      <c r="B63" s="183" t="s">
        <v>248</v>
      </c>
      <c r="C63" s="112" t="s">
        <v>249</v>
      </c>
      <c r="D63" s="122" t="s">
        <v>135</v>
      </c>
      <c r="E63" s="121"/>
      <c r="F63" s="112"/>
      <c r="G63" s="123"/>
      <c r="H63" s="112"/>
      <c r="I63" s="257"/>
    </row>
    <row r="64" spans="1:9" ht="29.1" customHeight="1">
      <c r="A64" s="197">
        <f t="shared" si="1"/>
        <v>59</v>
      </c>
      <c r="B64" s="183" t="s">
        <v>250</v>
      </c>
      <c r="C64" s="112" t="s">
        <v>251</v>
      </c>
      <c r="D64" s="122" t="s">
        <v>135</v>
      </c>
      <c r="E64" s="121"/>
      <c r="F64" s="112"/>
      <c r="G64" s="123"/>
      <c r="H64" s="112"/>
      <c r="I64" s="257"/>
    </row>
    <row r="65" spans="1:9" ht="29.1" customHeight="1">
      <c r="A65" s="197">
        <f t="shared" si="1"/>
        <v>60</v>
      </c>
      <c r="B65" s="183" t="s">
        <v>252</v>
      </c>
      <c r="C65" s="112" t="s">
        <v>253</v>
      </c>
      <c r="D65" s="122" t="s">
        <v>150</v>
      </c>
      <c r="E65" s="121"/>
      <c r="F65" s="112"/>
      <c r="G65" s="123"/>
      <c r="H65" s="112"/>
      <c r="I65" s="257"/>
    </row>
    <row r="66" spans="1:9" ht="29.1" customHeight="1">
      <c r="A66" s="197">
        <f t="shared" si="1"/>
        <v>61</v>
      </c>
      <c r="B66" s="183" t="s">
        <v>254</v>
      </c>
      <c r="C66" s="112" t="s">
        <v>255</v>
      </c>
      <c r="D66" s="122" t="s">
        <v>135</v>
      </c>
      <c r="E66" s="121"/>
      <c r="F66" s="112"/>
      <c r="G66" s="123"/>
      <c r="H66" s="112"/>
      <c r="I66" s="257"/>
    </row>
    <row r="67" spans="1:9" ht="29.1" customHeight="1">
      <c r="A67" s="197">
        <f t="shared" si="1"/>
        <v>62</v>
      </c>
      <c r="B67" s="183" t="s">
        <v>256</v>
      </c>
      <c r="C67" s="112" t="s">
        <v>257</v>
      </c>
      <c r="D67" s="122" t="s">
        <v>135</v>
      </c>
      <c r="E67" s="121"/>
      <c r="F67" s="112"/>
      <c r="G67" s="123"/>
      <c r="H67" s="112"/>
      <c r="I67" s="257"/>
    </row>
    <row r="68" spans="1:9" ht="29.1" customHeight="1">
      <c r="A68" s="197">
        <f t="shared" si="1"/>
        <v>63</v>
      </c>
      <c r="B68" s="183" t="s">
        <v>258</v>
      </c>
      <c r="C68" s="112" t="s">
        <v>259</v>
      </c>
      <c r="D68" s="122" t="s">
        <v>135</v>
      </c>
      <c r="E68" s="121"/>
      <c r="F68" s="112"/>
      <c r="G68" s="123"/>
      <c r="H68" s="112"/>
      <c r="I68" s="257"/>
    </row>
    <row r="69" spans="1:9" ht="41.85" customHeight="1">
      <c r="A69" s="197">
        <f t="shared" si="1"/>
        <v>64</v>
      </c>
      <c r="B69" s="183" t="s">
        <v>260</v>
      </c>
      <c r="C69" s="112" t="s">
        <v>261</v>
      </c>
      <c r="D69" s="122" t="s">
        <v>135</v>
      </c>
      <c r="E69" s="121"/>
      <c r="F69" s="112"/>
      <c r="G69" s="123"/>
      <c r="H69" s="112"/>
      <c r="I69" s="257"/>
    </row>
    <row r="70" spans="1:9" ht="29.1" customHeight="1">
      <c r="A70" s="197">
        <f t="shared" ref="A70:A78" si="2">ROW()-5</f>
        <v>65</v>
      </c>
      <c r="B70" s="183" t="s">
        <v>262</v>
      </c>
      <c r="C70" s="112" t="s">
        <v>263</v>
      </c>
      <c r="D70" s="122" t="s">
        <v>135</v>
      </c>
      <c r="E70" s="121"/>
      <c r="F70" s="112"/>
      <c r="G70" s="123"/>
      <c r="H70" s="112"/>
      <c r="I70" s="257"/>
    </row>
    <row r="71" spans="1:9" ht="54.6" customHeight="1">
      <c r="A71" s="197">
        <f t="shared" si="2"/>
        <v>66</v>
      </c>
      <c r="B71" s="183" t="s">
        <v>264</v>
      </c>
      <c r="C71" s="112" t="s">
        <v>265</v>
      </c>
      <c r="D71" s="122" t="s">
        <v>135</v>
      </c>
      <c r="E71" s="121"/>
      <c r="F71" s="112"/>
      <c r="G71" s="123"/>
      <c r="H71" s="112"/>
      <c r="I71" s="257"/>
    </row>
    <row r="72" spans="1:9" ht="29.1" customHeight="1">
      <c r="A72" s="197">
        <f t="shared" si="2"/>
        <v>67</v>
      </c>
      <c r="B72" s="183" t="s">
        <v>266</v>
      </c>
      <c r="C72" s="112" t="s">
        <v>267</v>
      </c>
      <c r="D72" s="122" t="s">
        <v>135</v>
      </c>
      <c r="E72" s="121"/>
      <c r="F72" s="112"/>
      <c r="G72" s="123"/>
      <c r="H72" s="112"/>
      <c r="I72" s="257"/>
    </row>
    <row r="73" spans="1:9" ht="29.1" customHeight="1">
      <c r="A73" s="197">
        <f t="shared" si="2"/>
        <v>68</v>
      </c>
      <c r="B73" s="183" t="s">
        <v>268</v>
      </c>
      <c r="C73" s="112" t="s">
        <v>269</v>
      </c>
      <c r="D73" s="122" t="s">
        <v>135</v>
      </c>
      <c r="E73" s="121"/>
      <c r="F73" s="112"/>
      <c r="G73" s="123"/>
      <c r="H73" s="112"/>
      <c r="I73" s="257"/>
    </row>
    <row r="74" spans="1:9" ht="29.1" customHeight="1">
      <c r="A74" s="197">
        <f t="shared" si="2"/>
        <v>69</v>
      </c>
      <c r="B74" s="183" t="s">
        <v>270</v>
      </c>
      <c r="C74" s="112" t="s">
        <v>271</v>
      </c>
      <c r="D74" s="122" t="s">
        <v>135</v>
      </c>
      <c r="E74" s="121"/>
      <c r="F74" s="112"/>
      <c r="G74" s="123"/>
      <c r="H74" s="112"/>
      <c r="I74" s="257"/>
    </row>
    <row r="75" spans="1:9" ht="29.1" customHeight="1">
      <c r="A75" s="197">
        <f t="shared" si="2"/>
        <v>70</v>
      </c>
      <c r="B75" s="183" t="s">
        <v>272</v>
      </c>
      <c r="C75" s="112" t="s">
        <v>273</v>
      </c>
      <c r="D75" s="122" t="s">
        <v>135</v>
      </c>
      <c r="E75" s="121"/>
      <c r="F75" s="112"/>
      <c r="G75" s="123"/>
      <c r="H75" s="112"/>
      <c r="I75" s="257"/>
    </row>
    <row r="76" spans="1:9" ht="41.85" customHeight="1">
      <c r="A76" s="197">
        <f t="shared" si="2"/>
        <v>71</v>
      </c>
      <c r="B76" s="183" t="s">
        <v>274</v>
      </c>
      <c r="C76" s="112" t="s">
        <v>275</v>
      </c>
      <c r="D76" s="122" t="s">
        <v>150</v>
      </c>
      <c r="E76" s="121"/>
      <c r="F76" s="112"/>
      <c r="G76" s="123"/>
      <c r="H76" s="112"/>
      <c r="I76" s="257"/>
    </row>
    <row r="77" spans="1:9" ht="41.85" customHeight="1">
      <c r="A77" s="197">
        <f t="shared" si="2"/>
        <v>72</v>
      </c>
      <c r="B77" s="183" t="s">
        <v>276</v>
      </c>
      <c r="C77" s="112" t="s">
        <v>277</v>
      </c>
      <c r="D77" s="122" t="s">
        <v>135</v>
      </c>
      <c r="E77" s="121"/>
      <c r="F77" s="112"/>
      <c r="G77" s="123"/>
      <c r="H77" s="112"/>
      <c r="I77" s="257"/>
    </row>
    <row r="78" spans="1:9" ht="29.1" customHeight="1">
      <c r="A78" s="197">
        <f t="shared" si="2"/>
        <v>73</v>
      </c>
      <c r="B78" s="183" t="s">
        <v>278</v>
      </c>
      <c r="C78" s="112" t="s">
        <v>279</v>
      </c>
      <c r="D78" s="122" t="s">
        <v>135</v>
      </c>
      <c r="E78" s="121"/>
      <c r="F78" s="112"/>
      <c r="G78" s="123"/>
      <c r="H78" s="112"/>
      <c r="I78" s="257"/>
    </row>
    <row r="79" spans="1:9" ht="41.85" customHeight="1">
      <c r="A79" s="197">
        <f>ROW()-5</f>
        <v>74</v>
      </c>
      <c r="B79" s="183" t="s">
        <v>280</v>
      </c>
      <c r="C79" s="167" t="s">
        <v>281</v>
      </c>
      <c r="D79" s="168" t="s">
        <v>135</v>
      </c>
      <c r="E79" s="169"/>
      <c r="F79" s="170"/>
      <c r="G79" s="171"/>
      <c r="H79" s="110"/>
      <c r="I79" s="257"/>
    </row>
    <row r="80" spans="1:9" ht="41.85" customHeight="1">
      <c r="A80" s="197">
        <f t="shared" ref="A80:A84" si="3">ROW()-5</f>
        <v>75</v>
      </c>
      <c r="B80" s="183" t="s">
        <v>282</v>
      </c>
      <c r="C80" s="167" t="s">
        <v>283</v>
      </c>
      <c r="D80" s="168" t="s">
        <v>135</v>
      </c>
      <c r="E80" s="169"/>
      <c r="F80" s="170"/>
      <c r="G80" s="171"/>
      <c r="H80" s="110"/>
      <c r="I80" s="257"/>
    </row>
    <row r="81" spans="1:9" ht="41.85" customHeight="1">
      <c r="A81" s="197">
        <f t="shared" si="3"/>
        <v>76</v>
      </c>
      <c r="B81" s="183" t="s">
        <v>284</v>
      </c>
      <c r="C81" s="167" t="s">
        <v>285</v>
      </c>
      <c r="D81" s="168" t="s">
        <v>135</v>
      </c>
      <c r="E81" s="169"/>
      <c r="F81" s="170"/>
      <c r="G81" s="171"/>
      <c r="H81" s="110"/>
      <c r="I81" s="257"/>
    </row>
    <row r="82" spans="1:9" ht="41.85" customHeight="1">
      <c r="A82" s="197">
        <f t="shared" si="3"/>
        <v>77</v>
      </c>
      <c r="B82" s="183" t="s">
        <v>286</v>
      </c>
      <c r="C82" s="167" t="s">
        <v>287</v>
      </c>
      <c r="D82" s="168" t="s">
        <v>135</v>
      </c>
      <c r="E82" s="169"/>
      <c r="F82" s="170"/>
      <c r="G82" s="171"/>
      <c r="H82" s="110"/>
      <c r="I82" s="257"/>
    </row>
    <row r="83" spans="1:9" ht="41.85" customHeight="1">
      <c r="A83" s="197">
        <f t="shared" si="3"/>
        <v>78</v>
      </c>
      <c r="B83" s="183" t="s">
        <v>288</v>
      </c>
      <c r="C83" s="167" t="s">
        <v>289</v>
      </c>
      <c r="D83" s="168" t="s">
        <v>135</v>
      </c>
      <c r="E83" s="169"/>
      <c r="F83" s="170"/>
      <c r="G83" s="171"/>
      <c r="H83" s="110"/>
      <c r="I83" s="257"/>
    </row>
    <row r="84" spans="1:9" ht="41.85" customHeight="1">
      <c r="A84" s="197">
        <f t="shared" si="3"/>
        <v>79</v>
      </c>
      <c r="B84" s="183" t="s">
        <v>290</v>
      </c>
      <c r="C84" s="167" t="s">
        <v>291</v>
      </c>
      <c r="D84" s="168" t="s">
        <v>135</v>
      </c>
      <c r="E84" s="169"/>
      <c r="F84" s="170"/>
      <c r="G84" s="171"/>
      <c r="H84" s="110"/>
      <c r="I84" s="257"/>
    </row>
    <row r="85" spans="1:9" ht="29.1" customHeight="1">
      <c r="A85" s="197">
        <f>ROW()-5</f>
        <v>80</v>
      </c>
      <c r="B85" s="193" t="s">
        <v>292</v>
      </c>
      <c r="C85" s="167" t="s">
        <v>293</v>
      </c>
      <c r="D85" s="168" t="s">
        <v>135</v>
      </c>
      <c r="E85" s="169"/>
      <c r="F85" s="170"/>
      <c r="G85" s="171"/>
      <c r="H85" s="110"/>
      <c r="I85" s="257"/>
    </row>
    <row r="86" spans="1:9" ht="14.1" customHeight="1"/>
    <row r="87" spans="1:9" ht="14.1" customHeight="1"/>
    <row r="88" spans="1:9" ht="14.1" customHeight="1"/>
    <row r="89" spans="1:9" ht="14.1" customHeight="1"/>
    <row r="90" spans="1:9" ht="14.1" customHeight="1"/>
    <row r="91" spans="1:9" ht="14.1" customHeight="1"/>
    <row r="92" spans="1:9" ht="14.1" customHeight="1"/>
    <row r="93" spans="1:9" ht="14.1" customHeight="1"/>
    <row r="94" spans="1:9" ht="14.1" customHeight="1"/>
    <row r="95" spans="1:9" ht="14.1" customHeight="1"/>
    <row r="96" spans="1:9"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dX6L8bChjNt4KFIfZK30vb32pf447PdYrimGMqRmG4IzNm0F2RBZrPCZw4Vhl0NuivF+tt0JhhXtbpXPvpReYw==" saltValue="DfQh7Zp69Z3iXLRp0ddCKA==" spinCount="100000" sheet="1" objects="1" scenarios="1"/>
  <phoneticPr fontId="10" type="noConversion"/>
  <conditionalFormatting sqref="B1:B1048576">
    <cfRule type="duplicateValues" dxfId="339" priority="2"/>
  </conditionalFormatting>
  <conditionalFormatting sqref="C1:C1048576">
    <cfRule type="duplicateValues" dxfId="338" priority="1"/>
  </conditionalFormatting>
  <dataValidations disablePrompts="1" count="1">
    <dataValidation type="list" allowBlank="1" showInputMessage="1" showErrorMessage="1" sqref="D6:D85"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9.9978637043366805E-2"/>
    <pageSetUpPr fitToPage="1"/>
  </sheetPr>
  <dimension ref="A1:I424"/>
  <sheetViews>
    <sheetView showGridLines="0" showRowColHeaders="0" zoomScaleNormal="100" workbookViewId="0">
      <pane xSplit="2" ySplit="5" topLeftCell="D29" activePane="bottomRight" state="frozen"/>
      <selection pane="bottomRight" activeCell="D29" sqref="D29"/>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13.125" style="82" hidden="1" customWidth="1"/>
    <col min="10" max="10" width="13.125" style="19" customWidth="1"/>
    <col min="11" max="16384" width="9.375" style="19"/>
  </cols>
  <sheetData>
    <row r="1" spans="1:9" s="74" customFormat="1" ht="21" customHeight="1">
      <c r="C1" s="2"/>
      <c r="D1" s="2"/>
      <c r="E1" s="73"/>
      <c r="F1" s="2"/>
      <c r="G1" s="73"/>
      <c r="H1" s="2"/>
      <c r="I1" s="82"/>
    </row>
    <row r="2" spans="1:9" s="74" customFormat="1" ht="21" customHeight="1">
      <c r="A2" s="33" t="s">
        <v>3</v>
      </c>
      <c r="B2" s="33"/>
      <c r="C2" s="2"/>
      <c r="D2" s="2"/>
      <c r="E2" s="73"/>
      <c r="F2" s="2"/>
      <c r="G2" s="73"/>
      <c r="H2" s="2"/>
      <c r="I2" s="82"/>
    </row>
    <row r="3" spans="1:9" s="74" customFormat="1" ht="21" customHeight="1">
      <c r="A3" s="133" t="e" cm="1">
        <f t="array" aca="1" ref="A3" ca="1">MID(CELL("filename",A1),FIND("]",CELL("filename",A1))+1,256)</f>
        <v>#VALUE!</v>
      </c>
      <c r="B3" s="34"/>
      <c r="C3" s="2"/>
      <c r="D3" s="2"/>
      <c r="E3" s="73"/>
      <c r="F3" s="2"/>
      <c r="G3" s="73"/>
      <c r="H3" s="2"/>
      <c r="I3" s="82"/>
    </row>
    <row r="4" spans="1:9" s="74" customFormat="1" ht="5.0999999999999996" customHeight="1">
      <c r="A4" s="34"/>
      <c r="B4" s="34"/>
      <c r="C4" s="2"/>
      <c r="D4" s="2"/>
      <c r="E4" s="73"/>
      <c r="F4" s="2"/>
      <c r="G4" s="73"/>
      <c r="H4" s="2"/>
      <c r="I4" s="82"/>
    </row>
    <row r="5" spans="1:9" s="41" customFormat="1" ht="43.35" customHeight="1">
      <c r="A5" s="43" t="s">
        <v>294</v>
      </c>
      <c r="B5" s="43" t="s">
        <v>295</v>
      </c>
      <c r="C5" s="43" t="s">
        <v>296</v>
      </c>
      <c r="D5" s="80" t="s">
        <v>297</v>
      </c>
      <c r="E5" s="46" t="s">
        <v>298</v>
      </c>
      <c r="F5" s="81" t="s">
        <v>299</v>
      </c>
      <c r="G5" s="46" t="s">
        <v>300</v>
      </c>
      <c r="H5" s="81" t="s">
        <v>301</v>
      </c>
      <c r="I5" s="79" t="s">
        <v>302</v>
      </c>
    </row>
    <row r="6" spans="1:9" ht="36.6" customHeight="1">
      <c r="A6" s="300" t="s">
        <v>303</v>
      </c>
      <c r="B6" s="26" t="s">
        <v>99</v>
      </c>
      <c r="C6" s="266">
        <v>500000000</v>
      </c>
      <c r="D6" s="226"/>
      <c r="E6" s="90"/>
      <c r="F6" s="84"/>
      <c r="G6" s="90"/>
      <c r="H6" s="84"/>
      <c r="I6" s="299" t="s">
        <v>304</v>
      </c>
    </row>
    <row r="7" spans="1:9" ht="36.6" customHeight="1">
      <c r="A7" s="301"/>
      <c r="B7" s="26" t="s">
        <v>82</v>
      </c>
      <c r="C7" s="266">
        <v>450000000</v>
      </c>
      <c r="D7" s="226"/>
      <c r="E7" s="90"/>
      <c r="F7" s="84"/>
      <c r="G7" s="90"/>
      <c r="H7" s="84"/>
      <c r="I7" s="299"/>
    </row>
    <row r="8" spans="1:9" ht="58.35" customHeight="1">
      <c r="A8" s="300" t="s">
        <v>305</v>
      </c>
      <c r="B8" s="26" t="s">
        <v>306</v>
      </c>
      <c r="C8" s="266">
        <v>20</v>
      </c>
      <c r="D8" s="226"/>
      <c r="E8" s="90"/>
      <c r="F8" s="84"/>
      <c r="G8" s="90"/>
      <c r="H8" s="84"/>
      <c r="I8" s="299" t="s">
        <v>307</v>
      </c>
    </row>
    <row r="9" spans="1:9" ht="36.6" customHeight="1">
      <c r="A9" s="301"/>
      <c r="B9" s="26" t="s">
        <v>308</v>
      </c>
      <c r="C9" s="266">
        <v>14</v>
      </c>
      <c r="D9" s="226"/>
      <c r="E9" s="90"/>
      <c r="F9" s="84"/>
      <c r="G9" s="90"/>
      <c r="H9" s="84"/>
      <c r="I9" s="299"/>
    </row>
    <row r="10" spans="1:9" ht="79.5" customHeight="1">
      <c r="A10" s="300" t="s">
        <v>309</v>
      </c>
      <c r="B10" s="26" t="s">
        <v>310</v>
      </c>
      <c r="C10" s="266">
        <v>9</v>
      </c>
      <c r="D10" s="226"/>
      <c r="E10" s="90"/>
      <c r="F10" s="84"/>
      <c r="G10" s="90"/>
      <c r="H10" s="84"/>
      <c r="I10" s="299" t="s">
        <v>311</v>
      </c>
    </row>
    <row r="11" spans="1:9" ht="79.5" customHeight="1">
      <c r="A11" s="301"/>
      <c r="B11" s="26" t="s">
        <v>312</v>
      </c>
      <c r="C11" s="266">
        <v>2</v>
      </c>
      <c r="D11" s="226"/>
      <c r="E11" s="90"/>
      <c r="F11" s="84"/>
      <c r="G11" s="90"/>
      <c r="H11" s="84"/>
      <c r="I11" s="299"/>
    </row>
    <row r="12" spans="1:9" ht="79.5" customHeight="1">
      <c r="A12" s="300" t="s">
        <v>313</v>
      </c>
      <c r="B12" s="26" t="s">
        <v>314</v>
      </c>
      <c r="C12" s="266">
        <v>11</v>
      </c>
      <c r="D12" s="226"/>
      <c r="E12" s="90"/>
      <c r="F12" s="84"/>
      <c r="G12" s="90"/>
      <c r="H12" s="84"/>
      <c r="I12" s="299" t="s">
        <v>315</v>
      </c>
    </row>
    <row r="13" spans="1:9" ht="79.5" customHeight="1">
      <c r="A13" s="301"/>
      <c r="B13" s="26" t="s">
        <v>316</v>
      </c>
      <c r="C13" s="266">
        <v>6</v>
      </c>
      <c r="D13" s="226"/>
      <c r="E13" s="90"/>
      <c r="F13" s="84"/>
      <c r="G13" s="90"/>
      <c r="H13" s="84"/>
      <c r="I13" s="299"/>
    </row>
    <row r="14" spans="1:9" ht="36.6" customHeight="1">
      <c r="A14" s="300" t="s">
        <v>317</v>
      </c>
      <c r="B14" s="26" t="s">
        <v>318</v>
      </c>
      <c r="C14" s="266">
        <v>25</v>
      </c>
      <c r="D14" s="226"/>
      <c r="E14" s="90"/>
      <c r="F14" s="84"/>
      <c r="G14" s="90"/>
      <c r="H14" s="84"/>
      <c r="I14" s="299" t="s">
        <v>319</v>
      </c>
    </row>
    <row r="15" spans="1:9" ht="58.35" customHeight="1">
      <c r="A15" s="302"/>
      <c r="B15" s="26" t="s">
        <v>320</v>
      </c>
      <c r="C15" s="266">
        <v>4</v>
      </c>
      <c r="D15" s="226"/>
      <c r="E15" s="90"/>
      <c r="F15" s="84"/>
      <c r="G15" s="90"/>
      <c r="H15" s="84"/>
      <c r="I15" s="299"/>
    </row>
    <row r="16" spans="1:9" ht="58.35" customHeight="1">
      <c r="A16" s="301"/>
      <c r="B16" s="26" t="s">
        <v>321</v>
      </c>
      <c r="C16" s="266">
        <v>9</v>
      </c>
      <c r="D16" s="226"/>
      <c r="E16" s="90"/>
      <c r="F16" s="84"/>
      <c r="G16" s="90"/>
      <c r="H16" s="84"/>
      <c r="I16" s="299"/>
    </row>
    <row r="17" spans="1:9" ht="58.35" customHeight="1">
      <c r="A17" s="27" t="s">
        <v>322</v>
      </c>
      <c r="B17" s="26" t="s">
        <v>323</v>
      </c>
      <c r="C17" s="266">
        <v>3</v>
      </c>
      <c r="D17" s="226"/>
      <c r="E17" s="90"/>
      <c r="F17" s="84"/>
      <c r="G17" s="90"/>
      <c r="H17" s="84"/>
      <c r="I17" s="83" t="s">
        <v>324</v>
      </c>
    </row>
    <row r="18" spans="1:9" ht="79.5" customHeight="1">
      <c r="A18" s="27" t="s">
        <v>325</v>
      </c>
      <c r="B18" s="26" t="s">
        <v>326</v>
      </c>
      <c r="C18" s="266" t="s">
        <v>327</v>
      </c>
      <c r="D18" s="226"/>
      <c r="E18" s="90"/>
      <c r="F18" s="84"/>
      <c r="G18" s="90"/>
      <c r="H18" s="84"/>
      <c r="I18" s="83" t="s">
        <v>328</v>
      </c>
    </row>
    <row r="19" spans="1:9" ht="101.1" customHeight="1">
      <c r="A19" s="27" t="s">
        <v>329</v>
      </c>
      <c r="B19" s="26" t="s">
        <v>330</v>
      </c>
      <c r="C19" s="266" t="s">
        <v>331</v>
      </c>
      <c r="D19" s="226"/>
      <c r="E19" s="90"/>
      <c r="F19" s="84"/>
      <c r="G19" s="90"/>
      <c r="H19" s="84"/>
      <c r="I19" s="83" t="s">
        <v>332</v>
      </c>
    </row>
    <row r="20" spans="1:9" ht="57" customHeight="1">
      <c r="A20" s="27" t="s">
        <v>333</v>
      </c>
      <c r="B20" s="26" t="s">
        <v>334</v>
      </c>
      <c r="C20" s="266" t="s">
        <v>327</v>
      </c>
      <c r="D20" s="226"/>
      <c r="E20" s="90"/>
      <c r="F20" s="84"/>
      <c r="G20" s="90"/>
      <c r="H20" s="84"/>
      <c r="I20" s="83" t="s">
        <v>335</v>
      </c>
    </row>
    <row r="21" spans="1:9" ht="57" customHeight="1">
      <c r="A21" s="27" t="s">
        <v>336</v>
      </c>
      <c r="B21" s="26" t="s">
        <v>337</v>
      </c>
      <c r="C21" s="266" t="s">
        <v>338</v>
      </c>
      <c r="D21" s="226"/>
      <c r="E21" s="90"/>
      <c r="F21" s="84"/>
      <c r="G21" s="90"/>
      <c r="H21" s="84"/>
      <c r="I21" s="83" t="s">
        <v>339</v>
      </c>
    </row>
    <row r="22" spans="1:9" ht="57" customHeight="1">
      <c r="A22" s="27" t="s">
        <v>340</v>
      </c>
      <c r="B22" s="26" t="s">
        <v>341</v>
      </c>
      <c r="C22" s="266" t="s">
        <v>342</v>
      </c>
      <c r="D22" s="226"/>
      <c r="E22" s="90"/>
      <c r="F22" s="84"/>
      <c r="G22" s="90"/>
      <c r="H22" s="84"/>
      <c r="I22" s="83" t="s">
        <v>343</v>
      </c>
    </row>
    <row r="23" spans="1:9" ht="57" customHeight="1">
      <c r="A23" s="27" t="s">
        <v>344</v>
      </c>
      <c r="B23" s="26" t="s">
        <v>345</v>
      </c>
      <c r="C23" s="266" t="s">
        <v>346</v>
      </c>
      <c r="D23" s="226"/>
      <c r="E23" s="90"/>
      <c r="F23" s="84"/>
      <c r="G23" s="90"/>
      <c r="H23" s="84"/>
      <c r="I23" s="83" t="s">
        <v>347</v>
      </c>
    </row>
    <row r="24" spans="1:9" ht="57" customHeight="1">
      <c r="A24" s="300" t="s">
        <v>348</v>
      </c>
      <c r="B24" s="26" t="s">
        <v>349</v>
      </c>
      <c r="C24" s="266">
        <v>65</v>
      </c>
      <c r="D24" s="226"/>
      <c r="E24" s="90"/>
      <c r="F24" s="84"/>
      <c r="G24" s="90"/>
      <c r="H24" s="84"/>
      <c r="I24" s="299" t="s">
        <v>350</v>
      </c>
    </row>
    <row r="25" spans="1:9" ht="36" customHeight="1">
      <c r="A25" s="301"/>
      <c r="B25" s="26" t="s">
        <v>351</v>
      </c>
      <c r="C25" s="266">
        <v>80</v>
      </c>
      <c r="D25" s="226"/>
      <c r="E25" s="90"/>
      <c r="F25" s="84"/>
      <c r="G25" s="90"/>
      <c r="H25" s="84"/>
      <c r="I25" s="299"/>
    </row>
    <row r="26" spans="1:9" ht="57" customHeight="1">
      <c r="A26" s="27" t="s">
        <v>352</v>
      </c>
      <c r="B26" s="26" t="s">
        <v>353</v>
      </c>
      <c r="C26" s="266" t="s">
        <v>342</v>
      </c>
      <c r="D26" s="226"/>
      <c r="E26" s="90"/>
      <c r="F26" s="84"/>
      <c r="G26" s="90"/>
      <c r="H26" s="84"/>
      <c r="I26" s="83" t="s">
        <v>354</v>
      </c>
    </row>
    <row r="27" spans="1:9" ht="78" customHeight="1">
      <c r="A27" s="27" t="s">
        <v>355</v>
      </c>
      <c r="B27" s="26" t="s">
        <v>356</v>
      </c>
      <c r="C27" s="266" t="s">
        <v>357</v>
      </c>
      <c r="D27" s="226"/>
      <c r="E27" s="90"/>
      <c r="F27" s="84"/>
      <c r="G27" s="90"/>
      <c r="H27" s="84"/>
      <c r="I27" s="83" t="s">
        <v>358</v>
      </c>
    </row>
    <row r="28" spans="1:9" ht="57" customHeight="1">
      <c r="A28" s="27" t="s">
        <v>359</v>
      </c>
      <c r="B28" s="26" t="s">
        <v>360</v>
      </c>
      <c r="C28" s="266" t="s">
        <v>361</v>
      </c>
      <c r="D28" s="226"/>
      <c r="E28" s="90"/>
      <c r="F28" s="84"/>
      <c r="G28" s="90"/>
      <c r="H28" s="84"/>
      <c r="I28" s="83" t="s">
        <v>362</v>
      </c>
    </row>
    <row r="29" spans="1:9" ht="14.1" customHeight="1"/>
    <row r="30" spans="1:9" ht="14.1" customHeight="1"/>
    <row r="31" spans="1:9" ht="14.1" customHeight="1"/>
    <row r="32" spans="1:9"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sheetData>
  <sheetProtection algorithmName="SHA-512" hashValue="FI4No0fY5l2tub0MOAmO8xpftLgcNSZNklPWDbK+2ErYmtkLaPpXlZ1wYB2oCtqWMCuOr/wBh+EULIQTnwW1yg==" saltValue="Sd1cra7BD7vrr5P/H80QLg==" spinCount="100000" sheet="1" objects="1" scenarios="1"/>
  <mergeCells count="12">
    <mergeCell ref="I24:I25"/>
    <mergeCell ref="A6:A7"/>
    <mergeCell ref="A8:A9"/>
    <mergeCell ref="A10:A11"/>
    <mergeCell ref="A12:A13"/>
    <mergeCell ref="A14:A16"/>
    <mergeCell ref="A24:A25"/>
    <mergeCell ref="I6:I7"/>
    <mergeCell ref="I8:I9"/>
    <mergeCell ref="I10:I11"/>
    <mergeCell ref="I12:I13"/>
    <mergeCell ref="I14:I16"/>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A21C36C3-F632-4949-B902-FD7B207EC61E}">
          <x14:formula1>
            <xm:f>Setting!$B$6:$B$105</xm:f>
          </x14:formula1>
          <xm:sqref>C6:C28</xm:sqref>
        </x14:dataValidation>
        <x14:dataValidation type="list" errorStyle="information" allowBlank="1" showInputMessage="1" showErrorMessage="1" xr:uid="{36283E6A-CC21-4314-A7A2-A2FBF33EE8AA}">
          <x14:formula1>
            <xm:f>DocumentList!$E$6:$E$205</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4">
    <tabColor theme="9"/>
    <pageSetUpPr fitToPage="1"/>
  </sheetPr>
  <dimension ref="A1:R424"/>
  <sheetViews>
    <sheetView showGridLines="0" zoomScale="120" zoomScaleNormal="120" workbookViewId="0">
      <pane xSplit="6" ySplit="5" topLeftCell="G6" activePane="bottomRight" state="frozen"/>
      <selection pane="bottomRight" activeCell="G1" sqref="G1"/>
      <selection pane="bottomLeft" activeCell="D23" sqref="D23"/>
      <selection pane="topRight" activeCell="D23" sqref="D23"/>
    </sheetView>
  </sheetViews>
  <sheetFormatPr defaultColWidth="9.375" defaultRowHeight="17.100000000000001" customHeight="1"/>
  <cols>
    <col min="1" max="1" width="33.625" style="4" customWidth="1"/>
    <col min="2" max="2" width="8.625" style="78" hidden="1" customWidth="1"/>
    <col min="3" max="3" width="7.625" style="230" customWidth="1"/>
    <col min="4" max="4" width="11.625" style="42" customWidth="1"/>
    <col min="5" max="5" width="7.625" style="233" customWidth="1"/>
    <col min="6" max="6" width="11.625" style="230" customWidth="1"/>
    <col min="7" max="7" width="33.625" style="85" customWidth="1"/>
    <col min="8" max="8" width="8.625" style="85" customWidth="1"/>
    <col min="9" max="9" width="12.625" style="85" customWidth="1"/>
    <col min="10" max="10" width="11.625" style="85" customWidth="1"/>
    <col min="11" max="11" width="30.625" style="95" customWidth="1"/>
    <col min="12" max="12" width="12.625" style="42" customWidth="1"/>
    <col min="13" max="13" width="12.625" style="4" customWidth="1"/>
    <col min="14" max="14" width="12.625" style="230" customWidth="1"/>
    <col min="15" max="15" width="20.625" style="95" customWidth="1"/>
    <col min="16" max="16" width="10.625" style="42" customWidth="1"/>
    <col min="17" max="17" width="8.625" style="4" customWidth="1"/>
    <col min="18" max="18" width="20.625" style="95" customWidth="1"/>
    <col min="19" max="16384" width="9.375" style="1"/>
  </cols>
  <sheetData>
    <row r="1" spans="1:18" ht="21" customHeight="1">
      <c r="A1" s="73"/>
      <c r="B1" s="1"/>
      <c r="C1" s="40"/>
      <c r="D1" s="1"/>
      <c r="E1" s="1"/>
      <c r="F1" s="40"/>
      <c r="G1" s="234"/>
      <c r="H1" s="234"/>
      <c r="I1" s="234"/>
      <c r="J1" s="234"/>
      <c r="K1" s="1"/>
      <c r="L1" s="1"/>
      <c r="M1" s="1"/>
      <c r="N1" s="40"/>
      <c r="O1" s="1"/>
      <c r="P1" s="1"/>
      <c r="Q1" s="1"/>
      <c r="R1" s="1"/>
    </row>
    <row r="2" spans="1:18" ht="21" customHeight="1">
      <c r="A2" s="12" t="s">
        <v>3</v>
      </c>
      <c r="B2" s="1"/>
      <c r="C2" s="40"/>
      <c r="D2" s="1"/>
      <c r="E2" s="1"/>
      <c r="F2" s="40"/>
      <c r="G2" s="234"/>
      <c r="H2" s="234"/>
      <c r="I2" s="234"/>
      <c r="J2" s="234"/>
      <c r="K2" s="1"/>
      <c r="L2" s="1"/>
      <c r="M2" s="1"/>
      <c r="N2" s="40"/>
      <c r="O2" s="1"/>
      <c r="P2" s="1"/>
      <c r="Q2" s="1"/>
      <c r="R2" s="1"/>
    </row>
    <row r="3" spans="1:18" ht="21" customHeight="1">
      <c r="A3" s="132" t="e" cm="1">
        <f t="array" aca="1" ref="A3" ca="1">MID(CELL("filename",A1),FIND("]",CELL("filename",A1))+1,256)</f>
        <v>#VALUE!</v>
      </c>
      <c r="B3" s="1"/>
      <c r="C3" s="40"/>
      <c r="D3" s="1"/>
      <c r="E3" s="1"/>
      <c r="F3" s="40"/>
      <c r="G3" s="234"/>
      <c r="H3" s="234"/>
      <c r="I3" s="234"/>
      <c r="J3" s="234"/>
      <c r="K3" s="1"/>
      <c r="L3" s="1"/>
      <c r="M3" s="1"/>
      <c r="N3" s="40"/>
      <c r="O3" s="1"/>
      <c r="P3" s="1"/>
      <c r="Q3" s="1"/>
      <c r="R3" s="1"/>
    </row>
    <row r="4" spans="1:18" ht="5.0999999999999996" customHeight="1">
      <c r="A4" s="13"/>
      <c r="B4" s="2"/>
      <c r="C4" s="40"/>
      <c r="D4" s="2"/>
      <c r="E4" s="2"/>
      <c r="F4" s="40"/>
      <c r="G4" s="234"/>
      <c r="H4" s="234"/>
      <c r="I4" s="234"/>
      <c r="J4" s="234"/>
      <c r="K4" s="2"/>
      <c r="L4" s="1"/>
      <c r="M4" s="1"/>
      <c r="N4" s="40"/>
      <c r="O4" s="1"/>
      <c r="P4" s="1"/>
      <c r="Q4" s="1"/>
      <c r="R4" s="1"/>
    </row>
    <row r="5" spans="1:18" ht="43.35" customHeight="1">
      <c r="A5" s="43" t="s">
        <v>294</v>
      </c>
      <c r="B5" s="43" t="s">
        <v>295</v>
      </c>
      <c r="C5" s="44" t="s">
        <v>363</v>
      </c>
      <c r="D5" s="43" t="s">
        <v>364</v>
      </c>
      <c r="E5" s="43" t="s">
        <v>365</v>
      </c>
      <c r="F5" s="44" t="s">
        <v>366</v>
      </c>
      <c r="G5" s="45" t="s">
        <v>367</v>
      </c>
      <c r="H5" s="231" t="s">
        <v>368</v>
      </c>
      <c r="I5" s="232" t="s">
        <v>369</v>
      </c>
      <c r="J5" s="93" t="s">
        <v>370</v>
      </c>
      <c r="K5" s="43" t="s">
        <v>371</v>
      </c>
      <c r="L5" s="43" t="s">
        <v>372</v>
      </c>
      <c r="M5" s="43" t="s">
        <v>373</v>
      </c>
      <c r="N5" s="44" t="s">
        <v>374</v>
      </c>
      <c r="O5" s="43" t="s">
        <v>375</v>
      </c>
      <c r="P5" s="45" t="s">
        <v>376</v>
      </c>
      <c r="Q5" s="45" t="s">
        <v>377</v>
      </c>
      <c r="R5" s="43" t="s">
        <v>378</v>
      </c>
    </row>
    <row r="6" spans="1:18" ht="36.6" customHeight="1">
      <c r="A6" s="304" t="s">
        <v>303</v>
      </c>
      <c r="B6" s="83" t="s">
        <v>99</v>
      </c>
      <c r="C6" s="306">
        <f>'DevCoAssessmentInput(P&amp;M)'!$C$7/'DevCoAssessmentInput(P&amp;M)'!$C$6</f>
        <v>0.9</v>
      </c>
      <c r="D6" s="307" t="str">
        <f>_xlfn.IFS($C$6&gt;1,"Good",$C$6&gt;=0.85,"Satisfactory",$C$6&lt;0.85,"Needs Improvement")</f>
        <v>Satisfactory</v>
      </c>
      <c r="E6" s="308">
        <f>_xlfn.IFS($D$6="Good", 3, $D$6="Satisfactory", 2, $D$6="Needs Improvement", 1)</f>
        <v>2</v>
      </c>
      <c r="F6" s="303">
        <v>0.7</v>
      </c>
      <c r="G6" s="309" t="s">
        <v>304</v>
      </c>
      <c r="H6" s="303" t="s">
        <v>379</v>
      </c>
      <c r="I6" s="303" t="s">
        <v>380</v>
      </c>
      <c r="J6" s="303" t="s">
        <v>381</v>
      </c>
      <c r="K6" s="311"/>
      <c r="L6" s="312" t="s">
        <v>382</v>
      </c>
      <c r="M6" s="313">
        <f>($F$6*$E$6+$F$8*$E$8)</f>
        <v>2</v>
      </c>
      <c r="N6" s="314">
        <v>0.5</v>
      </c>
      <c r="O6" s="311"/>
      <c r="P6" s="318" t="s">
        <v>383</v>
      </c>
      <c r="Q6" s="317">
        <f>($N$6*$M$6+$N$10*$M$10+$N$17*$M$17)</f>
        <v>2.1</v>
      </c>
      <c r="R6" s="311"/>
    </row>
    <row r="7" spans="1:18" ht="14.1" hidden="1" customHeight="1">
      <c r="A7" s="305"/>
      <c r="B7" s="83" t="s">
        <v>82</v>
      </c>
      <c r="C7" s="306"/>
      <c r="D7" s="307"/>
      <c r="E7" s="308"/>
      <c r="F7" s="303"/>
      <c r="G7" s="310"/>
      <c r="H7" s="303"/>
      <c r="I7" s="303"/>
      <c r="J7" s="303"/>
      <c r="K7" s="311"/>
      <c r="L7" s="312"/>
      <c r="M7" s="313"/>
      <c r="N7" s="314"/>
      <c r="O7" s="311"/>
      <c r="P7" s="318"/>
      <c r="Q7" s="317"/>
      <c r="R7" s="311"/>
    </row>
    <row r="8" spans="1:18" ht="58.35" customHeight="1">
      <c r="A8" s="304" t="s">
        <v>305</v>
      </c>
      <c r="B8" s="83" t="s">
        <v>306</v>
      </c>
      <c r="C8" s="303">
        <f>'DevCoAssessmentInput(P&amp;M)'!$C$9/'DevCoAssessmentInput(P&amp;M)'!$C$8</f>
        <v>0.7</v>
      </c>
      <c r="D8" s="307" t="str">
        <f>_xlfn.IFS($C$8&gt;0.7,"Good",$C$8&gt;=0.5,"Satisfactory",$C$8&lt;0.5,"Needs Improvement")</f>
        <v>Satisfactory</v>
      </c>
      <c r="E8" s="308">
        <f>_xlfn.IFS($D$8="Good", 3, $D$8="Satisfactory", 2, $D$8="Needs Improvement", 1)</f>
        <v>2</v>
      </c>
      <c r="F8" s="303">
        <v>0.3</v>
      </c>
      <c r="G8" s="309" t="s">
        <v>307</v>
      </c>
      <c r="H8" s="303" t="s">
        <v>384</v>
      </c>
      <c r="I8" s="303" t="s">
        <v>385</v>
      </c>
      <c r="J8" s="303" t="s">
        <v>386</v>
      </c>
      <c r="K8" s="311"/>
      <c r="L8" s="312"/>
      <c r="M8" s="313"/>
      <c r="N8" s="314"/>
      <c r="O8" s="311"/>
      <c r="P8" s="318"/>
      <c r="Q8" s="317"/>
      <c r="R8" s="311"/>
    </row>
    <row r="9" spans="1:18" ht="14.1" hidden="1" customHeight="1">
      <c r="A9" s="305"/>
      <c r="B9" s="83" t="s">
        <v>308</v>
      </c>
      <c r="C9" s="303"/>
      <c r="D9" s="307"/>
      <c r="E9" s="308"/>
      <c r="F9" s="303"/>
      <c r="G9" s="310"/>
      <c r="H9" s="303"/>
      <c r="I9" s="303"/>
      <c r="J9" s="303"/>
      <c r="K9" s="311"/>
      <c r="L9" s="312"/>
      <c r="M9" s="313"/>
      <c r="N9" s="314"/>
      <c r="O9" s="311"/>
      <c r="P9" s="318"/>
      <c r="Q9" s="317"/>
      <c r="R9" s="311"/>
    </row>
    <row r="10" spans="1:18" ht="101.1" customHeight="1">
      <c r="A10" s="304" t="s">
        <v>309</v>
      </c>
      <c r="B10" s="83" t="s">
        <v>310</v>
      </c>
      <c r="C10" s="303">
        <f>'DevCoAssessmentInput(P&amp;M)'!$C$11/'DevCoAssessmentInput(P&amp;M)'!$C$10</f>
        <v>0.22222222222222221</v>
      </c>
      <c r="D10" s="307" t="str">
        <f>_xlfn.IFS($C$10&lt;0.3,"Good",$C$10&lt;=0.7,"Satisfactory",$C$10&gt;0.7,"Needs Improvement")</f>
        <v>Good</v>
      </c>
      <c r="E10" s="308">
        <f>_xlfn.IFS($D$10="Good", 3, $D$10="Satisfactory", 2, $D$10="Needs Improvement", 1)</f>
        <v>3</v>
      </c>
      <c r="F10" s="303">
        <v>0.4</v>
      </c>
      <c r="G10" s="309" t="s">
        <v>311</v>
      </c>
      <c r="H10" s="303" t="s">
        <v>387</v>
      </c>
      <c r="I10" s="303" t="s">
        <v>388</v>
      </c>
      <c r="J10" s="303" t="s">
        <v>384</v>
      </c>
      <c r="K10" s="311"/>
      <c r="L10" s="312" t="s">
        <v>389</v>
      </c>
      <c r="M10" s="313">
        <f>($F$10*$E$10+$F$12*$E$12+$F$14*$E$14)</f>
        <v>2.2000000000000002</v>
      </c>
      <c r="N10" s="314">
        <v>0.3</v>
      </c>
      <c r="O10" s="311"/>
      <c r="P10" s="318"/>
      <c r="Q10" s="317"/>
      <c r="R10" s="311"/>
    </row>
    <row r="11" spans="1:18" ht="14.1" hidden="1" customHeight="1">
      <c r="A11" s="305"/>
      <c r="B11" s="83" t="s">
        <v>312</v>
      </c>
      <c r="C11" s="303"/>
      <c r="D11" s="307"/>
      <c r="E11" s="308"/>
      <c r="F11" s="303"/>
      <c r="G11" s="310"/>
      <c r="H11" s="303"/>
      <c r="I11" s="303"/>
      <c r="J11" s="303"/>
      <c r="K11" s="311"/>
      <c r="L11" s="312"/>
      <c r="M11" s="313"/>
      <c r="N11" s="314"/>
      <c r="O11" s="311"/>
      <c r="P11" s="318"/>
      <c r="Q11" s="317"/>
      <c r="R11" s="311"/>
    </row>
    <row r="12" spans="1:18" ht="101.1" customHeight="1">
      <c r="A12" s="304" t="s">
        <v>313</v>
      </c>
      <c r="B12" s="83" t="s">
        <v>314</v>
      </c>
      <c r="C12" s="303">
        <f>'DevCoAssessmentInput(P&amp;M)'!$C$13/'DevCoAssessmentInput(P&amp;M)'!$C$12</f>
        <v>0.54545454545454541</v>
      </c>
      <c r="D12" s="307" t="str">
        <f>_xlfn.IFS($C$12&lt;0.3,"Good",$C$12&lt;=0.7,"Satisfactory",$C$12&gt;0.7,"Needs Improvement")</f>
        <v>Satisfactory</v>
      </c>
      <c r="E12" s="308">
        <f>_xlfn.IFS($D$12="Good", 3, $D$12="Satisfactory", 2, $D$12="Needs Improvement", 1)</f>
        <v>2</v>
      </c>
      <c r="F12" s="303">
        <v>0.4</v>
      </c>
      <c r="G12" s="309" t="s">
        <v>315</v>
      </c>
      <c r="H12" s="303" t="s">
        <v>387</v>
      </c>
      <c r="I12" s="303" t="s">
        <v>388</v>
      </c>
      <c r="J12" s="303" t="s">
        <v>384</v>
      </c>
      <c r="K12" s="311"/>
      <c r="L12" s="312"/>
      <c r="M12" s="313"/>
      <c r="N12" s="314"/>
      <c r="O12" s="311"/>
      <c r="P12" s="318"/>
      <c r="Q12" s="317"/>
      <c r="R12" s="311"/>
    </row>
    <row r="13" spans="1:18" ht="14.1" hidden="1" customHeight="1">
      <c r="A13" s="305"/>
      <c r="B13" s="83" t="s">
        <v>316</v>
      </c>
      <c r="C13" s="303"/>
      <c r="D13" s="307"/>
      <c r="E13" s="308"/>
      <c r="F13" s="303"/>
      <c r="G13" s="310"/>
      <c r="H13" s="303"/>
      <c r="I13" s="303"/>
      <c r="J13" s="303"/>
      <c r="K13" s="311"/>
      <c r="L13" s="312"/>
      <c r="M13" s="313"/>
      <c r="N13" s="314"/>
      <c r="O13" s="311"/>
      <c r="P13" s="318"/>
      <c r="Q13" s="317"/>
      <c r="R13" s="311"/>
    </row>
    <row r="14" spans="1:18" ht="58.35" customHeight="1">
      <c r="A14" s="304" t="s">
        <v>317</v>
      </c>
      <c r="B14" s="83" t="s">
        <v>318</v>
      </c>
      <c r="C14" s="303">
        <f>('DevCoAssessmentInput(P&amp;M)'!$C$15+'DevCoAssessmentInput(P&amp;M)'!$C$16)/('DevCoAssessmentInput(P&amp;M)'!$C$10+'DevCoAssessmentInput(P&amp;M)'!$C$12)</f>
        <v>0.65</v>
      </c>
      <c r="D14" s="307" t="str">
        <f>_xlfn.IFS($C$14&lt;0.2,"Good",$C$14&lt;=0.4,"Satisfactory",$C$14&gt;0.4,"Needs Improvement")</f>
        <v>Needs Improvement</v>
      </c>
      <c r="E14" s="308">
        <f>_xlfn.IFS($D$14="Good", 3, $D$14="Satisfactory", 2, $D$14="Needs Improvement", 1)</f>
        <v>1</v>
      </c>
      <c r="F14" s="303">
        <v>0.2</v>
      </c>
      <c r="G14" s="309" t="s">
        <v>319</v>
      </c>
      <c r="H14" s="303" t="s">
        <v>390</v>
      </c>
      <c r="I14" s="303" t="s">
        <v>391</v>
      </c>
      <c r="J14" s="303" t="s">
        <v>392</v>
      </c>
      <c r="K14" s="311"/>
      <c r="L14" s="312"/>
      <c r="M14" s="313"/>
      <c r="N14" s="314"/>
      <c r="O14" s="311"/>
      <c r="P14" s="318"/>
      <c r="Q14" s="317"/>
      <c r="R14" s="311"/>
    </row>
    <row r="15" spans="1:18" ht="14.1" hidden="1" customHeight="1">
      <c r="A15" s="316"/>
      <c r="B15" s="83" t="s">
        <v>320</v>
      </c>
      <c r="C15" s="303"/>
      <c r="D15" s="307"/>
      <c r="E15" s="308"/>
      <c r="F15" s="303"/>
      <c r="G15" s="315"/>
      <c r="H15" s="303"/>
      <c r="I15" s="303"/>
      <c r="J15" s="303"/>
      <c r="K15" s="311"/>
      <c r="L15" s="312"/>
      <c r="M15" s="313"/>
      <c r="N15" s="314"/>
      <c r="O15" s="311"/>
      <c r="P15" s="318"/>
      <c r="Q15" s="317"/>
      <c r="R15" s="311"/>
    </row>
    <row r="16" spans="1:18" ht="14.1" hidden="1" customHeight="1">
      <c r="A16" s="305"/>
      <c r="B16" s="83" t="s">
        <v>321</v>
      </c>
      <c r="C16" s="303"/>
      <c r="D16" s="307"/>
      <c r="E16" s="308"/>
      <c r="F16" s="303"/>
      <c r="G16" s="310"/>
      <c r="H16" s="303"/>
      <c r="I16" s="303"/>
      <c r="J16" s="303"/>
      <c r="K16" s="311"/>
      <c r="L16" s="312"/>
      <c r="M16" s="313"/>
      <c r="N16" s="314"/>
      <c r="O16" s="311"/>
      <c r="P16" s="318"/>
      <c r="Q16" s="317"/>
      <c r="R16" s="311"/>
    </row>
    <row r="17" spans="1:18" ht="122.85" customHeight="1">
      <c r="A17" s="27" t="s">
        <v>322</v>
      </c>
      <c r="B17" s="83" t="s">
        <v>323</v>
      </c>
      <c r="C17" s="47">
        <f>('DevCoAssessmentInput(P&amp;M)'!$C$17)/('DevCoAssessmentInput(P&amp;M)'!$C$15+'DevCoAssessmentInput(P&amp;M)'!$C$16)</f>
        <v>0.23076923076923078</v>
      </c>
      <c r="D17" s="264" t="str">
        <f>_xlfn.IFS($C$17&lt;0.2,"Good",$C$17&lt;=0.4,"Satisfactory",$C$17&gt;0.4,"Needs Improvement")</f>
        <v>Satisfactory</v>
      </c>
      <c r="E17" s="55">
        <f>_xlfn.IFS($D$17="Good", 3, $D$17="Satisfactory", 2, $D$17="Needs Improvement", 1)</f>
        <v>2</v>
      </c>
      <c r="F17" s="47">
        <v>0.6</v>
      </c>
      <c r="G17" s="26" t="s">
        <v>324</v>
      </c>
      <c r="H17" s="47" t="s">
        <v>390</v>
      </c>
      <c r="I17" s="47" t="s">
        <v>391</v>
      </c>
      <c r="J17" s="47" t="s">
        <v>392</v>
      </c>
      <c r="K17" s="265"/>
      <c r="L17" s="312" t="s">
        <v>393</v>
      </c>
      <c r="M17" s="313">
        <f>($F$17*$E$17+$F$18*$E$18+$F$19*$E$19)</f>
        <v>2.2000000000000002</v>
      </c>
      <c r="N17" s="314">
        <v>0.2</v>
      </c>
      <c r="O17" s="311"/>
      <c r="P17" s="318"/>
      <c r="Q17" s="317"/>
      <c r="R17" s="311"/>
    </row>
    <row r="18" spans="1:18" ht="144" customHeight="1">
      <c r="A18" s="27" t="s">
        <v>325</v>
      </c>
      <c r="B18" s="83" t="s">
        <v>326</v>
      </c>
      <c r="C18" s="47" t="str">
        <f>'DevCoAssessmentInput(P&amp;M)'!$C$18</f>
        <v>Yes</v>
      </c>
      <c r="D18" s="264" t="str">
        <f>_xlfn.IFS($C$18="Yes", "Good", $C$18="No", "Needs Improvement", $C$18="Yes, but inadequate", "Satisfactory")</f>
        <v>Good</v>
      </c>
      <c r="E18" s="55">
        <f>_xlfn.IFS($D$18="Good", 3, $D$18="Satisfactory", 2, $D$18="Needs Improvement", 1)</f>
        <v>3</v>
      </c>
      <c r="F18" s="47">
        <v>0.2</v>
      </c>
      <c r="G18" s="26" t="s">
        <v>328</v>
      </c>
      <c r="H18" s="47" t="s">
        <v>327</v>
      </c>
      <c r="I18" s="47" t="s">
        <v>331</v>
      </c>
      <c r="J18" s="47" t="s">
        <v>342</v>
      </c>
      <c r="K18" s="265"/>
      <c r="L18" s="312"/>
      <c r="M18" s="313"/>
      <c r="N18" s="314"/>
      <c r="O18" s="311"/>
      <c r="P18" s="318"/>
      <c r="Q18" s="317"/>
      <c r="R18" s="311"/>
    </row>
    <row r="19" spans="1:18" ht="144" customHeight="1">
      <c r="A19" s="27" t="s">
        <v>329</v>
      </c>
      <c r="B19" s="83" t="s">
        <v>330</v>
      </c>
      <c r="C19" s="47" t="str">
        <f>'DevCoAssessmentInput(P&amp;M)'!$C$19</f>
        <v>Yes, but inadequate</v>
      </c>
      <c r="D19" s="264" t="str">
        <f>_xlfn.IFS($C$19="Yes", "Good", $C$19="No", "Needs Improvement", $C$19="Yes, but inadequate", "Satisfactory")</f>
        <v>Satisfactory</v>
      </c>
      <c r="E19" s="55">
        <f>_xlfn.IFS($D$19="Good", 3, $D$19="Satisfactory", 2, $D$19="Needs Improvement", 1)</f>
        <v>2</v>
      </c>
      <c r="F19" s="47">
        <v>0.2</v>
      </c>
      <c r="G19" s="26" t="s">
        <v>332</v>
      </c>
      <c r="H19" s="47" t="s">
        <v>327</v>
      </c>
      <c r="I19" s="47" t="s">
        <v>331</v>
      </c>
      <c r="J19" s="47" t="s">
        <v>342</v>
      </c>
      <c r="K19" s="265"/>
      <c r="L19" s="312"/>
      <c r="M19" s="313"/>
      <c r="N19" s="314"/>
      <c r="O19" s="311"/>
      <c r="P19" s="318"/>
      <c r="Q19" s="317"/>
      <c r="R19" s="311"/>
    </row>
    <row r="20" spans="1:18" ht="79.5" customHeight="1">
      <c r="A20" s="27" t="s">
        <v>333</v>
      </c>
      <c r="B20" s="83" t="s">
        <v>334</v>
      </c>
      <c r="C20" s="47" t="str">
        <f>'DevCoAssessmentInput(P&amp;M)'!$C$20</f>
        <v>Yes</v>
      </c>
      <c r="D20" s="264" t="str">
        <f>_xlfn.IFS($C$20="Yes", "Good", $C$20="No", "Needs Improvement", $C$20="Yes, but inadequate", "Satisfactory")</f>
        <v>Good</v>
      </c>
      <c r="E20" s="55">
        <f>_xlfn.IFS($D$20="Good", 3, $D$20="Satisfactory", 2, $D$20="Needs Improvement", 1)</f>
        <v>3</v>
      </c>
      <c r="F20" s="47">
        <v>0.2</v>
      </c>
      <c r="G20" s="26" t="s">
        <v>335</v>
      </c>
      <c r="H20" s="47" t="s">
        <v>327</v>
      </c>
      <c r="I20" s="47" t="s">
        <v>331</v>
      </c>
      <c r="J20" s="47" t="s">
        <v>342</v>
      </c>
      <c r="K20" s="265"/>
      <c r="L20" s="312" t="s">
        <v>394</v>
      </c>
      <c r="M20" s="313">
        <f>($F$20*$E$20+$F$21*$E$21+$F$22*$E$22+$F$23*$E$23)</f>
        <v>2.5</v>
      </c>
      <c r="N20" s="314">
        <v>0.6</v>
      </c>
      <c r="O20" s="311"/>
      <c r="P20" s="318" t="s">
        <v>395</v>
      </c>
      <c r="Q20" s="317">
        <f>($N$20*$M$20+$N$24*$M$24)</f>
        <v>2.38</v>
      </c>
      <c r="R20" s="311"/>
    </row>
    <row r="21" spans="1:18" ht="79.5" customHeight="1">
      <c r="A21" s="27" t="s">
        <v>336</v>
      </c>
      <c r="B21" s="83" t="s">
        <v>337</v>
      </c>
      <c r="C21" s="47" t="str">
        <f>'DevCoAssessmentInput(P&amp;M)'!$C$21</f>
        <v>Yes, but less than 1 month</v>
      </c>
      <c r="D21" s="264" t="str">
        <f>_xlfn.IFS($C$21="No", "Good", $C$21="Yes", "Needs Improvement", $C$21="Yes, but less than 1 month", "Satisfactory")</f>
        <v>Satisfactory</v>
      </c>
      <c r="E21" s="55">
        <f>_xlfn.IFS($D$21="Good", 3, $D$21="Satisfactory", 2, $D$21="Needs Improvement", 1)</f>
        <v>2</v>
      </c>
      <c r="F21" s="47">
        <v>0.3</v>
      </c>
      <c r="G21" s="26" t="s">
        <v>339</v>
      </c>
      <c r="H21" s="47" t="s">
        <v>342</v>
      </c>
      <c r="I21" s="47" t="s">
        <v>338</v>
      </c>
      <c r="J21" s="47" t="s">
        <v>327</v>
      </c>
      <c r="K21" s="265"/>
      <c r="L21" s="312"/>
      <c r="M21" s="313"/>
      <c r="N21" s="314"/>
      <c r="O21" s="311"/>
      <c r="P21" s="318"/>
      <c r="Q21" s="317"/>
      <c r="R21" s="311"/>
    </row>
    <row r="22" spans="1:18" ht="58.35" customHeight="1">
      <c r="A22" s="27" t="s">
        <v>340</v>
      </c>
      <c r="B22" s="83" t="s">
        <v>341</v>
      </c>
      <c r="C22" s="47" t="str">
        <f>'DevCoAssessmentInput(P&amp;M)'!$C$22</f>
        <v>No</v>
      </c>
      <c r="D22" s="264" t="str">
        <f>_xlfn.IFS($C$22="No", "Good", $C$22="Yes", "Needs Improvement", $C$22="Yes, but less than  5%", "Satisfactory")</f>
        <v>Good</v>
      </c>
      <c r="E22" s="55">
        <f>_xlfn.IFS($D$22="Good", 3, $D$22="Satisfactory", 2, $D$22="Needs Improvement", 1)</f>
        <v>3</v>
      </c>
      <c r="F22" s="47">
        <v>0.3</v>
      </c>
      <c r="G22" s="26" t="s">
        <v>343</v>
      </c>
      <c r="H22" s="47" t="s">
        <v>342</v>
      </c>
      <c r="I22" s="47" t="s">
        <v>396</v>
      </c>
      <c r="J22" s="47" t="s">
        <v>327</v>
      </c>
      <c r="K22" s="265"/>
      <c r="L22" s="312"/>
      <c r="M22" s="313"/>
      <c r="N22" s="314"/>
      <c r="O22" s="311"/>
      <c r="P22" s="318"/>
      <c r="Q22" s="317"/>
      <c r="R22" s="311"/>
    </row>
    <row r="23" spans="1:18" ht="79.5" customHeight="1">
      <c r="A23" s="27" t="s">
        <v>344</v>
      </c>
      <c r="B23" s="83" t="s">
        <v>345</v>
      </c>
      <c r="C23" s="47" t="str">
        <f>'DevCoAssessmentInput(P&amp;M)'!$C$23</f>
        <v>Yes, but less than  1%</v>
      </c>
      <c r="D23" s="264" t="str">
        <f>_xlfn.IFS($C$23="No", "Good", $C$23="Yes", "Needs Improvement", $C$23="Yes, but less than  1%", "Satisfactory")</f>
        <v>Satisfactory</v>
      </c>
      <c r="E23" s="55">
        <f>_xlfn.IFS($D$23="Good", 3, $D$23="Satisfactory", 2, $D$23="Needs Improvement", 1)</f>
        <v>2</v>
      </c>
      <c r="F23" s="47">
        <v>0.2</v>
      </c>
      <c r="G23" s="26" t="s">
        <v>347</v>
      </c>
      <c r="H23" s="47" t="s">
        <v>342</v>
      </c>
      <c r="I23" s="47" t="s">
        <v>346</v>
      </c>
      <c r="J23" s="47" t="s">
        <v>327</v>
      </c>
      <c r="K23" s="265"/>
      <c r="L23" s="312"/>
      <c r="M23" s="313"/>
      <c r="N23" s="314"/>
      <c r="O23" s="311"/>
      <c r="P23" s="318"/>
      <c r="Q23" s="317"/>
      <c r="R23" s="311"/>
    </row>
    <row r="24" spans="1:18" ht="58.35" customHeight="1">
      <c r="A24" s="304" t="s">
        <v>348</v>
      </c>
      <c r="B24" s="83" t="s">
        <v>349</v>
      </c>
      <c r="C24" s="303">
        <f>'DevCoAssessmentInput(P&amp;M)'!$C$24/'DevCoAssessmentInput(P&amp;M)'!$C$25</f>
        <v>0.8125</v>
      </c>
      <c r="D24" s="307" t="str">
        <f>_xlfn.IFS($C$24&gt;0.7,"Good",$C$24&gt;=0.4,"Satisfactory",$C$24&lt;0.4,"Needs Improvement")</f>
        <v>Good</v>
      </c>
      <c r="E24" s="308">
        <f>_xlfn.IFS($D$24="Good", 3, $D$24="Satisfactory", 2, $D$24="Needs Improvement", 1)</f>
        <v>3</v>
      </c>
      <c r="F24" s="303">
        <v>0.4</v>
      </c>
      <c r="G24" s="309" t="s">
        <v>350</v>
      </c>
      <c r="H24" s="303" t="s">
        <v>384</v>
      </c>
      <c r="I24" s="303" t="s">
        <v>397</v>
      </c>
      <c r="J24" s="303" t="s">
        <v>398</v>
      </c>
      <c r="K24" s="311"/>
      <c r="L24" s="312" t="s">
        <v>399</v>
      </c>
      <c r="M24" s="313">
        <f>($F$24*$E$24+$F$26*$E$26+$F$27*$E$27+$F$28*$E$28)</f>
        <v>2.2000000000000002</v>
      </c>
      <c r="N24" s="314">
        <v>0.4</v>
      </c>
      <c r="O24" s="311"/>
      <c r="P24" s="318"/>
      <c r="Q24" s="317"/>
      <c r="R24" s="311"/>
    </row>
    <row r="25" spans="1:18" ht="14.1" hidden="1" customHeight="1">
      <c r="A25" s="305"/>
      <c r="B25" s="83" t="s">
        <v>351</v>
      </c>
      <c r="C25" s="303"/>
      <c r="D25" s="307"/>
      <c r="E25" s="308"/>
      <c r="F25" s="303"/>
      <c r="G25" s="310"/>
      <c r="H25" s="303"/>
      <c r="I25" s="303"/>
      <c r="J25" s="303"/>
      <c r="K25" s="311"/>
      <c r="L25" s="312"/>
      <c r="M25" s="313"/>
      <c r="N25" s="314"/>
      <c r="O25" s="311"/>
      <c r="P25" s="318"/>
      <c r="Q25" s="317"/>
      <c r="R25" s="311"/>
    </row>
    <row r="26" spans="1:18" ht="101.1" customHeight="1">
      <c r="A26" s="27" t="s">
        <v>352</v>
      </c>
      <c r="B26" s="83" t="s">
        <v>353</v>
      </c>
      <c r="C26" s="47" t="str">
        <f>'DevCoAssessmentInput(P&amp;M)'!$C$26</f>
        <v>No</v>
      </c>
      <c r="D26" s="264" t="str">
        <f>_xlfn.IFS($C$26="Yes", "Good", $C$26="No", "Needs Improvement", $C$26="Yes, but inadequate", "Satisfactory")</f>
        <v>Needs Improvement</v>
      </c>
      <c r="E26" s="55">
        <f>_xlfn.IFS($D$26="Good", 3, $D$26="Satisfactory", 2, $D$26="Needs Improvement", 1)</f>
        <v>1</v>
      </c>
      <c r="F26" s="47">
        <v>0.2</v>
      </c>
      <c r="G26" s="26" t="s">
        <v>354</v>
      </c>
      <c r="H26" s="47" t="s">
        <v>327</v>
      </c>
      <c r="I26" s="47" t="s">
        <v>331</v>
      </c>
      <c r="J26" s="47" t="s">
        <v>342</v>
      </c>
      <c r="K26" s="265"/>
      <c r="L26" s="312"/>
      <c r="M26" s="313"/>
      <c r="N26" s="314"/>
      <c r="O26" s="311"/>
      <c r="P26" s="318"/>
      <c r="Q26" s="317"/>
      <c r="R26" s="311"/>
    </row>
    <row r="27" spans="1:18" ht="101.1" customHeight="1">
      <c r="A27" s="27" t="s">
        <v>355</v>
      </c>
      <c r="B27" s="83" t="s">
        <v>356</v>
      </c>
      <c r="C27" s="47" t="str">
        <f>'DevCoAssessmentInput(P&amp;M)'!$C$27</f>
        <v>Yes, but less than 2 weeks</v>
      </c>
      <c r="D27" s="264" t="str">
        <f>_xlfn.IFS($C$27="No", "Good", $C$27="Yes", "Needs Improvement", $C$27="Yes, but less than 2 weeks", "Satisfactory")</f>
        <v>Satisfactory</v>
      </c>
      <c r="E27" s="55">
        <f>_xlfn.IFS($D$27="Good", 3, $D$27="Satisfactory", 2, $D$27="Needs Improvement", 1)</f>
        <v>2</v>
      </c>
      <c r="F27" s="47">
        <v>0.2</v>
      </c>
      <c r="G27" s="26" t="s">
        <v>358</v>
      </c>
      <c r="H27" s="47" t="s">
        <v>342</v>
      </c>
      <c r="I27" s="47" t="s">
        <v>357</v>
      </c>
      <c r="J27" s="47" t="s">
        <v>327</v>
      </c>
      <c r="K27" s="265"/>
      <c r="L27" s="312"/>
      <c r="M27" s="313"/>
      <c r="N27" s="314"/>
      <c r="O27" s="311"/>
      <c r="P27" s="318"/>
      <c r="Q27" s="317"/>
      <c r="R27" s="311"/>
    </row>
    <row r="28" spans="1:18" ht="79.5" customHeight="1">
      <c r="A28" s="27" t="s">
        <v>359</v>
      </c>
      <c r="B28" s="83" t="s">
        <v>360</v>
      </c>
      <c r="C28" s="47" t="str">
        <f>'DevCoAssessmentInput(P&amp;M)'!$C$28</f>
        <v>Yes, but less than 0.5%</v>
      </c>
      <c r="D28" s="264" t="str">
        <f>_xlfn.IFS($C$28="No", "Good", $C$28="Yes", "Needs Improvement", $C$28="Yes, but less than 0.5%", "Satisfactory")</f>
        <v>Satisfactory</v>
      </c>
      <c r="E28" s="55">
        <f>_xlfn.IFS($D$28="Good", 3, $D$28="Satisfactory", 2, $D$28="Needs Improvement", 1)</f>
        <v>2</v>
      </c>
      <c r="F28" s="47">
        <v>0.2</v>
      </c>
      <c r="G28" s="26" t="s">
        <v>362</v>
      </c>
      <c r="H28" s="47" t="s">
        <v>342</v>
      </c>
      <c r="I28" s="47" t="s">
        <v>361</v>
      </c>
      <c r="J28" s="47" t="s">
        <v>327</v>
      </c>
      <c r="K28" s="265"/>
      <c r="L28" s="312"/>
      <c r="M28" s="313"/>
      <c r="N28" s="314"/>
      <c r="O28" s="311"/>
      <c r="P28" s="318"/>
      <c r="Q28" s="317"/>
      <c r="R28" s="311"/>
    </row>
    <row r="29" spans="1:18" ht="14.1" customHeight="1"/>
    <row r="30" spans="1:18" ht="14.1" customHeight="1"/>
    <row r="31" spans="1:18" ht="14.1" customHeight="1"/>
    <row r="32" spans="1:18"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sheetData>
  <sheetProtection algorithmName="SHA-512" hashValue="YfOzH0Ltiw4UhI1Hi1cITkuopmBGvZEbXUa8JoO3534MqU3tMI23TFd4B0Fpk6mfZAbaLaGLDJCsbedulJFd/g==" saltValue="1yR72Yf/Ila8s8a6RJ6b7w==" spinCount="100000" sheet="1" objects="1" scenarios="1"/>
  <mergeCells count="86">
    <mergeCell ref="Q20:Q28"/>
    <mergeCell ref="R6:R19"/>
    <mergeCell ref="R20:R28"/>
    <mergeCell ref="Q6:Q19"/>
    <mergeCell ref="O17:O19"/>
    <mergeCell ref="O20:O23"/>
    <mergeCell ref="O24:O28"/>
    <mergeCell ref="P6:P19"/>
    <mergeCell ref="P20:P28"/>
    <mergeCell ref="A14:A16"/>
    <mergeCell ref="A24:A25"/>
    <mergeCell ref="C14:C16"/>
    <mergeCell ref="C24:C25"/>
    <mergeCell ref="D14:D16"/>
    <mergeCell ref="D24:D25"/>
    <mergeCell ref="E14:E16"/>
    <mergeCell ref="E24:E25"/>
    <mergeCell ref="F14:F16"/>
    <mergeCell ref="F24:F25"/>
    <mergeCell ref="G14:G16"/>
    <mergeCell ref="G24:G25"/>
    <mergeCell ref="M24:M28"/>
    <mergeCell ref="N6:N9"/>
    <mergeCell ref="M6:M9"/>
    <mergeCell ref="N24:N28"/>
    <mergeCell ref="L6:L9"/>
    <mergeCell ref="L17:L19"/>
    <mergeCell ref="L20:L23"/>
    <mergeCell ref="L24:L28"/>
    <mergeCell ref="N10:N16"/>
    <mergeCell ref="N17:N19"/>
    <mergeCell ref="N20:N23"/>
    <mergeCell ref="M17:M19"/>
    <mergeCell ref="M20:M23"/>
    <mergeCell ref="K6:K7"/>
    <mergeCell ref="K8:K9"/>
    <mergeCell ref="L10:L16"/>
    <mergeCell ref="O6:O9"/>
    <mergeCell ref="M10:M16"/>
    <mergeCell ref="K14:K16"/>
    <mergeCell ref="O10:O16"/>
    <mergeCell ref="K10:K11"/>
    <mergeCell ref="K12:K13"/>
    <mergeCell ref="H10:H11"/>
    <mergeCell ref="I10:I11"/>
    <mergeCell ref="J10:J11"/>
    <mergeCell ref="H12:H13"/>
    <mergeCell ref="I12:I13"/>
    <mergeCell ref="J12:J13"/>
    <mergeCell ref="H24:H25"/>
    <mergeCell ref="I24:I25"/>
    <mergeCell ref="J24:J25"/>
    <mergeCell ref="K24:K25"/>
    <mergeCell ref="H14:H16"/>
    <mergeCell ref="I14:I16"/>
    <mergeCell ref="J14:J16"/>
    <mergeCell ref="F12:F13"/>
    <mergeCell ref="F10:F11"/>
    <mergeCell ref="G6:G7"/>
    <mergeCell ref="G8:G9"/>
    <mergeCell ref="G10:G11"/>
    <mergeCell ref="G12:G13"/>
    <mergeCell ref="F6:F7"/>
    <mergeCell ref="F8:F9"/>
    <mergeCell ref="D12:D13"/>
    <mergeCell ref="D10:D11"/>
    <mergeCell ref="E6:E7"/>
    <mergeCell ref="E8:E9"/>
    <mergeCell ref="E10:E11"/>
    <mergeCell ref="E12:E13"/>
    <mergeCell ref="D6:D7"/>
    <mergeCell ref="D8:D9"/>
    <mergeCell ref="A12:A13"/>
    <mergeCell ref="A10:A11"/>
    <mergeCell ref="C6:C7"/>
    <mergeCell ref="C8:C9"/>
    <mergeCell ref="C10:C11"/>
    <mergeCell ref="C12:C13"/>
    <mergeCell ref="A6:A7"/>
    <mergeCell ref="A8:A9"/>
    <mergeCell ref="H6:H7"/>
    <mergeCell ref="I6:I7"/>
    <mergeCell ref="J6:J7"/>
    <mergeCell ref="H8:H9"/>
    <mergeCell ref="I8:I9"/>
    <mergeCell ref="J8:J9"/>
  </mergeCells>
  <conditionalFormatting sqref="E29:E1048576 M29:M1048576 Q29:Q1048576">
    <cfRule type="cellIs" dxfId="327" priority="285" stopIfTrue="1" operator="equal">
      <formula>0</formula>
    </cfRule>
    <cfRule type="cellIs" dxfId="326" priority="286" stopIfTrue="1" operator="lessThan">
      <formula>1.5</formula>
    </cfRule>
    <cfRule type="cellIs" dxfId="325" priority="287" stopIfTrue="1" operator="lessThan">
      <formula>2.5</formula>
    </cfRule>
    <cfRule type="cellIs" dxfId="324" priority="288" stopIfTrue="1" operator="greaterThanOrEqual">
      <formula>2.5</formula>
    </cfRule>
  </conditionalFormatting>
  <conditionalFormatting sqref="E6:E28">
    <cfRule type="cellIs" dxfId="323" priority="289" stopIfTrue="1" operator="equal">
      <formula>0</formula>
    </cfRule>
    <cfRule type="cellIs" dxfId="322" priority="290" stopIfTrue="1" operator="lessThan">
      <formula>1.5</formula>
    </cfRule>
    <cfRule type="cellIs" dxfId="321" priority="291" stopIfTrue="1" operator="lessThan">
      <formula>2.5</formula>
    </cfRule>
    <cfRule type="cellIs" dxfId="320" priority="292" stopIfTrue="1" operator="greaterThanOrEqual">
      <formula>2.5</formula>
    </cfRule>
  </conditionalFormatting>
  <conditionalFormatting sqref="M6:M28">
    <cfRule type="cellIs" dxfId="319" priority="293" stopIfTrue="1" operator="equal">
      <formula>0</formula>
    </cfRule>
    <cfRule type="cellIs" dxfId="318" priority="294" stopIfTrue="1" operator="lessThan">
      <formula>1.5</formula>
    </cfRule>
    <cfRule type="cellIs" dxfId="317" priority="295" stopIfTrue="1" operator="lessThan">
      <formula>2.5</formula>
    </cfRule>
    <cfRule type="cellIs" dxfId="316" priority="296" stopIfTrue="1" operator="greaterThanOrEqual">
      <formula>2.5</formula>
    </cfRule>
  </conditionalFormatting>
  <conditionalFormatting sqref="Q6:Q28">
    <cfRule type="cellIs" dxfId="315" priority="297" stopIfTrue="1" operator="equal">
      <formula>0</formula>
    </cfRule>
    <cfRule type="cellIs" dxfId="314" priority="298" stopIfTrue="1" operator="lessThan">
      <formula>1.5</formula>
    </cfRule>
    <cfRule type="cellIs" dxfId="313" priority="299" stopIfTrue="1" operator="lessThan">
      <formula>2.5</formula>
    </cfRule>
    <cfRule type="cellIs" dxfId="312" priority="3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10">
    <tabColor theme="1"/>
    <pageSetUpPr fitToPage="1"/>
  </sheetPr>
  <dimension ref="A1:F999"/>
  <sheetViews>
    <sheetView showGridLines="0" showRowColHeaders="0" zoomScaleNormal="100" workbookViewId="0">
      <pane xSplit="1" ySplit="5" topLeftCell="B6" activePane="bottomRight" state="frozen"/>
      <selection pane="bottomRight" activeCell="B6" sqref="B6"/>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120" customWidth="1"/>
    <col min="4" max="4" width="44.625" style="118" customWidth="1"/>
    <col min="5" max="6" width="33.625" style="118" customWidth="1"/>
    <col min="7" max="16384" width="8.75" style="18"/>
  </cols>
  <sheetData>
    <row r="1" spans="1:6" ht="21" customHeight="1">
      <c r="A1" s="18"/>
      <c r="B1" s="31"/>
      <c r="C1" s="98"/>
      <c r="D1" s="31"/>
      <c r="E1" s="31"/>
      <c r="F1" s="31"/>
    </row>
    <row r="2" spans="1:6" ht="21" customHeight="1">
      <c r="A2" s="12" t="s">
        <v>3</v>
      </c>
      <c r="B2" s="62"/>
      <c r="C2" s="243"/>
      <c r="D2" s="62"/>
      <c r="E2" s="62"/>
      <c r="F2" s="72"/>
    </row>
    <row r="3" spans="1:6" ht="21" customHeight="1">
      <c r="A3" s="132" t="e" cm="1">
        <f t="array" aca="1" ref="A3" ca="1">MID(CELL("filename",A1),FIND("]",CELL("filename",A1))+1,256)</f>
        <v>#VALUE!</v>
      </c>
      <c r="B3" s="62"/>
      <c r="C3" s="243"/>
      <c r="D3" s="62"/>
      <c r="E3" s="62"/>
      <c r="F3" s="72"/>
    </row>
    <row r="4" spans="1:6" ht="5.0999999999999996" customHeight="1">
      <c r="A4" s="15"/>
      <c r="B4" s="62"/>
      <c r="C4" s="243"/>
      <c r="D4" s="62"/>
      <c r="E4" s="62"/>
      <c r="F4" s="62"/>
    </row>
    <row r="5" spans="1:6" s="25" customFormat="1" ht="43.35" customHeight="1">
      <c r="A5" s="127" t="s">
        <v>4</v>
      </c>
      <c r="B5" s="127" t="s">
        <v>400</v>
      </c>
      <c r="C5" s="128" t="s">
        <v>401</v>
      </c>
      <c r="D5" s="127" t="s">
        <v>402</v>
      </c>
      <c r="E5" s="127" t="s">
        <v>403</v>
      </c>
      <c r="F5" s="127" t="s">
        <v>404</v>
      </c>
    </row>
    <row r="6" spans="1:6" ht="53.1" customHeight="1">
      <c r="A6" s="197">
        <f t="shared" ref="A6:A12" si="0">ROW()-5</f>
        <v>1</v>
      </c>
      <c r="B6" s="112" t="s">
        <v>405</v>
      </c>
      <c r="C6" s="179">
        <v>45779.786469907405</v>
      </c>
      <c r="D6" s="112"/>
      <c r="E6" s="112"/>
      <c r="F6" s="110"/>
    </row>
    <row r="7" spans="1:6" ht="72" customHeight="1">
      <c r="A7" s="197">
        <f t="shared" si="0"/>
        <v>2</v>
      </c>
      <c r="B7" s="112" t="s">
        <v>406</v>
      </c>
      <c r="C7" s="179">
        <v>45779.786469907405</v>
      </c>
      <c r="D7" s="112"/>
      <c r="E7" s="112"/>
      <c r="F7" s="110"/>
    </row>
    <row r="8" spans="1:6" ht="148.35" customHeight="1">
      <c r="A8" s="197">
        <f t="shared" si="0"/>
        <v>3</v>
      </c>
      <c r="B8" s="112" t="s">
        <v>407</v>
      </c>
      <c r="C8" s="179">
        <v>45779.786469907405</v>
      </c>
      <c r="D8" s="112"/>
      <c r="E8" s="112"/>
      <c r="F8" s="110"/>
    </row>
    <row r="9" spans="1:6" ht="53.1" customHeight="1">
      <c r="A9" s="197">
        <f t="shared" si="0"/>
        <v>4</v>
      </c>
      <c r="B9" s="112" t="s">
        <v>408</v>
      </c>
      <c r="C9" s="179">
        <v>45779.786469907405</v>
      </c>
      <c r="D9" s="112"/>
      <c r="E9" s="112"/>
      <c r="F9" s="110"/>
    </row>
    <row r="10" spans="1:6" ht="53.1" customHeight="1">
      <c r="A10" s="197">
        <f t="shared" si="0"/>
        <v>5</v>
      </c>
      <c r="B10" s="112" t="s">
        <v>409</v>
      </c>
      <c r="C10" s="179">
        <v>45779.786469907405</v>
      </c>
      <c r="D10" s="112"/>
      <c r="E10" s="112"/>
      <c r="F10" s="110"/>
    </row>
    <row r="11" spans="1:6" ht="53.1" customHeight="1">
      <c r="A11" s="195">
        <f t="shared" si="0"/>
        <v>6</v>
      </c>
      <c r="B11" s="112" t="s">
        <v>410</v>
      </c>
      <c r="C11" s="179">
        <v>45779.786469907405</v>
      </c>
      <c r="D11" s="112"/>
      <c r="E11" s="112"/>
      <c r="F11" s="110"/>
    </row>
    <row r="12" spans="1:6" ht="91.35" customHeight="1">
      <c r="A12" s="195">
        <f t="shared" si="0"/>
        <v>7</v>
      </c>
      <c r="B12" s="112" t="s">
        <v>411</v>
      </c>
      <c r="C12" s="125">
        <v>45782.571111111109</v>
      </c>
      <c r="D12" s="110"/>
      <c r="E12" s="110"/>
      <c r="F12" s="110"/>
    </row>
    <row r="13" spans="1:6" ht="36.6" customHeight="1"/>
    <row r="14" spans="1:6" ht="36.6" customHeight="1"/>
    <row r="15" spans="1:6" ht="36.6" customHeight="1"/>
    <row r="16" spans="1:6" ht="36.6" customHeight="1"/>
    <row r="17" ht="36.6" customHeight="1"/>
    <row r="18" ht="36.6" customHeight="1"/>
    <row r="19" ht="36.6" customHeight="1"/>
    <row r="20" ht="14.1" customHeight="1"/>
    <row r="21" ht="14.1" customHeight="1"/>
    <row r="22" ht="14.1" customHeight="1"/>
    <row r="23" ht="14.1" customHeight="1"/>
    <row r="24" ht="14.1" customHeight="1"/>
    <row r="25" ht="14.1" customHeight="1"/>
    <row r="26" ht="14.1" customHeight="1"/>
    <row r="27" ht="14.1" customHeight="1"/>
    <row r="28" ht="14.1" customHeight="1"/>
    <row r="29" ht="14.1" customHeight="1"/>
    <row r="30" ht="14.1" customHeight="1"/>
    <row r="31" ht="14.1" customHeight="1"/>
    <row r="32"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u/IGp45Nw2P0FyvoPjc8c/4GsMKeRGHnqmfIMvsYCiWDn3u7wAT4GsqelR3zJ5XilrHPsD2HXQVoEAIwScZsuQ==" saltValue="esz3CPLn3yaLbkfNBgG84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16">
    <tabColor theme="0" tint="-0.499984740745262"/>
    <pageSetUpPr fitToPage="1"/>
  </sheetPr>
  <dimension ref="A1:U999"/>
  <sheetViews>
    <sheetView showGridLines="0" showRowColHeaders="0" zoomScale="120" zoomScaleNormal="120" workbookViewId="0">
      <pane xSplit="1" ySplit="5" topLeftCell="B6" activePane="bottomRight" state="frozen"/>
      <selection pane="bottomRight" activeCell="D6" sqref="D6"/>
      <selection pane="bottomLeft" activeCell="D23" sqref="D23"/>
      <selection pane="topRight" activeCell="D23" sqref="D23"/>
    </sheetView>
  </sheetViews>
  <sheetFormatPr defaultColWidth="8.75" defaultRowHeight="40.35" customHeight="1"/>
  <cols>
    <col min="1" max="1" width="5.625" style="60" customWidth="1"/>
    <col min="2" max="2" width="6.125" style="60" hidden="1" customWidth="1"/>
    <col min="3" max="3" width="66.625" style="63" customWidth="1"/>
    <col min="4" max="4" width="10.625" style="119" customWidth="1"/>
    <col min="5" max="5" width="16.125" style="63" hidden="1" customWidth="1"/>
    <col min="6" max="6" width="5.625" style="60" customWidth="1"/>
    <col min="7" max="7" width="8.625" style="124" customWidth="1"/>
    <col min="8" max="10" width="18.625" style="124" customWidth="1"/>
    <col min="11" max="11" width="5.625" style="124" customWidth="1"/>
    <col min="12" max="12" width="8.625" style="124" customWidth="1"/>
    <col min="13" max="17" width="12.625" style="124" customWidth="1"/>
    <col min="18" max="18" width="5.625" style="124" customWidth="1"/>
    <col min="19" max="19" width="18.625" style="124" customWidth="1"/>
    <col min="20" max="20" width="10.625" style="124" customWidth="1"/>
    <col min="21" max="21" width="5.625" style="124" customWidth="1"/>
    <col min="22" max="16384" width="8.75" style="60"/>
  </cols>
  <sheetData>
    <row r="1" spans="1:21" s="18" customFormat="1" ht="21" customHeight="1">
      <c r="C1" s="31"/>
      <c r="D1" s="25"/>
      <c r="E1" s="31"/>
      <c r="G1" s="25"/>
      <c r="H1" s="25"/>
      <c r="I1" s="25"/>
      <c r="J1" s="25"/>
      <c r="K1" s="25"/>
      <c r="L1" s="25"/>
      <c r="M1" s="25"/>
      <c r="N1" s="25"/>
      <c r="O1" s="25"/>
      <c r="P1" s="25"/>
      <c r="Q1" s="25"/>
      <c r="R1" s="25"/>
      <c r="S1" s="25"/>
      <c r="T1" s="25"/>
      <c r="U1" s="25"/>
    </row>
    <row r="2" spans="1:21" s="18" customFormat="1" ht="21" customHeight="1">
      <c r="A2" s="12" t="s">
        <v>3</v>
      </c>
      <c r="B2" s="12"/>
      <c r="C2" s="62"/>
      <c r="D2" s="36"/>
      <c r="E2" s="72"/>
      <c r="G2" s="25"/>
      <c r="H2" s="25"/>
      <c r="I2" s="25"/>
      <c r="J2" s="25"/>
      <c r="K2" s="25"/>
      <c r="L2" s="25"/>
      <c r="M2" s="25"/>
      <c r="N2" s="25"/>
      <c r="O2" s="25"/>
      <c r="P2" s="25"/>
      <c r="Q2" s="25"/>
      <c r="R2" s="25"/>
      <c r="S2" s="25"/>
      <c r="T2" s="25"/>
      <c r="U2" s="25"/>
    </row>
    <row r="3" spans="1:21" s="31" customFormat="1" ht="21" customHeight="1">
      <c r="A3" s="133" t="e" cm="1">
        <f t="array" aca="1" ref="A3" ca="1">MID(CELL("filename",A1),FIND("]",CELL("filename",A1))+1,256)</f>
        <v>#VALUE!</v>
      </c>
      <c r="B3" s="34"/>
      <c r="C3" s="133"/>
      <c r="D3" s="133"/>
      <c r="E3" s="133"/>
      <c r="F3" s="133"/>
      <c r="G3" s="133" t="s">
        <v>412</v>
      </c>
      <c r="H3" s="133"/>
      <c r="I3" s="133"/>
      <c r="J3" s="133"/>
      <c r="K3" s="133"/>
      <c r="L3" s="133" t="s">
        <v>413</v>
      </c>
      <c r="M3" s="133"/>
      <c r="N3" s="133"/>
      <c r="O3" s="133"/>
      <c r="P3" s="133"/>
      <c r="Q3" s="133"/>
      <c r="R3" s="133"/>
      <c r="S3" s="133" t="s">
        <v>414</v>
      </c>
      <c r="T3" s="133"/>
    </row>
    <row r="4" spans="1:21" s="18" customFormat="1" ht="5.0999999999999996" customHeight="1">
      <c r="A4" s="15"/>
      <c r="B4" s="15"/>
      <c r="C4" s="62"/>
      <c r="D4" s="36"/>
      <c r="E4" s="62"/>
      <c r="G4" s="25"/>
      <c r="H4" s="25"/>
      <c r="I4" s="25"/>
      <c r="J4" s="25"/>
      <c r="K4" s="25"/>
      <c r="L4" s="25"/>
      <c r="M4" s="25"/>
      <c r="N4" s="25"/>
      <c r="O4" s="25"/>
      <c r="P4" s="25"/>
      <c r="Q4" s="25"/>
      <c r="R4" s="25"/>
      <c r="S4" s="25"/>
      <c r="T4" s="25"/>
      <c r="U4" s="25"/>
    </row>
    <row r="5" spans="1:21" s="124" customFormat="1" ht="43.35" customHeight="1" thickBot="1">
      <c r="A5" s="101" t="s">
        <v>4</v>
      </c>
      <c r="B5" s="57" t="s">
        <v>415</v>
      </c>
      <c r="C5" s="102" t="s">
        <v>416</v>
      </c>
      <c r="D5" s="102" t="s">
        <v>363</v>
      </c>
      <c r="E5" s="103" t="s">
        <v>417</v>
      </c>
      <c r="G5" s="158" t="s">
        <v>418</v>
      </c>
      <c r="H5" s="159" t="s">
        <v>419</v>
      </c>
      <c r="I5" s="159" t="s">
        <v>420</v>
      </c>
      <c r="J5" s="160" t="s">
        <v>421</v>
      </c>
      <c r="L5" s="161" t="s">
        <v>422</v>
      </c>
      <c r="M5" s="162" t="s">
        <v>423</v>
      </c>
      <c r="N5" s="162" t="s">
        <v>424</v>
      </c>
      <c r="O5" s="162" t="s">
        <v>425</v>
      </c>
      <c r="P5" s="224" t="s">
        <v>426</v>
      </c>
      <c r="Q5" s="163" t="s">
        <v>427</v>
      </c>
      <c r="S5" s="158" t="s">
        <v>428</v>
      </c>
      <c r="T5" s="160" t="s">
        <v>429</v>
      </c>
    </row>
    <row r="6" spans="1:21" ht="36.6" customHeight="1">
      <c r="A6" s="195">
        <f>IF($C6="","",SUBTOTAL(3,$C$6:$C6)*1)</f>
        <v>1</v>
      </c>
      <c r="B6" s="262"/>
      <c r="C6" s="58" t="s">
        <v>430</v>
      </c>
      <c r="D6" s="263" t="s">
        <v>431</v>
      </c>
      <c r="E6" s="258" t="s">
        <v>432</v>
      </c>
      <c r="G6" s="244">
        <v>2025</v>
      </c>
      <c r="H6" s="164">
        <v>0</v>
      </c>
      <c r="I6" s="156"/>
      <c r="J6" s="157"/>
      <c r="L6" s="245" t="s">
        <v>433</v>
      </c>
      <c r="M6" s="164" t="s">
        <v>434</v>
      </c>
      <c r="N6" s="156" t="s">
        <v>435</v>
      </c>
      <c r="O6" s="156" t="s">
        <v>436</v>
      </c>
      <c r="P6" s="156" t="s">
        <v>437</v>
      </c>
      <c r="Q6" s="156" t="s">
        <v>438</v>
      </c>
      <c r="S6" s="246"/>
      <c r="T6" s="165"/>
    </row>
    <row r="7" spans="1:21" ht="36.6" customHeight="1">
      <c r="A7" s="195">
        <f>IF($C7="","",SUBTOTAL(3,$C$6:$C7)*1)</f>
        <v>2</v>
      </c>
      <c r="B7" s="262"/>
      <c r="C7" s="58" t="s">
        <v>439</v>
      </c>
      <c r="D7" s="263" t="s">
        <v>440</v>
      </c>
      <c r="E7" s="258" t="s">
        <v>441</v>
      </c>
      <c r="G7" s="244">
        <v>2026</v>
      </c>
      <c r="H7" s="164">
        <v>1250</v>
      </c>
      <c r="I7" s="156">
        <v>1250</v>
      </c>
      <c r="J7" s="157"/>
      <c r="L7" s="245" t="s">
        <v>442</v>
      </c>
      <c r="M7" s="164" t="s">
        <v>443</v>
      </c>
      <c r="N7" s="156" t="s">
        <v>444</v>
      </c>
      <c r="O7" s="156" t="s">
        <v>445</v>
      </c>
      <c r="P7" s="156" t="s">
        <v>446</v>
      </c>
      <c r="Q7" s="156" t="s">
        <v>447</v>
      </c>
      <c r="S7" s="244"/>
      <c r="T7" s="166"/>
    </row>
    <row r="8" spans="1:21" ht="36.6" customHeight="1">
      <c r="A8" s="195">
        <f>IF($C8="","",SUBTOTAL(3,$C$6:$C8)*1)</f>
        <v>3</v>
      </c>
      <c r="B8" s="262"/>
      <c r="C8" s="58" t="s">
        <v>448</v>
      </c>
      <c r="D8" s="263" t="s">
        <v>449</v>
      </c>
      <c r="E8" s="258" t="s">
        <v>432</v>
      </c>
      <c r="G8" s="244">
        <v>2027</v>
      </c>
      <c r="H8" s="164">
        <v>2000</v>
      </c>
      <c r="I8" s="156">
        <v>1550</v>
      </c>
      <c r="J8" s="157">
        <v>1550</v>
      </c>
      <c r="L8" s="245" t="s">
        <v>450</v>
      </c>
      <c r="M8" s="164" t="s">
        <v>451</v>
      </c>
      <c r="N8" s="156" t="s">
        <v>452</v>
      </c>
      <c r="O8" s="156" t="s">
        <v>436</v>
      </c>
      <c r="P8" s="156" t="s">
        <v>437</v>
      </c>
      <c r="Q8" s="156" t="s">
        <v>453</v>
      </c>
      <c r="S8" s="246" t="s">
        <v>433</v>
      </c>
      <c r="T8" s="165">
        <v>19</v>
      </c>
    </row>
    <row r="9" spans="1:21" ht="36.6" customHeight="1">
      <c r="A9" s="195">
        <f>IF($C9="","",SUBTOTAL(3,$C$6:$C9)*1)</f>
        <v>4</v>
      </c>
      <c r="B9" s="262"/>
      <c r="C9" s="58" t="s">
        <v>454</v>
      </c>
      <c r="D9" s="263" t="s">
        <v>455</v>
      </c>
      <c r="E9" s="258" t="s">
        <v>456</v>
      </c>
      <c r="G9" s="244">
        <v>2028</v>
      </c>
      <c r="H9" s="164">
        <v>3100</v>
      </c>
      <c r="I9" s="156"/>
      <c r="J9" s="157">
        <v>2200</v>
      </c>
      <c r="L9" s="245" t="s">
        <v>457</v>
      </c>
      <c r="M9" s="164" t="s">
        <v>458</v>
      </c>
      <c r="N9" s="156" t="s">
        <v>459</v>
      </c>
      <c r="O9" s="156" t="s">
        <v>445</v>
      </c>
      <c r="P9" s="156" t="s">
        <v>460</v>
      </c>
      <c r="Q9" s="156" t="s">
        <v>461</v>
      </c>
      <c r="S9" s="244" t="s">
        <v>442</v>
      </c>
      <c r="T9" s="166">
        <v>16</v>
      </c>
    </row>
    <row r="10" spans="1:21" ht="36.6" customHeight="1">
      <c r="A10" s="195">
        <f>IF($C10="","",SUBTOTAL(3,$C$6:$C10)*1)</f>
        <v>5</v>
      </c>
      <c r="B10" s="262"/>
      <c r="C10" s="58" t="s">
        <v>462</v>
      </c>
      <c r="D10" s="263" t="s">
        <v>463</v>
      </c>
      <c r="E10" s="258" t="s">
        <v>456</v>
      </c>
      <c r="G10" s="244">
        <v>2029</v>
      </c>
      <c r="H10" s="164"/>
      <c r="I10" s="156"/>
      <c r="J10" s="157">
        <v>3100</v>
      </c>
      <c r="L10" s="245" t="s">
        <v>464</v>
      </c>
      <c r="M10" s="164" t="s">
        <v>465</v>
      </c>
      <c r="N10" s="156" t="s">
        <v>466</v>
      </c>
      <c r="O10" s="156" t="s">
        <v>467</v>
      </c>
      <c r="P10" s="156" t="s">
        <v>446</v>
      </c>
      <c r="Q10" s="156" t="s">
        <v>468</v>
      </c>
      <c r="S10" s="246" t="s">
        <v>450</v>
      </c>
      <c r="T10" s="165">
        <v>12</v>
      </c>
    </row>
    <row r="11" spans="1:21" ht="36.6" customHeight="1">
      <c r="A11" s="195">
        <f>IF($C11="","",SUBTOTAL(3,$C$6:$C11)*1)</f>
        <v>6</v>
      </c>
      <c r="B11" s="262"/>
      <c r="C11" s="58" t="s">
        <v>469</v>
      </c>
      <c r="D11" s="263" t="s">
        <v>470</v>
      </c>
      <c r="E11" s="258" t="s">
        <v>456</v>
      </c>
      <c r="L11" s="245" t="s">
        <v>471</v>
      </c>
      <c r="M11" s="164" t="s">
        <v>472</v>
      </c>
      <c r="N11" s="156" t="s">
        <v>473</v>
      </c>
      <c r="O11" s="156" t="s">
        <v>445</v>
      </c>
      <c r="P11" s="156" t="s">
        <v>437</v>
      </c>
      <c r="Q11" s="156" t="s">
        <v>474</v>
      </c>
      <c r="S11" s="244" t="s">
        <v>457</v>
      </c>
      <c r="T11" s="166">
        <v>7</v>
      </c>
    </row>
    <row r="12" spans="1:21" ht="58.35" customHeight="1">
      <c r="A12" s="195">
        <f>IF($C12="","",SUBTOTAL(3,$C$6:$C12)*1)</f>
        <v>7</v>
      </c>
      <c r="B12" s="262"/>
      <c r="C12" s="58" t="s">
        <v>475</v>
      </c>
      <c r="D12" s="263" t="s">
        <v>370</v>
      </c>
      <c r="E12" s="258" t="s">
        <v>441</v>
      </c>
      <c r="L12" s="245" t="s">
        <v>476</v>
      </c>
      <c r="M12" s="164" t="s">
        <v>477</v>
      </c>
      <c r="N12" s="156" t="s">
        <v>478</v>
      </c>
      <c r="O12" s="156" t="s">
        <v>467</v>
      </c>
      <c r="P12" s="156" t="s">
        <v>460</v>
      </c>
      <c r="Q12" s="156" t="s">
        <v>479</v>
      </c>
      <c r="S12" s="246" t="s">
        <v>464</v>
      </c>
      <c r="T12" s="165">
        <v>5</v>
      </c>
    </row>
    <row r="13" spans="1:21" ht="36.6" customHeight="1">
      <c r="A13" s="195">
        <f>IF($C13="","",SUBTOTAL(3,$C$6:$C13)*1)</f>
        <v>8</v>
      </c>
      <c r="B13" s="262"/>
      <c r="C13" s="58" t="s">
        <v>480</v>
      </c>
      <c r="D13" s="263" t="s">
        <v>481</v>
      </c>
      <c r="E13" s="258" t="s">
        <v>441</v>
      </c>
      <c r="L13" s="245" t="s">
        <v>482</v>
      </c>
      <c r="M13" s="164" t="s">
        <v>483</v>
      </c>
      <c r="N13" s="156" t="s">
        <v>484</v>
      </c>
      <c r="O13" s="156" t="s">
        <v>436</v>
      </c>
      <c r="P13" s="156" t="s">
        <v>460</v>
      </c>
      <c r="Q13" s="156" t="s">
        <v>485</v>
      </c>
    </row>
    <row r="14" spans="1:21" ht="36.6" customHeight="1">
      <c r="A14" s="195">
        <f>IF($C14="","",SUBTOTAL(3,$C$6:$C14)*1)</f>
        <v>9</v>
      </c>
      <c r="B14" s="262"/>
      <c r="C14" s="58" t="s">
        <v>486</v>
      </c>
      <c r="D14" s="263" t="s">
        <v>487</v>
      </c>
      <c r="E14" s="258" t="s">
        <v>441</v>
      </c>
      <c r="L14" s="245" t="s">
        <v>488</v>
      </c>
      <c r="M14" s="164" t="s">
        <v>489</v>
      </c>
      <c r="N14" s="156" t="s">
        <v>490</v>
      </c>
      <c r="O14" s="156" t="s">
        <v>436</v>
      </c>
      <c r="P14" s="156" t="s">
        <v>460</v>
      </c>
      <c r="Q14" s="156" t="s">
        <v>491</v>
      </c>
    </row>
    <row r="15" spans="1:21" ht="36.6" customHeight="1">
      <c r="A15" s="195">
        <f>IF($C15="","",SUBTOTAL(3,$C$6:$C15)*1)</f>
        <v>10</v>
      </c>
      <c r="B15" s="262"/>
      <c r="C15" s="58" t="s">
        <v>492</v>
      </c>
      <c r="D15" s="263" t="s">
        <v>493</v>
      </c>
      <c r="E15" s="258" t="s">
        <v>441</v>
      </c>
      <c r="L15" s="241" t="s">
        <v>494</v>
      </c>
      <c r="M15" s="185" t="s">
        <v>495</v>
      </c>
      <c r="N15" s="186" t="s">
        <v>496</v>
      </c>
      <c r="O15" s="186" t="s">
        <v>445</v>
      </c>
      <c r="P15" s="186" t="s">
        <v>446</v>
      </c>
      <c r="Q15" s="186" t="s">
        <v>497</v>
      </c>
    </row>
    <row r="16" spans="1:21" ht="36.6" customHeight="1">
      <c r="A16" s="195">
        <f>IF($C16="","",SUBTOTAL(3,$C$6:$C16)*1)</f>
        <v>11</v>
      </c>
      <c r="B16" s="262"/>
      <c r="C16" s="58" t="s">
        <v>498</v>
      </c>
      <c r="D16" s="263" t="s">
        <v>499</v>
      </c>
      <c r="E16" s="258" t="s">
        <v>441</v>
      </c>
    </row>
    <row r="17" spans="1:5" ht="36.6" customHeight="1">
      <c r="A17" s="195">
        <f>IF($C17="","",SUBTOTAL(3,$C$6:$C17)*1)</f>
        <v>12</v>
      </c>
      <c r="B17" s="262"/>
      <c r="C17" s="58" t="s">
        <v>500</v>
      </c>
      <c r="D17" s="263" t="s">
        <v>501</v>
      </c>
      <c r="E17" s="258" t="s">
        <v>441</v>
      </c>
    </row>
    <row r="18" spans="1:5" ht="36.6" customHeight="1">
      <c r="A18" s="195">
        <f>IF($C18="","",SUBTOTAL(3,$C$6:$C18)*1)</f>
        <v>13</v>
      </c>
      <c r="B18" s="262"/>
      <c r="C18" s="58" t="s">
        <v>502</v>
      </c>
      <c r="D18" s="263" t="s">
        <v>503</v>
      </c>
      <c r="E18" s="258" t="s">
        <v>441</v>
      </c>
    </row>
    <row r="19" spans="1:5" ht="36.6" customHeight="1">
      <c r="A19" s="195">
        <f>IF($C19="","",SUBTOTAL(3,$C$6:$C19)*1)</f>
        <v>14</v>
      </c>
      <c r="B19" s="262"/>
      <c r="C19" s="58" t="s">
        <v>504</v>
      </c>
      <c r="D19" s="263" t="s">
        <v>369</v>
      </c>
      <c r="E19" s="258" t="s">
        <v>441</v>
      </c>
    </row>
    <row r="20" spans="1:5" ht="36.6" customHeight="1">
      <c r="A20" s="195">
        <f>IF($C20="","",SUBTOTAL(3,$C$6:$C20)*1)</f>
        <v>15</v>
      </c>
      <c r="B20" s="262"/>
      <c r="C20" s="58" t="s">
        <v>505</v>
      </c>
      <c r="D20" s="263" t="s">
        <v>506</v>
      </c>
      <c r="E20" s="258" t="s">
        <v>507</v>
      </c>
    </row>
    <row r="21" spans="1:5" ht="36.6" customHeight="1">
      <c r="A21" s="195">
        <f>IF($C21="","",SUBTOTAL(3,$C$6:$C21)*1)</f>
        <v>16</v>
      </c>
      <c r="B21" s="262"/>
      <c r="C21" s="58" t="s">
        <v>508</v>
      </c>
      <c r="D21" s="263" t="s">
        <v>509</v>
      </c>
      <c r="E21" s="258" t="s">
        <v>441</v>
      </c>
    </row>
    <row r="22" spans="1:5" ht="14.1" customHeight="1"/>
    <row r="23" spans="1:5" ht="14.1" customHeight="1"/>
    <row r="24" spans="1:5" ht="14.1" customHeight="1"/>
    <row r="25" spans="1:5" ht="14.1" customHeight="1"/>
    <row r="26" spans="1:5" ht="14.1" customHeight="1"/>
    <row r="27" spans="1:5" ht="14.1" customHeight="1"/>
    <row r="28" spans="1:5" ht="14.1" customHeight="1"/>
    <row r="29" spans="1:5" ht="14.1" customHeight="1"/>
    <row r="30" spans="1:5" ht="14.1" customHeight="1"/>
    <row r="31" spans="1:5" ht="14.1" customHeight="1"/>
    <row r="32" spans="1:5"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tSdP8cxGO1L7Y81woIOXk7qBIMXlLIfSLLhSDp+3Dz4NHugaDpkvOFP15xDmRUH679waAGR5qm+iov2iboCgug==" saltValue="K6848SB/UXiGpwPx97uM2A=="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4">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20">
    <tabColor theme="9" tint="9.9978637043366805E-2"/>
    <pageSetUpPr fitToPage="1"/>
  </sheetPr>
  <dimension ref="A1:I531"/>
  <sheetViews>
    <sheetView showGridLines="0" showRowColHeaders="0" zoomScale="120" zoomScaleNormal="120" workbookViewId="0">
      <pane xSplit="2" ySplit="5" topLeftCell="C17" activePane="bottomRight" state="frozen"/>
      <selection pane="bottomRight" activeCell="C17" sqref="C17"/>
      <selection pane="bottomLeft" activeCell="D23" sqref="D23"/>
      <selection pane="topRight" activeCell="D23" sqref="D23"/>
    </sheetView>
  </sheetViews>
  <sheetFormatPr defaultColWidth="9.375" defaultRowHeight="18.95"/>
  <cols>
    <col min="1" max="2" width="33.5" style="19" customWidth="1"/>
    <col min="3" max="3" width="20.5" style="88" customWidth="1"/>
    <col min="4" max="4" width="12.5" style="227" customWidth="1"/>
    <col min="5" max="5" width="30.5" style="89" customWidth="1"/>
    <col min="6" max="6" width="12.5" style="225" customWidth="1"/>
    <col min="7" max="7" width="30.5" style="89" customWidth="1"/>
    <col min="8" max="8" width="12.5" style="225" customWidth="1"/>
    <col min="9" max="9" width="16.625" style="73" hidden="1" customWidth="1"/>
    <col min="10" max="16384" width="9.375" style="74"/>
  </cols>
  <sheetData>
    <row r="1" spans="1:9" ht="21" customHeight="1">
      <c r="A1" s="74"/>
      <c r="B1" s="74"/>
      <c r="C1" s="2"/>
      <c r="D1" s="2"/>
      <c r="E1" s="73"/>
      <c r="F1" s="2"/>
      <c r="G1" s="73"/>
      <c r="H1" s="2"/>
    </row>
    <row r="2" spans="1:9" ht="21" customHeight="1">
      <c r="A2" s="33" t="s">
        <v>3</v>
      </c>
      <c r="B2" s="33"/>
      <c r="C2" s="2"/>
      <c r="D2" s="2"/>
      <c r="E2" s="73"/>
      <c r="F2" s="2"/>
      <c r="G2" s="73"/>
      <c r="H2" s="2"/>
    </row>
    <row r="3" spans="1:9" ht="21" customHeight="1">
      <c r="A3" s="133" t="e" cm="1">
        <f t="array" aca="1" ref="A3" ca="1">MID(CELL("filename",A1),FIND("]",CELL("filename",A1))+1,256)</f>
        <v>#VALUE!</v>
      </c>
      <c r="B3" s="34"/>
      <c r="C3" s="2"/>
      <c r="D3" s="2"/>
      <c r="E3" s="73"/>
      <c r="F3" s="2"/>
      <c r="G3" s="73"/>
      <c r="H3" s="2"/>
    </row>
    <row r="4" spans="1:9" ht="5.0999999999999996" customHeight="1">
      <c r="A4" s="34"/>
      <c r="B4" s="34"/>
      <c r="C4" s="2"/>
      <c r="D4" s="2"/>
      <c r="E4" s="73"/>
      <c r="F4" s="2"/>
      <c r="G4" s="73"/>
      <c r="H4" s="2"/>
    </row>
    <row r="5" spans="1:9" s="41" customFormat="1" ht="43.15" customHeight="1">
      <c r="A5" s="43" t="s">
        <v>294</v>
      </c>
      <c r="B5" s="43" t="s">
        <v>295</v>
      </c>
      <c r="C5" s="43" t="s">
        <v>296</v>
      </c>
      <c r="D5" s="80" t="s">
        <v>297</v>
      </c>
      <c r="E5" s="46" t="s">
        <v>298</v>
      </c>
      <c r="F5" s="81" t="s">
        <v>299</v>
      </c>
      <c r="G5" s="46" t="s">
        <v>300</v>
      </c>
      <c r="H5" s="81" t="s">
        <v>301</v>
      </c>
      <c r="I5" s="46" t="s">
        <v>302</v>
      </c>
    </row>
    <row r="6" spans="1:9" ht="58.15" customHeight="1">
      <c r="A6" s="304" t="s">
        <v>510</v>
      </c>
      <c r="B6" s="26" t="s">
        <v>511</v>
      </c>
      <c r="C6" s="266">
        <v>0.2</v>
      </c>
      <c r="D6" s="226"/>
      <c r="E6" s="90"/>
      <c r="F6" s="84"/>
      <c r="G6" s="90"/>
      <c r="H6" s="84"/>
      <c r="I6" s="299" t="s">
        <v>512</v>
      </c>
    </row>
    <row r="7" spans="1:9" ht="79.5" customHeight="1">
      <c r="A7" s="305"/>
      <c r="B7" s="26" t="s">
        <v>513</v>
      </c>
      <c r="C7" s="266">
        <v>0.6</v>
      </c>
      <c r="D7" s="226"/>
      <c r="E7" s="90"/>
      <c r="F7" s="84"/>
      <c r="G7" s="90"/>
      <c r="H7" s="84"/>
      <c r="I7" s="299"/>
    </row>
    <row r="8" spans="1:9" ht="58.15" customHeight="1">
      <c r="A8" s="27" t="s">
        <v>514</v>
      </c>
      <c r="B8" s="26" t="s">
        <v>515</v>
      </c>
      <c r="C8" s="266" t="s">
        <v>327</v>
      </c>
      <c r="D8" s="226"/>
      <c r="E8" s="90"/>
      <c r="F8" s="84"/>
      <c r="G8" s="90"/>
      <c r="H8" s="84"/>
      <c r="I8" s="83" t="s">
        <v>516</v>
      </c>
    </row>
    <row r="9" spans="1:9" ht="79.5" customHeight="1">
      <c r="A9" s="27" t="s">
        <v>517</v>
      </c>
      <c r="B9" s="26" t="s">
        <v>518</v>
      </c>
      <c r="C9" s="266" t="s">
        <v>327</v>
      </c>
      <c r="D9" s="226"/>
      <c r="E9" s="90"/>
      <c r="F9" s="84"/>
      <c r="G9" s="90"/>
      <c r="H9" s="84"/>
      <c r="I9" s="83" t="s">
        <v>519</v>
      </c>
    </row>
    <row r="10" spans="1:9" ht="36.6" customHeight="1">
      <c r="A10" s="27" t="s">
        <v>520</v>
      </c>
      <c r="B10" s="26" t="s">
        <v>521</v>
      </c>
      <c r="C10" s="266" t="s">
        <v>342</v>
      </c>
      <c r="D10" s="226"/>
      <c r="E10" s="90"/>
      <c r="F10" s="84"/>
      <c r="G10" s="90"/>
      <c r="H10" s="84"/>
      <c r="I10" s="83" t="s">
        <v>522</v>
      </c>
    </row>
    <row r="11" spans="1:9" ht="36.6" customHeight="1">
      <c r="A11" s="304" t="s">
        <v>523</v>
      </c>
      <c r="B11" s="26" t="s">
        <v>524</v>
      </c>
      <c r="C11" s="266">
        <v>16</v>
      </c>
      <c r="D11" s="226"/>
      <c r="E11" s="90"/>
      <c r="F11" s="84"/>
      <c r="G11" s="90"/>
      <c r="H11" s="84"/>
      <c r="I11" s="299" t="s">
        <v>525</v>
      </c>
    </row>
    <row r="12" spans="1:9" ht="36.6" customHeight="1">
      <c r="A12" s="305"/>
      <c r="B12" s="26" t="s">
        <v>526</v>
      </c>
      <c r="C12" s="266">
        <v>14</v>
      </c>
      <c r="D12" s="226"/>
      <c r="E12" s="90"/>
      <c r="F12" s="84"/>
      <c r="G12" s="90"/>
      <c r="H12" s="84"/>
      <c r="I12" s="299"/>
    </row>
    <row r="13" spans="1:9" ht="36.6" customHeight="1">
      <c r="A13" s="304" t="s">
        <v>527</v>
      </c>
      <c r="B13" s="26" t="s">
        <v>528</v>
      </c>
      <c r="C13" s="266">
        <v>2.5</v>
      </c>
      <c r="D13" s="226"/>
      <c r="E13" s="90"/>
      <c r="F13" s="84"/>
      <c r="G13" s="90"/>
      <c r="H13" s="84"/>
      <c r="I13" s="299" t="s">
        <v>529</v>
      </c>
    </row>
    <row r="14" spans="1:9" ht="36.6" customHeight="1">
      <c r="A14" s="305"/>
      <c r="B14" s="26" t="s">
        <v>530</v>
      </c>
      <c r="C14" s="266">
        <v>2.4</v>
      </c>
      <c r="D14" s="226"/>
      <c r="E14" s="90"/>
      <c r="F14" s="84"/>
      <c r="G14" s="90"/>
      <c r="H14" s="84"/>
      <c r="I14" s="299"/>
    </row>
    <row r="15" spans="1:9" ht="36.6" customHeight="1">
      <c r="A15" s="304" t="s">
        <v>531</v>
      </c>
      <c r="B15" s="26" t="s">
        <v>532</v>
      </c>
      <c r="C15" s="266">
        <v>1000</v>
      </c>
      <c r="D15" s="226"/>
      <c r="E15" s="90"/>
      <c r="F15" s="84"/>
      <c r="G15" s="90"/>
      <c r="H15" s="84"/>
      <c r="I15" s="299" t="s">
        <v>533</v>
      </c>
    </row>
    <row r="16" spans="1:9" ht="36.6" customHeight="1">
      <c r="A16" s="305"/>
      <c r="B16" s="26" t="s">
        <v>534</v>
      </c>
      <c r="C16" s="266">
        <v>950</v>
      </c>
      <c r="D16" s="226"/>
      <c r="E16" s="90"/>
      <c r="F16" s="84"/>
      <c r="G16" s="90"/>
      <c r="H16" s="84"/>
      <c r="I16" s="299"/>
    </row>
    <row r="17" spans="1:9" ht="58.15" customHeight="1">
      <c r="A17" s="304" t="s">
        <v>535</v>
      </c>
      <c r="B17" s="26" t="s">
        <v>536</v>
      </c>
      <c r="C17" s="266">
        <v>0.01</v>
      </c>
      <c r="D17" s="226"/>
      <c r="E17" s="90"/>
      <c r="F17" s="84"/>
      <c r="G17" s="90"/>
      <c r="H17" s="84"/>
      <c r="I17" s="299" t="s">
        <v>537</v>
      </c>
    </row>
    <row r="18" spans="1:9" ht="36.6" customHeight="1">
      <c r="A18" s="305"/>
      <c r="B18" s="26" t="s">
        <v>538</v>
      </c>
      <c r="C18" s="266">
        <v>0.03</v>
      </c>
      <c r="D18" s="226"/>
      <c r="E18" s="90"/>
      <c r="F18" s="84"/>
      <c r="G18" s="90"/>
      <c r="H18" s="84"/>
      <c r="I18" s="299"/>
    </row>
    <row r="19" spans="1:9" ht="58.15" customHeight="1">
      <c r="A19" s="27" t="s">
        <v>539</v>
      </c>
      <c r="B19" s="26" t="s">
        <v>540</v>
      </c>
      <c r="C19" s="266" t="s">
        <v>327</v>
      </c>
      <c r="D19" s="226"/>
      <c r="E19" s="90"/>
      <c r="F19" s="84"/>
      <c r="G19" s="90"/>
      <c r="H19" s="84"/>
      <c r="I19" s="83" t="s">
        <v>541</v>
      </c>
    </row>
    <row r="20" spans="1:9" ht="101.1" customHeight="1">
      <c r="A20" s="27" t="s">
        <v>542</v>
      </c>
      <c r="B20" s="26" t="s">
        <v>543</v>
      </c>
      <c r="C20" s="266" t="s">
        <v>327</v>
      </c>
      <c r="D20" s="226"/>
      <c r="E20" s="90"/>
      <c r="F20" s="84"/>
      <c r="G20" s="90"/>
      <c r="H20" s="84"/>
      <c r="I20" s="83" t="s">
        <v>544</v>
      </c>
    </row>
    <row r="21" spans="1:9" ht="58.15" customHeight="1">
      <c r="A21" s="304" t="s">
        <v>545</v>
      </c>
      <c r="B21" s="26" t="s">
        <v>546</v>
      </c>
      <c r="C21" s="266" t="s">
        <v>327</v>
      </c>
      <c r="D21" s="226"/>
      <c r="E21" s="90"/>
      <c r="F21" s="84"/>
      <c r="G21" s="90"/>
      <c r="H21" s="84"/>
      <c r="I21" s="299" t="s">
        <v>547</v>
      </c>
    </row>
    <row r="22" spans="1:9" ht="58.15" customHeight="1">
      <c r="A22" s="305"/>
      <c r="B22" s="26" t="s">
        <v>548</v>
      </c>
      <c r="C22" s="266" t="s">
        <v>327</v>
      </c>
      <c r="D22" s="226"/>
      <c r="E22" s="90"/>
      <c r="F22" s="84"/>
      <c r="G22" s="90"/>
      <c r="H22" s="84"/>
      <c r="I22" s="299"/>
    </row>
    <row r="23" spans="1:9" ht="58.15" customHeight="1">
      <c r="A23" s="27" t="s">
        <v>549</v>
      </c>
      <c r="B23" s="26" t="s">
        <v>550</v>
      </c>
      <c r="C23" s="266" t="s">
        <v>327</v>
      </c>
      <c r="D23" s="226"/>
      <c r="E23" s="90"/>
      <c r="F23" s="84"/>
      <c r="G23" s="90"/>
      <c r="H23" s="84"/>
      <c r="I23" s="83" t="s">
        <v>551</v>
      </c>
    </row>
    <row r="24" spans="1:9" ht="58.15" customHeight="1">
      <c r="A24" s="27" t="s">
        <v>552</v>
      </c>
      <c r="B24" s="26" t="s">
        <v>553</v>
      </c>
      <c r="C24" s="266" t="s">
        <v>327</v>
      </c>
      <c r="D24" s="226"/>
      <c r="E24" s="90"/>
      <c r="F24" s="84"/>
      <c r="G24" s="90"/>
      <c r="H24" s="84"/>
      <c r="I24" s="83" t="s">
        <v>554</v>
      </c>
    </row>
    <row r="25" spans="1:9" ht="101.1" customHeight="1">
      <c r="A25" s="27" t="s">
        <v>555</v>
      </c>
      <c r="B25" s="26" t="s">
        <v>556</v>
      </c>
      <c r="C25" s="266">
        <v>0.1</v>
      </c>
      <c r="D25" s="226"/>
      <c r="E25" s="90"/>
      <c r="F25" s="84"/>
      <c r="G25" s="90"/>
      <c r="H25" s="84"/>
      <c r="I25" s="83" t="s">
        <v>557</v>
      </c>
    </row>
    <row r="26" spans="1:9" ht="36.6" customHeight="1">
      <c r="A26" s="304" t="s">
        <v>558</v>
      </c>
      <c r="B26" s="26" t="s">
        <v>559</v>
      </c>
      <c r="C26" s="266">
        <v>40</v>
      </c>
      <c r="D26" s="226"/>
      <c r="E26" s="90"/>
      <c r="F26" s="84"/>
      <c r="G26" s="90"/>
      <c r="H26" s="84"/>
      <c r="I26" s="299" t="s">
        <v>560</v>
      </c>
    </row>
    <row r="27" spans="1:9" ht="36.6" customHeight="1">
      <c r="A27" s="305"/>
      <c r="B27" s="26" t="s">
        <v>561</v>
      </c>
      <c r="C27" s="266">
        <v>34</v>
      </c>
      <c r="D27" s="226"/>
      <c r="E27" s="90"/>
      <c r="F27" s="84"/>
      <c r="G27" s="90"/>
      <c r="H27" s="84"/>
      <c r="I27" s="299"/>
    </row>
    <row r="28" spans="1:9" ht="36.6" customHeight="1">
      <c r="A28" s="27" t="s">
        <v>562</v>
      </c>
      <c r="B28" s="26" t="s">
        <v>563</v>
      </c>
      <c r="C28" s="266">
        <v>14</v>
      </c>
      <c r="D28" s="226"/>
      <c r="E28" s="90"/>
      <c r="F28" s="84"/>
      <c r="G28" s="90"/>
      <c r="H28" s="84"/>
      <c r="I28" s="83" t="s">
        <v>564</v>
      </c>
    </row>
    <row r="29" spans="1:9" ht="79.5" customHeight="1">
      <c r="A29" s="27" t="s">
        <v>565</v>
      </c>
      <c r="B29" s="26" t="s">
        <v>566</v>
      </c>
      <c r="C29" s="266" t="s">
        <v>327</v>
      </c>
      <c r="D29" s="226"/>
      <c r="E29" s="90"/>
      <c r="F29" s="84"/>
      <c r="G29" s="90"/>
      <c r="H29" s="84"/>
      <c r="I29" s="83" t="s">
        <v>567</v>
      </c>
    </row>
    <row r="30" spans="1:9" ht="58.15" customHeight="1">
      <c r="A30" s="27" t="s">
        <v>568</v>
      </c>
      <c r="B30" s="26" t="s">
        <v>569</v>
      </c>
      <c r="C30" s="266" t="s">
        <v>327</v>
      </c>
      <c r="D30" s="226"/>
      <c r="E30" s="90"/>
      <c r="F30" s="84"/>
      <c r="G30" s="90"/>
      <c r="H30" s="84"/>
      <c r="I30" s="83" t="s">
        <v>570</v>
      </c>
    </row>
    <row r="31" spans="1:9" ht="58.15" customHeight="1">
      <c r="A31" s="27" t="s">
        <v>571</v>
      </c>
      <c r="B31" s="26" t="s">
        <v>572</v>
      </c>
      <c r="C31" s="266" t="s">
        <v>342</v>
      </c>
      <c r="D31" s="226"/>
      <c r="E31" s="90"/>
      <c r="F31" s="84"/>
      <c r="G31" s="90"/>
      <c r="H31" s="84"/>
      <c r="I31" s="83" t="s">
        <v>573</v>
      </c>
    </row>
    <row r="32" spans="1:9" ht="58.15" customHeight="1">
      <c r="A32" s="27" t="s">
        <v>574</v>
      </c>
      <c r="B32" s="26" t="s">
        <v>575</v>
      </c>
      <c r="C32" s="266" t="s">
        <v>327</v>
      </c>
      <c r="D32" s="226"/>
      <c r="E32" s="90"/>
      <c r="F32" s="84"/>
      <c r="G32" s="90"/>
      <c r="H32" s="84"/>
      <c r="I32" s="83" t="s">
        <v>576</v>
      </c>
    </row>
    <row r="33" spans="1:9" ht="36.6" customHeight="1">
      <c r="A33" s="27" t="s">
        <v>577</v>
      </c>
      <c r="B33" s="26" t="s">
        <v>578</v>
      </c>
      <c r="C33" s="266">
        <v>0.15</v>
      </c>
      <c r="D33" s="226"/>
      <c r="E33" s="90"/>
      <c r="F33" s="84"/>
      <c r="G33" s="90"/>
      <c r="H33" s="84"/>
      <c r="I33" s="83" t="s">
        <v>579</v>
      </c>
    </row>
    <row r="34" spans="1:9" ht="58.15" customHeight="1">
      <c r="A34" s="304" t="s">
        <v>580</v>
      </c>
      <c r="B34" s="26" t="s">
        <v>581</v>
      </c>
      <c r="C34" s="266">
        <v>21</v>
      </c>
      <c r="D34" s="226"/>
      <c r="E34" s="90"/>
      <c r="F34" s="84"/>
      <c r="G34" s="90"/>
      <c r="H34" s="84"/>
      <c r="I34" s="299" t="s">
        <v>582</v>
      </c>
    </row>
    <row r="35" spans="1:9" ht="36.6" customHeight="1">
      <c r="A35" s="305"/>
      <c r="B35" s="26" t="s">
        <v>583</v>
      </c>
      <c r="C35" s="266">
        <v>22</v>
      </c>
      <c r="D35" s="226"/>
      <c r="E35" s="90"/>
      <c r="F35" s="84"/>
      <c r="G35" s="90"/>
      <c r="H35" s="84"/>
      <c r="I35" s="299"/>
    </row>
    <row r="36" spans="1:9" ht="58.15" customHeight="1">
      <c r="A36" s="27" t="s">
        <v>584</v>
      </c>
      <c r="B36" s="26" t="s">
        <v>585</v>
      </c>
      <c r="C36" s="266" t="s">
        <v>327</v>
      </c>
      <c r="D36" s="226"/>
      <c r="E36" s="90"/>
      <c r="F36" s="84"/>
      <c r="G36" s="90"/>
      <c r="H36" s="84"/>
      <c r="I36" s="83" t="s">
        <v>586</v>
      </c>
    </row>
    <row r="37" spans="1:9" ht="79.5" customHeight="1">
      <c r="A37" s="304" t="s">
        <v>587</v>
      </c>
      <c r="B37" s="26" t="s">
        <v>588</v>
      </c>
      <c r="C37" s="266">
        <v>0.2</v>
      </c>
      <c r="D37" s="226"/>
      <c r="E37" s="90"/>
      <c r="F37" s="84"/>
      <c r="G37" s="90"/>
      <c r="H37" s="84"/>
      <c r="I37" s="299" t="s">
        <v>589</v>
      </c>
    </row>
    <row r="38" spans="1:9" ht="36.6" customHeight="1">
      <c r="A38" s="305"/>
      <c r="B38" s="26" t="s">
        <v>590</v>
      </c>
      <c r="C38" s="266">
        <v>0.63</v>
      </c>
      <c r="D38" s="226"/>
      <c r="E38" s="90"/>
      <c r="F38" s="84"/>
      <c r="G38" s="90"/>
      <c r="H38" s="84"/>
      <c r="I38" s="299"/>
    </row>
    <row r="39" spans="1:9" ht="79.5" customHeight="1">
      <c r="A39" s="27" t="s">
        <v>591</v>
      </c>
      <c r="B39" s="26" t="s">
        <v>592</v>
      </c>
      <c r="C39" s="266" t="s">
        <v>327</v>
      </c>
      <c r="D39" s="226"/>
      <c r="E39" s="90"/>
      <c r="F39" s="84"/>
      <c r="G39" s="90"/>
      <c r="H39" s="84"/>
      <c r="I39" s="83" t="s">
        <v>593</v>
      </c>
    </row>
    <row r="40" spans="1:9" ht="36.6" customHeight="1">
      <c r="A40" s="304" t="s">
        <v>594</v>
      </c>
      <c r="B40" s="26" t="s">
        <v>595</v>
      </c>
      <c r="C40" s="266">
        <v>21</v>
      </c>
      <c r="D40" s="226"/>
      <c r="E40" s="90"/>
      <c r="F40" s="84"/>
      <c r="G40" s="90"/>
      <c r="H40" s="84"/>
      <c r="I40" s="299" t="s">
        <v>596</v>
      </c>
    </row>
    <row r="41" spans="1:9" ht="36.6" customHeight="1">
      <c r="A41" s="305"/>
      <c r="B41" s="26" t="s">
        <v>597</v>
      </c>
      <c r="C41" s="266">
        <v>4</v>
      </c>
      <c r="D41" s="226"/>
      <c r="E41" s="90"/>
      <c r="F41" s="84"/>
      <c r="G41" s="90"/>
      <c r="H41" s="84"/>
      <c r="I41" s="299"/>
    </row>
    <row r="42" spans="1:9" ht="36.6" customHeight="1">
      <c r="A42" s="304" t="s">
        <v>598</v>
      </c>
      <c r="B42" s="26" t="s">
        <v>599</v>
      </c>
      <c r="C42" s="266">
        <v>0.4</v>
      </c>
      <c r="D42" s="226"/>
      <c r="E42" s="90"/>
      <c r="F42" s="84"/>
      <c r="G42" s="90"/>
      <c r="H42" s="84"/>
      <c r="I42" s="299" t="s">
        <v>600</v>
      </c>
    </row>
    <row r="43" spans="1:9" ht="36.6" customHeight="1">
      <c r="A43" s="305"/>
      <c r="B43" s="26" t="s">
        <v>601</v>
      </c>
      <c r="C43" s="266">
        <v>0.4</v>
      </c>
      <c r="D43" s="226"/>
      <c r="E43" s="90"/>
      <c r="F43" s="84"/>
      <c r="G43" s="90"/>
      <c r="H43" s="84"/>
      <c r="I43" s="299"/>
    </row>
    <row r="44" spans="1:9" ht="58.15" customHeight="1">
      <c r="A44" s="27" t="s">
        <v>602</v>
      </c>
      <c r="B44" s="26" t="s">
        <v>603</v>
      </c>
      <c r="C44" s="266" t="s">
        <v>327</v>
      </c>
      <c r="D44" s="226"/>
      <c r="E44" s="90"/>
      <c r="F44" s="84"/>
      <c r="G44" s="90"/>
      <c r="H44" s="84"/>
      <c r="I44" s="83" t="s">
        <v>603</v>
      </c>
    </row>
    <row r="45" spans="1:9" ht="14.1" customHeight="1"/>
    <row r="46" spans="1:9" ht="14.1" customHeight="1"/>
    <row r="47" spans="1:9" ht="14.1" customHeight="1"/>
    <row r="48" spans="1:9"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sheetData>
  <sheetProtection algorithmName="SHA-512" hashValue="5714BN2f2gg2dAegTnq12u23wYB9d8FujscMuB6u2cnsfO528rArLeBpXP+cype0nlk6hhfRDwYy8oBHsX/sYA==" saltValue="uDxS4/nWqQ1CqS+YHIgX0w==" spinCount="100000" sheet="1" objects="1" scenarios="1"/>
  <mergeCells count="22">
    <mergeCell ref="I21:I22"/>
    <mergeCell ref="I26:I27"/>
    <mergeCell ref="I34:I35"/>
    <mergeCell ref="I37:I38"/>
    <mergeCell ref="I40:I41"/>
    <mergeCell ref="I42:I43"/>
    <mergeCell ref="A26:A27"/>
    <mergeCell ref="A34:A35"/>
    <mergeCell ref="A37:A38"/>
    <mergeCell ref="A40:A41"/>
    <mergeCell ref="A42:A43"/>
    <mergeCell ref="I6:I7"/>
    <mergeCell ref="I11:I12"/>
    <mergeCell ref="I13:I14"/>
    <mergeCell ref="I15:I16"/>
    <mergeCell ref="I17:I18"/>
    <mergeCell ref="A21:A22"/>
    <mergeCell ref="A6:A7"/>
    <mergeCell ref="A11:A12"/>
    <mergeCell ref="A13:A14"/>
    <mergeCell ref="A15:A16"/>
    <mergeCell ref="A17:A18"/>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3FEF60AE-6202-45F4-9544-AD5CCC4C9AC6}">
          <x14:formula1>
            <xm:f>Setting!$C$6:$C$105</xm:f>
          </x14:formula1>
          <xm:sqref>C6:C44</xm:sqref>
        </x14:dataValidation>
        <x14:dataValidation type="list" errorStyle="information" allowBlank="1" showInputMessage="1" showErrorMessage="1" xr:uid="{679B52A4-5558-4457-9E29-0F3CA6083A88}">
          <x14:formula1>
            <xm:f>DocumentList!$E$6:$E$205</xm:f>
          </x14:formula1>
          <xm:sqref>D6:D44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28">
    <tabColor theme="9"/>
    <pageSetUpPr fitToPage="1"/>
  </sheetPr>
  <dimension ref="A1:R531"/>
  <sheetViews>
    <sheetView showGridLines="0" showRowColHeaders="0" zoomScaleNormal="100" workbookViewId="0">
      <pane xSplit="5" ySplit="5" topLeftCell="F6" activePane="bottomRight" state="frozen"/>
      <selection pane="bottomRight" activeCell="A5" sqref="A5"/>
      <selection pane="bottomLeft" activeCell="D23" sqref="D23"/>
      <selection pane="topRight" activeCell="D23" sqref="D23"/>
    </sheetView>
  </sheetViews>
  <sheetFormatPr defaultColWidth="9.375" defaultRowHeight="18.95"/>
  <cols>
    <col min="1" max="1" width="33.75" style="4" customWidth="1"/>
    <col min="2" max="2" width="9.875" style="235" hidden="1" customWidth="1"/>
    <col min="3" max="3" width="7.75" style="40" customWidth="1"/>
    <col min="4" max="4" width="11.75" style="3" customWidth="1"/>
    <col min="5" max="5" width="7.75" style="3" customWidth="1"/>
    <col min="6" max="6" width="11.75" style="40" customWidth="1"/>
    <col min="7" max="7" width="33.75" style="39" customWidth="1"/>
    <col min="8" max="8" width="8.75" style="39" customWidth="1"/>
    <col min="9" max="9" width="12.75" style="39" customWidth="1"/>
    <col min="10" max="10" width="11.75" style="39" customWidth="1"/>
    <col min="11" max="11" width="30.75" style="95" customWidth="1"/>
    <col min="12" max="13" width="12.75" style="3" customWidth="1"/>
    <col min="14" max="14" width="12.75" style="40" customWidth="1"/>
    <col min="15" max="15" width="20.75" style="95" customWidth="1"/>
    <col min="16" max="16" width="10.75" style="3" customWidth="1"/>
    <col min="17" max="17" width="8.75" style="3" customWidth="1"/>
    <col min="18" max="18" width="20.75" style="94" customWidth="1"/>
    <col min="19" max="16384" width="9.375" style="1"/>
  </cols>
  <sheetData>
    <row r="1" spans="1:18" ht="21" customHeight="1">
      <c r="A1" s="5"/>
      <c r="B1" s="1"/>
      <c r="D1" s="1"/>
      <c r="E1" s="1"/>
      <c r="K1" s="41"/>
      <c r="L1" s="1"/>
      <c r="M1" s="1"/>
      <c r="O1" s="41"/>
      <c r="P1" s="1"/>
      <c r="Q1" s="1"/>
      <c r="R1" s="41"/>
    </row>
    <row r="2" spans="1:18" ht="21" customHeight="1">
      <c r="A2" s="37" t="s">
        <v>3</v>
      </c>
      <c r="B2" s="1"/>
      <c r="D2" s="1"/>
      <c r="E2" s="1"/>
      <c r="K2" s="41"/>
      <c r="L2" s="1"/>
      <c r="M2" s="1"/>
      <c r="O2" s="41"/>
      <c r="P2" s="1"/>
      <c r="Q2" s="1"/>
      <c r="R2" s="41"/>
    </row>
    <row r="3" spans="1:18" ht="21" customHeight="1">
      <c r="A3" s="135" t="e" cm="1">
        <f t="array" aca="1" ref="A3" ca="1">MID(CELL("filename",A1),FIND("]",CELL("filename",A1))+1,256)</f>
        <v>#VALUE!</v>
      </c>
      <c r="B3" s="1"/>
      <c r="D3" s="1"/>
      <c r="E3" s="1"/>
      <c r="K3" s="41"/>
      <c r="L3" s="1"/>
      <c r="M3" s="1"/>
      <c r="O3" s="41"/>
      <c r="P3" s="1"/>
      <c r="Q3" s="1"/>
      <c r="R3" s="41"/>
    </row>
    <row r="4" spans="1:18" ht="5.0999999999999996" customHeight="1">
      <c r="A4" s="38"/>
      <c r="B4" s="2"/>
      <c r="D4" s="2"/>
      <c r="E4" s="2"/>
      <c r="K4" s="4"/>
      <c r="L4" s="1"/>
      <c r="M4" s="1"/>
      <c r="O4" s="41"/>
      <c r="P4" s="1"/>
      <c r="Q4" s="1"/>
      <c r="R4" s="41"/>
    </row>
    <row r="5" spans="1:18" ht="43.15" customHeight="1">
      <c r="A5" s="43" t="s">
        <v>294</v>
      </c>
      <c r="B5" s="43" t="s">
        <v>295</v>
      </c>
      <c r="C5" s="44"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45" t="s">
        <v>377</v>
      </c>
      <c r="R5" s="43" t="s">
        <v>378</v>
      </c>
    </row>
    <row r="6" spans="1:18" ht="120" customHeight="1">
      <c r="A6" s="300" t="s">
        <v>510</v>
      </c>
      <c r="B6" s="83" t="s">
        <v>511</v>
      </c>
      <c r="C6" s="303">
        <f>('DevCoAssessmentInput(D&amp;T)'!$C$6+'DevCoAssessmentInput(D&amp;T)'!$C$7)/2</f>
        <v>0.4</v>
      </c>
      <c r="D6" s="307" t="str">
        <f>_xlfn.IFS($C$6&gt;0.7,"Good",$C$6&gt;=0.5,"Satisfactory",$C$6&lt;0.5,"Needs Improvement")</f>
        <v>Needs Improvement</v>
      </c>
      <c r="E6" s="308">
        <f>_xlfn.IFS($D$6="Good", 3, $D$6="Satisfactory", 2, $D$6="Needs Improvement", 1)</f>
        <v>1</v>
      </c>
      <c r="F6" s="303">
        <v>0.3</v>
      </c>
      <c r="G6" s="319" t="s">
        <v>512</v>
      </c>
      <c r="H6" s="303" t="s">
        <v>384</v>
      </c>
      <c r="I6" s="303" t="s">
        <v>385</v>
      </c>
      <c r="J6" s="303" t="s">
        <v>386</v>
      </c>
      <c r="K6" s="311"/>
      <c r="L6" s="312"/>
      <c r="M6" s="313">
        <f>($F$6*$E$6+$F$8*$E$8+$F$9*$E$9+$F$10*$E$10)</f>
        <v>2.4000000000000004</v>
      </c>
      <c r="N6" s="314"/>
      <c r="O6" s="311"/>
      <c r="P6" s="318"/>
      <c r="Q6" s="317">
        <f>($N$6*$M$6+$N$11*$M$11)</f>
        <v>1.5</v>
      </c>
      <c r="R6" s="311"/>
    </row>
    <row r="7" spans="1:18" ht="14.1" hidden="1" customHeight="1">
      <c r="A7" s="301"/>
      <c r="B7" s="83" t="s">
        <v>513</v>
      </c>
      <c r="C7" s="303"/>
      <c r="D7" s="307"/>
      <c r="E7" s="308"/>
      <c r="F7" s="303"/>
      <c r="G7" s="320"/>
      <c r="H7" s="303"/>
      <c r="I7" s="303"/>
      <c r="J7" s="303"/>
      <c r="K7" s="311"/>
      <c r="L7" s="312"/>
      <c r="M7" s="313"/>
      <c r="N7" s="314"/>
      <c r="O7" s="311"/>
      <c r="P7" s="318"/>
      <c r="Q7" s="317"/>
      <c r="R7" s="311"/>
    </row>
    <row r="8" spans="1:18" ht="78" customHeight="1">
      <c r="A8" s="27" t="s">
        <v>514</v>
      </c>
      <c r="B8" s="83" t="s">
        <v>515</v>
      </c>
      <c r="C8" s="47" t="str">
        <f>'DevCoAssessmentInput(D&amp;T)'!$C$8</f>
        <v>Yes</v>
      </c>
      <c r="D8" s="264" t="str">
        <f>_xlfn.IFS($C$8&gt;0.7,"Good",$C$8&gt;=0.5,"Satisfactory",$C$8&lt;0.5,"Needs Improvement")</f>
        <v>Good</v>
      </c>
      <c r="E8" s="55">
        <f>_xlfn.IFS($D$8="Good", 3, $D$8="Satisfactory", 2, $D$8="Needs Improvement", 1)</f>
        <v>3</v>
      </c>
      <c r="F8" s="47">
        <v>0.2</v>
      </c>
      <c r="G8" s="26" t="s">
        <v>516</v>
      </c>
      <c r="H8" s="47" t="s">
        <v>384</v>
      </c>
      <c r="I8" s="47" t="s">
        <v>385</v>
      </c>
      <c r="J8" s="47" t="s">
        <v>386</v>
      </c>
      <c r="K8" s="265"/>
      <c r="L8" s="312"/>
      <c r="M8" s="313"/>
      <c r="N8" s="314"/>
      <c r="O8" s="311"/>
      <c r="P8" s="318"/>
      <c r="Q8" s="317"/>
      <c r="R8" s="311"/>
    </row>
    <row r="9" spans="1:18" ht="78" customHeight="1">
      <c r="A9" s="27" t="s">
        <v>517</v>
      </c>
      <c r="B9" s="83" t="s">
        <v>518</v>
      </c>
      <c r="C9" s="47" t="str">
        <f>'DevCoAssessmentInput(D&amp;T)'!$C$9</f>
        <v>Yes</v>
      </c>
      <c r="D9" s="264" t="str">
        <f>_xlfn.IFS($C$9="Yes","Good",$C$9="No","Needs Improvement")</f>
        <v>Good</v>
      </c>
      <c r="E9" s="55">
        <f>_xlfn.IFS($D$9="Good", 3, $D$9="Needs Improvement", 1)</f>
        <v>3</v>
      </c>
      <c r="F9" s="47">
        <v>0.2</v>
      </c>
      <c r="G9" s="26" t="s">
        <v>519</v>
      </c>
      <c r="H9" s="47" t="s">
        <v>327</v>
      </c>
      <c r="I9" s="47"/>
      <c r="J9" s="47" t="s">
        <v>342</v>
      </c>
      <c r="K9" s="265"/>
      <c r="L9" s="312"/>
      <c r="M9" s="313"/>
      <c r="N9" s="314"/>
      <c r="O9" s="311"/>
      <c r="P9" s="318"/>
      <c r="Q9" s="317"/>
      <c r="R9" s="311"/>
    </row>
    <row r="10" spans="1:18" ht="57" customHeight="1">
      <c r="A10" s="27" t="s">
        <v>520</v>
      </c>
      <c r="B10" s="83" t="s">
        <v>521</v>
      </c>
      <c r="C10" s="47" t="str">
        <f>'DevCoAssessmentInput(D&amp;T)'!$C$10</f>
        <v>No</v>
      </c>
      <c r="D10" s="264" t="str">
        <f>_xlfn.IFS($C$10&gt;0.7,"Good",$C$10&gt;=0.5,"Satisfactory",$C$10&lt;0.5,"Needs Improvement")</f>
        <v>Good</v>
      </c>
      <c r="E10" s="55">
        <f>_xlfn.IFS($D$10="Good", 3, $D$10="Satisfactory", 2, $D$10="Needs Improvement", 1)</f>
        <v>3</v>
      </c>
      <c r="F10" s="47">
        <v>0.3</v>
      </c>
      <c r="G10" s="26" t="s">
        <v>522</v>
      </c>
      <c r="H10" s="47" t="s">
        <v>384</v>
      </c>
      <c r="I10" s="47" t="s">
        <v>385</v>
      </c>
      <c r="J10" s="47" t="s">
        <v>386</v>
      </c>
      <c r="K10" s="265"/>
      <c r="L10" s="312"/>
      <c r="M10" s="313"/>
      <c r="N10" s="314"/>
      <c r="O10" s="311"/>
      <c r="P10" s="318"/>
      <c r="Q10" s="317"/>
      <c r="R10" s="311"/>
    </row>
    <row r="11" spans="1:18" ht="36" customHeight="1">
      <c r="A11" s="300" t="s">
        <v>523</v>
      </c>
      <c r="B11" s="83" t="s">
        <v>524</v>
      </c>
      <c r="C11" s="303">
        <f>('DevCoAssessmentInput(D&amp;T)'!$C$11 - 'DevCoAssessmentInput(D&amp;T)'!$C$12)/'DevCoAssessmentInput(D&amp;T)'!$C$12</f>
        <v>0.14285714285714285</v>
      </c>
      <c r="D11" s="307" t="str">
        <f>_xlfn.IFS($C$11&lt;0.15,"Good",$C$11&lt;=0.3,"Satisfactory",$C$11&gt;0.3,"Needs Improvement")</f>
        <v>Good</v>
      </c>
      <c r="E11" s="308">
        <f>_xlfn.IFS($D$11="Good", 3, $D$11="Satisfactory", 2, $D$11="Needs Improvement", 1)</f>
        <v>3</v>
      </c>
      <c r="F11" s="303">
        <v>0.3</v>
      </c>
      <c r="G11" s="319" t="s">
        <v>525</v>
      </c>
      <c r="H11" s="303" t="s">
        <v>604</v>
      </c>
      <c r="I11" s="303" t="s">
        <v>605</v>
      </c>
      <c r="J11" s="303" t="s">
        <v>606</v>
      </c>
      <c r="K11" s="311"/>
      <c r="L11" s="312" t="s">
        <v>607</v>
      </c>
      <c r="M11" s="313">
        <f>($F$11*$E$11+$F$13*$E$13+$F$15*$E$15)</f>
        <v>3</v>
      </c>
      <c r="N11" s="314">
        <v>0.5</v>
      </c>
      <c r="O11" s="311"/>
      <c r="P11" s="318"/>
      <c r="Q11" s="317"/>
      <c r="R11" s="311"/>
    </row>
    <row r="12" spans="1:18" ht="14.1" hidden="1" customHeight="1">
      <c r="A12" s="301"/>
      <c r="B12" s="83" t="s">
        <v>526</v>
      </c>
      <c r="C12" s="303"/>
      <c r="D12" s="307"/>
      <c r="E12" s="308"/>
      <c r="F12" s="303"/>
      <c r="G12" s="320"/>
      <c r="H12" s="303"/>
      <c r="I12" s="303"/>
      <c r="J12" s="303"/>
      <c r="K12" s="311"/>
      <c r="L12" s="312"/>
      <c r="M12" s="313"/>
      <c r="N12" s="314"/>
      <c r="O12" s="311"/>
      <c r="P12" s="318"/>
      <c r="Q12" s="317"/>
      <c r="R12" s="311"/>
    </row>
    <row r="13" spans="1:18" ht="57" customHeight="1">
      <c r="A13" s="300" t="s">
        <v>527</v>
      </c>
      <c r="B13" s="83" t="s">
        <v>528</v>
      </c>
      <c r="C13" s="303">
        <f>('DevCoAssessmentInput(D&amp;T)'!$C$13 - 'DevCoAssessmentInput(D&amp;T)'!$C$14)/'DevCoAssessmentInput(D&amp;T)'!$C$14</f>
        <v>4.1666666666666706E-2</v>
      </c>
      <c r="D13" s="307" t="str">
        <f>_xlfn.IFS($C$13&lt;0.15,"Good",$C$13&lt;=0.3,"Satisfactory",$C$13&gt;0.3,"Needs Improvement")</f>
        <v>Good</v>
      </c>
      <c r="E13" s="308">
        <f>_xlfn.IFS($D$13="Good", 3, $D$13="Satisfactory", 2, $D$13="Needs Improvement", 1)</f>
        <v>3</v>
      </c>
      <c r="F13" s="303">
        <v>0.3</v>
      </c>
      <c r="G13" s="319" t="s">
        <v>529</v>
      </c>
      <c r="H13" s="303" t="s">
        <v>604</v>
      </c>
      <c r="I13" s="303" t="s">
        <v>605</v>
      </c>
      <c r="J13" s="303" t="s">
        <v>606</v>
      </c>
      <c r="K13" s="311"/>
      <c r="L13" s="312"/>
      <c r="M13" s="313"/>
      <c r="N13" s="314"/>
      <c r="O13" s="311"/>
      <c r="P13" s="318"/>
      <c r="Q13" s="317"/>
      <c r="R13" s="311"/>
    </row>
    <row r="14" spans="1:18" ht="14.1" hidden="1" customHeight="1">
      <c r="A14" s="301"/>
      <c r="B14" s="83" t="s">
        <v>530</v>
      </c>
      <c r="C14" s="303"/>
      <c r="D14" s="307"/>
      <c r="E14" s="308"/>
      <c r="F14" s="303"/>
      <c r="G14" s="320"/>
      <c r="H14" s="303"/>
      <c r="I14" s="303"/>
      <c r="J14" s="303"/>
      <c r="K14" s="311"/>
      <c r="L14" s="312"/>
      <c r="M14" s="313"/>
      <c r="N14" s="314"/>
      <c r="O14" s="311"/>
      <c r="P14" s="318"/>
      <c r="Q14" s="317"/>
      <c r="R14" s="311"/>
    </row>
    <row r="15" spans="1:18" ht="57" customHeight="1">
      <c r="A15" s="300" t="s">
        <v>531</v>
      </c>
      <c r="B15" s="83" t="s">
        <v>532</v>
      </c>
      <c r="C15" s="303">
        <f>('DevCoAssessmentInput(D&amp;T)'!$C$15 - 'DevCoAssessmentInput(D&amp;T)'!$C$16)/'DevCoAssessmentInput(D&amp;T)'!$C$16</f>
        <v>5.2631578947368418E-2</v>
      </c>
      <c r="D15" s="307" t="str">
        <f>_xlfn.IFS($C$15&lt;0.3,"Good",$C$15&lt;=0.4,"Satisfactory",$C$15&gt;0.4,"Needs Improvement")</f>
        <v>Good</v>
      </c>
      <c r="E15" s="308">
        <f>_xlfn.IFS($D$15="Good", 3, $D$15="Satisfactory", 2, $D$15="Needs Improvement", 1)</f>
        <v>3</v>
      </c>
      <c r="F15" s="303">
        <v>0.4</v>
      </c>
      <c r="G15" s="319" t="s">
        <v>533</v>
      </c>
      <c r="H15" s="303" t="s">
        <v>387</v>
      </c>
      <c r="I15" s="303" t="s">
        <v>608</v>
      </c>
      <c r="J15" s="303" t="s">
        <v>392</v>
      </c>
      <c r="K15" s="311"/>
      <c r="L15" s="312"/>
      <c r="M15" s="313"/>
      <c r="N15" s="314"/>
      <c r="O15" s="311"/>
      <c r="P15" s="318"/>
      <c r="Q15" s="317"/>
      <c r="R15" s="311"/>
    </row>
    <row r="16" spans="1:18" ht="14.1" hidden="1" customHeight="1">
      <c r="A16" s="301"/>
      <c r="B16" s="83" t="s">
        <v>534</v>
      </c>
      <c r="C16" s="303"/>
      <c r="D16" s="307"/>
      <c r="E16" s="308"/>
      <c r="F16" s="303"/>
      <c r="G16" s="320"/>
      <c r="H16" s="303"/>
      <c r="I16" s="303"/>
      <c r="J16" s="303"/>
      <c r="K16" s="311"/>
      <c r="L16" s="312"/>
      <c r="M16" s="313"/>
      <c r="N16" s="314"/>
      <c r="O16" s="311"/>
      <c r="P16" s="318"/>
      <c r="Q16" s="317"/>
      <c r="R16" s="311"/>
    </row>
    <row r="17" spans="1:18" ht="57" customHeight="1">
      <c r="A17" s="300" t="s">
        <v>535</v>
      </c>
      <c r="B17" s="83" t="s">
        <v>536</v>
      </c>
      <c r="C17" s="303">
        <f>'DevCoAssessmentInput(D&amp;T)'!$C$17/'DevCoAssessmentInput(D&amp;T)'!$C$18</f>
        <v>0.33333333333333337</v>
      </c>
      <c r="D17" s="307" t="str">
        <f>_xlfn.IFS($C$17&gt;0.4,"Good",$C$17&gt;=0.2,"Satisfactory",$C$17&lt;0.2,"Needs Improvement")</f>
        <v>Satisfactory</v>
      </c>
      <c r="E17" s="308">
        <f>_xlfn.IFS($D$17="Good", 3, $D$17="Satisfactory", 2, $D$17="Needs Improvement", 1)</f>
        <v>2</v>
      </c>
      <c r="F17" s="303">
        <v>0.2</v>
      </c>
      <c r="G17" s="319" t="s">
        <v>537</v>
      </c>
      <c r="H17" s="303" t="s">
        <v>392</v>
      </c>
      <c r="I17" s="303" t="s">
        <v>391</v>
      </c>
      <c r="J17" s="303" t="s">
        <v>390</v>
      </c>
      <c r="K17" s="311"/>
      <c r="L17" s="312" t="s">
        <v>609</v>
      </c>
      <c r="M17" s="313">
        <f>($F$17*$E$17+$F$19*$E$19+$F$20*$E$20+$F$21*$E$21+$F$23*$E$23)</f>
        <v>2.8000000000000003</v>
      </c>
      <c r="N17" s="314">
        <v>1</v>
      </c>
      <c r="O17" s="311"/>
      <c r="P17" s="318" t="s">
        <v>610</v>
      </c>
      <c r="Q17" s="317">
        <f>($N$17*$M$17)</f>
        <v>2.8000000000000003</v>
      </c>
      <c r="R17" s="311"/>
    </row>
    <row r="18" spans="1:18" ht="14.1" hidden="1" customHeight="1">
      <c r="A18" s="301"/>
      <c r="B18" s="83" t="s">
        <v>538</v>
      </c>
      <c r="C18" s="303"/>
      <c r="D18" s="307"/>
      <c r="E18" s="308"/>
      <c r="F18" s="303"/>
      <c r="G18" s="320"/>
      <c r="H18" s="303"/>
      <c r="I18" s="303"/>
      <c r="J18" s="303"/>
      <c r="K18" s="311"/>
      <c r="L18" s="312"/>
      <c r="M18" s="313"/>
      <c r="N18" s="314"/>
      <c r="O18" s="311"/>
      <c r="P18" s="318"/>
      <c r="Q18" s="317"/>
      <c r="R18" s="311"/>
    </row>
    <row r="19" spans="1:18" ht="57" customHeight="1">
      <c r="A19" s="27" t="s">
        <v>539</v>
      </c>
      <c r="B19" s="83" t="s">
        <v>540</v>
      </c>
      <c r="C19" s="47" t="str">
        <f>'DevCoAssessmentInput(D&amp;T)'!$C$19</f>
        <v>Yes</v>
      </c>
      <c r="D19" s="264" t="str">
        <f>_xlfn.IFS($C$19="Yes","Good",$C$19="No","Needs Improvement")</f>
        <v>Good</v>
      </c>
      <c r="E19" s="55">
        <f>_xlfn.IFS($D$19="Good", 3, $D$19="Needs Improvement", 1)</f>
        <v>3</v>
      </c>
      <c r="F19" s="47">
        <v>0.2</v>
      </c>
      <c r="G19" s="26" t="s">
        <v>541</v>
      </c>
      <c r="H19" s="47" t="s">
        <v>327</v>
      </c>
      <c r="I19" s="47"/>
      <c r="J19" s="47" t="s">
        <v>342</v>
      </c>
      <c r="K19" s="265"/>
      <c r="L19" s="312"/>
      <c r="M19" s="313"/>
      <c r="N19" s="314"/>
      <c r="O19" s="311"/>
      <c r="P19" s="318"/>
      <c r="Q19" s="317"/>
      <c r="R19" s="311"/>
    </row>
    <row r="20" spans="1:18" ht="99" customHeight="1">
      <c r="A20" s="27" t="s">
        <v>542</v>
      </c>
      <c r="B20" s="83" t="s">
        <v>543</v>
      </c>
      <c r="C20" s="47" t="str">
        <f>'DevCoAssessmentInput(D&amp;T)'!$C$20</f>
        <v>Yes</v>
      </c>
      <c r="D20" s="264" t="str">
        <f>_xlfn.IFS($C$20="Yes","Good",$C$20="No","Needs Improvement")</f>
        <v>Good</v>
      </c>
      <c r="E20" s="55">
        <f>_xlfn.IFS($D$20="Good", 3, $D$20="Needs Improvement", 1)</f>
        <v>3</v>
      </c>
      <c r="F20" s="47">
        <v>0.2</v>
      </c>
      <c r="G20" s="26" t="s">
        <v>544</v>
      </c>
      <c r="H20" s="47" t="s">
        <v>327</v>
      </c>
      <c r="I20" s="47"/>
      <c r="J20" s="47" t="s">
        <v>342</v>
      </c>
      <c r="K20" s="265"/>
      <c r="L20" s="312"/>
      <c r="M20" s="313"/>
      <c r="N20" s="314"/>
      <c r="O20" s="311"/>
      <c r="P20" s="318"/>
      <c r="Q20" s="317"/>
      <c r="R20" s="311"/>
    </row>
    <row r="21" spans="1:18" ht="57" customHeight="1">
      <c r="A21" s="300" t="s">
        <v>545</v>
      </c>
      <c r="B21" s="83" t="s">
        <v>546</v>
      </c>
      <c r="C21" s="303" t="str">
        <f>IF('DevCoAssessmentInput(D&amp;T)'!$C$21='DevCoAssessmentInput(D&amp;T)'!$C$22,"Yes","No")</f>
        <v>Yes</v>
      </c>
      <c r="D21" s="307" t="str">
        <f>_xlfn.IFS($C$21="Yes","Good",$C$21="No","Needs Improvement")</f>
        <v>Good</v>
      </c>
      <c r="E21" s="308">
        <f>_xlfn.IFS($D$21="Good", 3, $D$21="Needs Improvement", 1)</f>
        <v>3</v>
      </c>
      <c r="F21" s="303">
        <v>0.2</v>
      </c>
      <c r="G21" s="319" t="s">
        <v>547</v>
      </c>
      <c r="H21" s="303" t="s">
        <v>327</v>
      </c>
      <c r="I21" s="303"/>
      <c r="J21" s="303" t="s">
        <v>342</v>
      </c>
      <c r="K21" s="311"/>
      <c r="L21" s="312"/>
      <c r="M21" s="313"/>
      <c r="N21" s="314"/>
      <c r="O21" s="311"/>
      <c r="P21" s="318"/>
      <c r="Q21" s="317"/>
      <c r="R21" s="311"/>
    </row>
    <row r="22" spans="1:18" ht="14.1" hidden="1" customHeight="1">
      <c r="A22" s="301"/>
      <c r="B22" s="83" t="s">
        <v>548</v>
      </c>
      <c r="C22" s="303"/>
      <c r="D22" s="307"/>
      <c r="E22" s="308"/>
      <c r="F22" s="303"/>
      <c r="G22" s="320"/>
      <c r="H22" s="303"/>
      <c r="I22" s="303"/>
      <c r="J22" s="303"/>
      <c r="K22" s="311"/>
      <c r="L22" s="312"/>
      <c r="M22" s="313"/>
      <c r="N22" s="314"/>
      <c r="O22" s="311"/>
      <c r="P22" s="318"/>
      <c r="Q22" s="317"/>
      <c r="R22" s="311"/>
    </row>
    <row r="23" spans="1:18" ht="57" customHeight="1">
      <c r="A23" s="27" t="s">
        <v>549</v>
      </c>
      <c r="B23" s="83" t="s">
        <v>550</v>
      </c>
      <c r="C23" s="47" t="str">
        <f>'DevCoAssessmentInput(D&amp;T)'!$C$23</f>
        <v>Yes</v>
      </c>
      <c r="D23" s="264" t="str">
        <f>_xlfn.IFS($C$23="Yes","Good",$C$23="No","Needs Improvement")</f>
        <v>Good</v>
      </c>
      <c r="E23" s="55">
        <f>_xlfn.IFS($D$23="Good", 3, $D$23="Needs Improvement", 1)</f>
        <v>3</v>
      </c>
      <c r="F23" s="47">
        <v>0.2</v>
      </c>
      <c r="G23" s="26" t="s">
        <v>551</v>
      </c>
      <c r="H23" s="47" t="s">
        <v>327</v>
      </c>
      <c r="I23" s="47"/>
      <c r="J23" s="47" t="s">
        <v>342</v>
      </c>
      <c r="K23" s="265"/>
      <c r="L23" s="312"/>
      <c r="M23" s="313"/>
      <c r="N23" s="314"/>
      <c r="O23" s="311"/>
      <c r="P23" s="318"/>
      <c r="Q23" s="317"/>
      <c r="R23" s="311"/>
    </row>
    <row r="24" spans="1:18" ht="57" customHeight="1">
      <c r="A24" s="27" t="s">
        <v>552</v>
      </c>
      <c r="B24" s="83" t="s">
        <v>553</v>
      </c>
      <c r="C24" s="47" t="str">
        <f>'DevCoAssessmentInput(D&amp;T)'!$C$24</f>
        <v>Yes</v>
      </c>
      <c r="D24" s="264" t="str">
        <f>_xlfn.IFS($C$24="Yes","Good",$C$24="No","Needs Improvement")</f>
        <v>Good</v>
      </c>
      <c r="E24" s="55">
        <f>_xlfn.IFS($D$24="Good", 3, $D$24="Needs Improvement", 1)</f>
        <v>3</v>
      </c>
      <c r="F24" s="47">
        <v>0.1</v>
      </c>
      <c r="G24" s="26" t="s">
        <v>554</v>
      </c>
      <c r="H24" s="47" t="s">
        <v>327</v>
      </c>
      <c r="I24" s="47"/>
      <c r="J24" s="47" t="s">
        <v>342</v>
      </c>
      <c r="K24" s="265"/>
      <c r="L24" s="312" t="s">
        <v>611</v>
      </c>
      <c r="M24" s="313">
        <f>($F$24*$E$24+$F$25*$E$25+$F$26*$E$26+$F$28*$E$28+$F$29*$E$29+$F$30*$E$30)</f>
        <v>2.6</v>
      </c>
      <c r="N24" s="314">
        <v>1</v>
      </c>
      <c r="O24" s="311"/>
      <c r="P24" s="318" t="s">
        <v>612</v>
      </c>
      <c r="Q24" s="317">
        <f>($N$24*$M$24)</f>
        <v>2.6</v>
      </c>
      <c r="R24" s="311"/>
    </row>
    <row r="25" spans="1:18" ht="99" customHeight="1">
      <c r="A25" s="27" t="s">
        <v>555</v>
      </c>
      <c r="B25" s="83" t="s">
        <v>556</v>
      </c>
      <c r="C25" s="47">
        <f>'DevCoAssessmentInput(D&amp;T)'!$C$25</f>
        <v>0.1</v>
      </c>
      <c r="D25" s="264" t="str">
        <f>_xlfn.IFS($C$25&gt;0.7,"Good",$C$25&gt;=0.5,"Satisfactory",$C$25&lt;0.5,"Needs Improvement")</f>
        <v>Needs Improvement</v>
      </c>
      <c r="E25" s="55">
        <f>_xlfn.IFS($D$25="Good", 3, $D$25="Satisfactory", 2, $D$25="Needs Improvement", 1)</f>
        <v>1</v>
      </c>
      <c r="F25" s="47">
        <v>0.2</v>
      </c>
      <c r="G25" s="26" t="s">
        <v>557</v>
      </c>
      <c r="H25" s="47" t="s">
        <v>384</v>
      </c>
      <c r="I25" s="47" t="s">
        <v>385</v>
      </c>
      <c r="J25" s="47" t="s">
        <v>386</v>
      </c>
      <c r="K25" s="265"/>
      <c r="L25" s="312"/>
      <c r="M25" s="313"/>
      <c r="N25" s="314"/>
      <c r="O25" s="311"/>
      <c r="P25" s="318"/>
      <c r="Q25" s="317"/>
      <c r="R25" s="311"/>
    </row>
    <row r="26" spans="1:18" ht="57" customHeight="1">
      <c r="A26" s="300" t="s">
        <v>558</v>
      </c>
      <c r="B26" s="83" t="s">
        <v>559</v>
      </c>
      <c r="C26" s="303">
        <f>'DevCoAssessmentInput(D&amp;T)'!$C$27/'DevCoAssessmentInput(D&amp;T)'!$C$26</f>
        <v>0.85</v>
      </c>
      <c r="D26" s="307" t="str">
        <f>_xlfn.IFS($C$26&gt;0.7,"Good",$C$26&gt;=0.4,"Satisfactory",$C$26&lt;0.4,"Needs Improvement")</f>
        <v>Good</v>
      </c>
      <c r="E26" s="308">
        <f>_xlfn.IFS($D$26="Good", 3, $D$26="Satisfactory", 2, $D$26="Needs Improvement", 1)</f>
        <v>3</v>
      </c>
      <c r="F26" s="303">
        <v>0.2</v>
      </c>
      <c r="G26" s="319" t="s">
        <v>560</v>
      </c>
      <c r="H26" s="303" t="s">
        <v>384</v>
      </c>
      <c r="I26" s="303" t="s">
        <v>397</v>
      </c>
      <c r="J26" s="303" t="s">
        <v>398</v>
      </c>
      <c r="K26" s="311"/>
      <c r="L26" s="312"/>
      <c r="M26" s="313"/>
      <c r="N26" s="314"/>
      <c r="O26" s="311"/>
      <c r="P26" s="318"/>
      <c r="Q26" s="317"/>
      <c r="R26" s="311"/>
    </row>
    <row r="27" spans="1:18" ht="14.1" hidden="1" customHeight="1">
      <c r="A27" s="301"/>
      <c r="B27" s="83" t="s">
        <v>561</v>
      </c>
      <c r="C27" s="303"/>
      <c r="D27" s="307"/>
      <c r="E27" s="308"/>
      <c r="F27" s="303"/>
      <c r="G27" s="320"/>
      <c r="H27" s="303"/>
      <c r="I27" s="303"/>
      <c r="J27" s="303"/>
      <c r="K27" s="311"/>
      <c r="L27" s="312"/>
      <c r="M27" s="313"/>
      <c r="N27" s="314"/>
      <c r="O27" s="311"/>
      <c r="P27" s="318"/>
      <c r="Q27" s="317"/>
      <c r="R27" s="311"/>
    </row>
    <row r="28" spans="1:18" ht="99" customHeight="1">
      <c r="A28" s="27" t="s">
        <v>562</v>
      </c>
      <c r="B28" s="83" t="s">
        <v>563</v>
      </c>
      <c r="C28" s="52">
        <f>'DevCoAssessmentInput(D&amp;T)'!$C$28</f>
        <v>14</v>
      </c>
      <c r="D28" s="264" t="str">
        <f>_xlfn.IFS($C$28&lt;14,"Good",$C$28&lt;=30,"Satisfactory",$C$28&gt;30,"Needs Improvement")</f>
        <v>Satisfactory</v>
      </c>
      <c r="E28" s="55">
        <f>_xlfn.IFS($D$28="Good", 3, $D$28="Satisfactory", 2, $D$28="Needs Improvement", 1)</f>
        <v>2</v>
      </c>
      <c r="F28" s="47"/>
      <c r="G28" s="26" t="s">
        <v>564</v>
      </c>
      <c r="H28" s="47" t="s">
        <v>613</v>
      </c>
      <c r="I28" s="47" t="s">
        <v>614</v>
      </c>
      <c r="J28" s="47" t="s">
        <v>615</v>
      </c>
      <c r="K28" s="265"/>
      <c r="L28" s="312"/>
      <c r="M28" s="313"/>
      <c r="N28" s="314"/>
      <c r="O28" s="311"/>
      <c r="P28" s="318"/>
      <c r="Q28" s="317"/>
      <c r="R28" s="311"/>
    </row>
    <row r="29" spans="1:18" ht="141" customHeight="1">
      <c r="A29" s="27" t="s">
        <v>565</v>
      </c>
      <c r="B29" s="83" t="s">
        <v>566</v>
      </c>
      <c r="C29" s="47" t="str">
        <f>'DevCoAssessmentInput(D&amp;T)'!$C$29</f>
        <v>Yes</v>
      </c>
      <c r="D29" s="264" t="str">
        <f>_xlfn.IFS($C$29="Yes","Good",$C$29="No","Needs Improvement")</f>
        <v>Good</v>
      </c>
      <c r="E29" s="55">
        <f>_xlfn.IFS($D$29="Good", 3, $D$29="Needs Improvement", 1)</f>
        <v>3</v>
      </c>
      <c r="F29" s="47">
        <v>0.2</v>
      </c>
      <c r="G29" s="26" t="s">
        <v>567</v>
      </c>
      <c r="H29" s="47" t="s">
        <v>327</v>
      </c>
      <c r="I29" s="47"/>
      <c r="J29" s="47" t="s">
        <v>342</v>
      </c>
      <c r="K29" s="265"/>
      <c r="L29" s="312"/>
      <c r="M29" s="313"/>
      <c r="N29" s="314"/>
      <c r="O29" s="311"/>
      <c r="P29" s="318"/>
      <c r="Q29" s="317"/>
      <c r="R29" s="311"/>
    </row>
    <row r="30" spans="1:18" ht="57" customHeight="1">
      <c r="A30" s="27" t="s">
        <v>568</v>
      </c>
      <c r="B30" s="83" t="s">
        <v>569</v>
      </c>
      <c r="C30" s="47" t="str">
        <f>'DevCoAssessmentInput(D&amp;T)'!$C$30</f>
        <v>Yes</v>
      </c>
      <c r="D30" s="264" t="str">
        <f>_xlfn.IFS($C$30="Yes","Good",$C$30="No","Needs Improvement")</f>
        <v>Good</v>
      </c>
      <c r="E30" s="55">
        <f>_xlfn.IFS($D$30="Good", 3, $D$30="Needs Improvement", 1)</f>
        <v>3</v>
      </c>
      <c r="F30" s="47">
        <v>0.3</v>
      </c>
      <c r="G30" s="26" t="s">
        <v>570</v>
      </c>
      <c r="H30" s="47" t="s">
        <v>327</v>
      </c>
      <c r="I30" s="47"/>
      <c r="J30" s="47" t="s">
        <v>342</v>
      </c>
      <c r="K30" s="265"/>
      <c r="L30" s="312"/>
      <c r="M30" s="313"/>
      <c r="N30" s="314"/>
      <c r="O30" s="311"/>
      <c r="P30" s="318"/>
      <c r="Q30" s="317"/>
      <c r="R30" s="311"/>
    </row>
    <row r="31" spans="1:18" ht="99" customHeight="1">
      <c r="A31" s="27" t="s">
        <v>571</v>
      </c>
      <c r="B31" s="83" t="s">
        <v>572</v>
      </c>
      <c r="C31" s="47" t="str">
        <f>'DevCoAssessmentInput(D&amp;T)'!$C$31</f>
        <v>No</v>
      </c>
      <c r="D31" s="264" t="str">
        <f>_xlfn.IFS($C$31="Yes","Good",$C$31="No","Needs Improvement")</f>
        <v>Needs Improvement</v>
      </c>
      <c r="E31" s="55">
        <f>_xlfn.IFS($D$31="Good", 3, $D$31="Needs Improvement", 1)</f>
        <v>1</v>
      </c>
      <c r="F31" s="47">
        <v>0.5</v>
      </c>
      <c r="G31" s="26" t="s">
        <v>573</v>
      </c>
      <c r="H31" s="47" t="s">
        <v>327</v>
      </c>
      <c r="I31" s="47"/>
      <c r="J31" s="47" t="s">
        <v>342</v>
      </c>
      <c r="K31" s="265"/>
      <c r="L31" s="312" t="s">
        <v>616</v>
      </c>
      <c r="M31" s="313">
        <f>($F$31*$E$31+$F$32*$E$32)</f>
        <v>2</v>
      </c>
      <c r="N31" s="314">
        <v>0.4</v>
      </c>
      <c r="O31" s="311"/>
      <c r="P31" s="318" t="s">
        <v>617</v>
      </c>
      <c r="Q31" s="317">
        <f>($N$31*$M$31+$N$33*$M$33)</f>
        <v>2.12</v>
      </c>
      <c r="R31" s="311"/>
    </row>
    <row r="32" spans="1:18" ht="78" customHeight="1">
      <c r="A32" s="27" t="s">
        <v>574</v>
      </c>
      <c r="B32" s="83" t="s">
        <v>575</v>
      </c>
      <c r="C32" s="47" t="str">
        <f>'DevCoAssessmentInput(D&amp;T)'!$C$32</f>
        <v>Yes</v>
      </c>
      <c r="D32" s="264" t="str">
        <f>_xlfn.IFS($C$32="Yes","Good",$C$32="No","Needs Improvement")</f>
        <v>Good</v>
      </c>
      <c r="E32" s="55">
        <f>_xlfn.IFS($D$32="Good", 3, $D$32="Needs Improvement", 1)</f>
        <v>3</v>
      </c>
      <c r="F32" s="47">
        <v>0.5</v>
      </c>
      <c r="G32" s="26" t="s">
        <v>576</v>
      </c>
      <c r="H32" s="47" t="s">
        <v>327</v>
      </c>
      <c r="I32" s="47"/>
      <c r="J32" s="47" t="s">
        <v>342</v>
      </c>
      <c r="K32" s="265"/>
      <c r="L32" s="312"/>
      <c r="M32" s="313"/>
      <c r="N32" s="314"/>
      <c r="O32" s="311"/>
      <c r="P32" s="318"/>
      <c r="Q32" s="317"/>
      <c r="R32" s="311"/>
    </row>
    <row r="33" spans="1:18" ht="78" customHeight="1">
      <c r="A33" s="27" t="s">
        <v>577</v>
      </c>
      <c r="B33" s="83" t="s">
        <v>578</v>
      </c>
      <c r="C33" s="47">
        <f>'DevCoAssessmentInput(D&amp;T)'!$C$33</f>
        <v>0.15</v>
      </c>
      <c r="D33" s="264" t="str">
        <f>_xlfn.IFS($C$33&lt;0.1,"Good",$C$33&lt;=0.3,"Satisfactory",$C$33&gt;0.3,"Needs Improvement")</f>
        <v>Satisfactory</v>
      </c>
      <c r="E33" s="55">
        <f>_xlfn.IFS($D$33="Good", 3, $D$33="Satisfactory", 2, $D$33="Needs Improvement", 1)</f>
        <v>2</v>
      </c>
      <c r="F33" s="47">
        <v>0.2</v>
      </c>
      <c r="G33" s="26" t="s">
        <v>579</v>
      </c>
      <c r="H33" s="47" t="s">
        <v>618</v>
      </c>
      <c r="I33" s="47" t="s">
        <v>619</v>
      </c>
      <c r="J33" s="47" t="s">
        <v>606</v>
      </c>
      <c r="K33" s="265"/>
      <c r="L33" s="312" t="s">
        <v>620</v>
      </c>
      <c r="M33" s="313">
        <f>($F$33*$E$33+$F$34*$E$34+$F$36*$E$36+$F$37*$E$37+$F$39*$E$39+$F$40*$E$40)</f>
        <v>2.1999999999999997</v>
      </c>
      <c r="N33" s="314">
        <v>0.6</v>
      </c>
      <c r="O33" s="311"/>
      <c r="P33" s="318"/>
      <c r="Q33" s="317"/>
      <c r="R33" s="311"/>
    </row>
    <row r="34" spans="1:18" ht="57" customHeight="1">
      <c r="A34" s="300" t="s">
        <v>580</v>
      </c>
      <c r="B34" s="83" t="s">
        <v>581</v>
      </c>
      <c r="C34" s="303">
        <f>'DevCoAssessmentInput(D&amp;T)'!$C$35/'DevCoAssessmentInput(D&amp;T)'!$C$34</f>
        <v>1.0476190476190477</v>
      </c>
      <c r="D34" s="307" t="str">
        <f>_xlfn.IFS($C$34&gt;0.7,"Good",$C$34&gt;=0.5,"Satisfactory",$C$34&lt;0.5,"Needs Improvement")</f>
        <v>Good</v>
      </c>
      <c r="E34" s="308">
        <f>_xlfn.IFS($D$34="Good", 3, $D$34="Satisfactory", 2, $D$34="Needs Improvement", 1)</f>
        <v>3</v>
      </c>
      <c r="F34" s="303">
        <v>0.2</v>
      </c>
      <c r="G34" s="319" t="s">
        <v>582</v>
      </c>
      <c r="H34" s="303" t="s">
        <v>384</v>
      </c>
      <c r="I34" s="303" t="s">
        <v>385</v>
      </c>
      <c r="J34" s="303" t="s">
        <v>386</v>
      </c>
      <c r="K34" s="311"/>
      <c r="L34" s="312"/>
      <c r="M34" s="313"/>
      <c r="N34" s="314"/>
      <c r="O34" s="311"/>
      <c r="P34" s="318"/>
      <c r="Q34" s="317"/>
      <c r="R34" s="311"/>
    </row>
    <row r="35" spans="1:18" ht="14.1" hidden="1" customHeight="1">
      <c r="A35" s="301"/>
      <c r="B35" s="83" t="s">
        <v>583</v>
      </c>
      <c r="C35" s="303"/>
      <c r="D35" s="307"/>
      <c r="E35" s="308"/>
      <c r="F35" s="303"/>
      <c r="G35" s="320"/>
      <c r="H35" s="303"/>
      <c r="I35" s="303"/>
      <c r="J35" s="303"/>
      <c r="K35" s="311"/>
      <c r="L35" s="312"/>
      <c r="M35" s="313"/>
      <c r="N35" s="314"/>
      <c r="O35" s="311"/>
      <c r="P35" s="318"/>
      <c r="Q35" s="317"/>
      <c r="R35" s="311"/>
    </row>
    <row r="36" spans="1:18" ht="99" customHeight="1">
      <c r="A36" s="27" t="s">
        <v>584</v>
      </c>
      <c r="B36" s="83" t="s">
        <v>585</v>
      </c>
      <c r="C36" s="47" t="str">
        <f>'DevCoAssessmentInput(D&amp;T)'!$C$36</f>
        <v>Yes</v>
      </c>
      <c r="D36" s="264" t="str">
        <f>_xlfn.IFS($C$36="Yes","Good",$C$36="No","Needs Improvement")</f>
        <v>Good</v>
      </c>
      <c r="E36" s="55">
        <f>_xlfn.IFS($D$36="Good", 3, $D$36="Needs Improvement", 1)</f>
        <v>3</v>
      </c>
      <c r="F36" s="47">
        <v>0.15</v>
      </c>
      <c r="G36" s="26" t="s">
        <v>586</v>
      </c>
      <c r="H36" s="47" t="s">
        <v>327</v>
      </c>
      <c r="I36" s="47"/>
      <c r="J36" s="47" t="s">
        <v>342</v>
      </c>
      <c r="K36" s="265"/>
      <c r="L36" s="312"/>
      <c r="M36" s="313"/>
      <c r="N36" s="314"/>
      <c r="O36" s="311"/>
      <c r="P36" s="318"/>
      <c r="Q36" s="317"/>
      <c r="R36" s="311"/>
    </row>
    <row r="37" spans="1:18" ht="78" customHeight="1">
      <c r="A37" s="300" t="s">
        <v>587</v>
      </c>
      <c r="B37" s="83" t="s">
        <v>588</v>
      </c>
      <c r="C37" s="303">
        <f>'DevCoAssessmentInput(D&amp;T)'!$C$37/'DevCoAssessmentInput(D&amp;T)'!$C$38</f>
        <v>0.3174603174603175</v>
      </c>
      <c r="D37" s="307" t="str">
        <f>_xlfn.IFS($C$37&lt;0.2,"Good",$C$37&lt;=0.3,"Satisfactory",$C$37&gt;0.3,"Needs Improvement")</f>
        <v>Needs Improvement</v>
      </c>
      <c r="E37" s="308">
        <f>_xlfn.IFS($D$37="Good", 3, $D$37="Satisfactory", 2, $D$37="Needs Improvement", 1)</f>
        <v>1</v>
      </c>
      <c r="F37" s="303">
        <v>0.15</v>
      </c>
      <c r="G37" s="319" t="s">
        <v>589</v>
      </c>
      <c r="H37" s="303" t="s">
        <v>390</v>
      </c>
      <c r="I37" s="303" t="s">
        <v>621</v>
      </c>
      <c r="J37" s="303" t="s">
        <v>606</v>
      </c>
      <c r="K37" s="311"/>
      <c r="L37" s="312"/>
      <c r="M37" s="313"/>
      <c r="N37" s="314"/>
      <c r="O37" s="311"/>
      <c r="P37" s="318"/>
      <c r="Q37" s="317"/>
      <c r="R37" s="311"/>
    </row>
    <row r="38" spans="1:18" ht="14.1" hidden="1" customHeight="1">
      <c r="A38" s="301"/>
      <c r="B38" s="83" t="s">
        <v>590</v>
      </c>
      <c r="C38" s="303"/>
      <c r="D38" s="307"/>
      <c r="E38" s="308"/>
      <c r="F38" s="303"/>
      <c r="G38" s="320"/>
      <c r="H38" s="303"/>
      <c r="I38" s="303"/>
      <c r="J38" s="303"/>
      <c r="K38" s="311"/>
      <c r="L38" s="312"/>
      <c r="M38" s="313"/>
      <c r="N38" s="314"/>
      <c r="O38" s="311"/>
      <c r="P38" s="318"/>
      <c r="Q38" s="317"/>
      <c r="R38" s="311"/>
    </row>
    <row r="39" spans="1:18" ht="78" customHeight="1">
      <c r="A39" s="27" t="s">
        <v>591</v>
      </c>
      <c r="B39" s="83" t="s">
        <v>592</v>
      </c>
      <c r="C39" s="47" t="str">
        <f>'DevCoAssessmentInput(D&amp;T)'!$C$39</f>
        <v>Yes</v>
      </c>
      <c r="D39" s="264" t="str">
        <f>_xlfn.IFS($C$39="Yes","Good",$C$39="No","Needs Improvement")</f>
        <v>Good</v>
      </c>
      <c r="E39" s="55">
        <f>_xlfn.IFS($D$39="Good", 3, $D$39="Needs Improvement", 1)</f>
        <v>3</v>
      </c>
      <c r="F39" s="47">
        <v>0.15</v>
      </c>
      <c r="G39" s="26" t="s">
        <v>593</v>
      </c>
      <c r="H39" s="47" t="s">
        <v>327</v>
      </c>
      <c r="I39" s="47"/>
      <c r="J39" s="47" t="s">
        <v>342</v>
      </c>
      <c r="K39" s="265"/>
      <c r="L39" s="312"/>
      <c r="M39" s="313"/>
      <c r="N39" s="314"/>
      <c r="O39" s="311"/>
      <c r="P39" s="318"/>
      <c r="Q39" s="317"/>
      <c r="R39" s="311"/>
    </row>
    <row r="40" spans="1:18" ht="57" customHeight="1">
      <c r="A40" s="300" t="s">
        <v>594</v>
      </c>
      <c r="B40" s="83" t="s">
        <v>595</v>
      </c>
      <c r="C40" s="303">
        <f>'DevCoAssessmentInput(D&amp;T)'!$C$41/'DevCoAssessmentInput(D&amp;T)'!$C$40</f>
        <v>0.19047619047619047</v>
      </c>
      <c r="D40" s="307" t="str">
        <f>_xlfn.IFS($C$40&gt;0.7,"Good",$C$40&gt;=0.5,"Satisfactory",$C$40&lt;0.5,"Needs Improvement")</f>
        <v>Needs Improvement</v>
      </c>
      <c r="E40" s="308">
        <f>_xlfn.IFS($D$40="Good", 3, $D$40="Satisfactory", 2, $D$40="Needs Improvement", 1)</f>
        <v>1</v>
      </c>
      <c r="F40" s="303">
        <v>0.15</v>
      </c>
      <c r="G40" s="319" t="s">
        <v>596</v>
      </c>
      <c r="H40" s="303" t="s">
        <v>384</v>
      </c>
      <c r="I40" s="303" t="s">
        <v>385</v>
      </c>
      <c r="J40" s="303" t="s">
        <v>386</v>
      </c>
      <c r="K40" s="311"/>
      <c r="L40" s="312"/>
      <c r="M40" s="313"/>
      <c r="N40" s="314"/>
      <c r="O40" s="311"/>
      <c r="P40" s="318"/>
      <c r="Q40" s="317"/>
      <c r="R40" s="311"/>
    </row>
    <row r="41" spans="1:18" ht="14.1" hidden="1" customHeight="1">
      <c r="A41" s="301"/>
      <c r="B41" s="83" t="s">
        <v>597</v>
      </c>
      <c r="C41" s="303"/>
      <c r="D41" s="307"/>
      <c r="E41" s="308"/>
      <c r="F41" s="303"/>
      <c r="G41" s="320"/>
      <c r="H41" s="303"/>
      <c r="I41" s="303"/>
      <c r="J41" s="303"/>
      <c r="K41" s="311"/>
      <c r="L41" s="312"/>
      <c r="M41" s="313"/>
      <c r="N41" s="314"/>
      <c r="O41" s="311"/>
      <c r="P41" s="318"/>
      <c r="Q41" s="317"/>
      <c r="R41" s="311"/>
    </row>
    <row r="42" spans="1:18" ht="36" customHeight="1">
      <c r="A42" s="300" t="s">
        <v>598</v>
      </c>
      <c r="B42" s="83" t="s">
        <v>599</v>
      </c>
      <c r="C42" s="303">
        <f>'DevCoAssessmentInput(D&amp;T)'!$C$43/'DevCoAssessmentInput(D&amp;T)'!$C$42</f>
        <v>1</v>
      </c>
      <c r="D42" s="307" t="str">
        <f>_xlfn.IFS($C$42&gt;0.7,"Good",$C$42&gt;=0.5,"Satisfactory",$C$42&lt;0.5,"Needs Improvement")</f>
        <v>Good</v>
      </c>
      <c r="E42" s="308">
        <f>_xlfn.IFS($D$42="Good", 3, $D$42="Satisfactory", 2, $D$42="Needs Improvement", 1)</f>
        <v>3</v>
      </c>
      <c r="F42" s="303">
        <v>1</v>
      </c>
      <c r="G42" s="319" t="s">
        <v>600</v>
      </c>
      <c r="H42" s="303" t="s">
        <v>384</v>
      </c>
      <c r="I42" s="303" t="s">
        <v>385</v>
      </c>
      <c r="J42" s="303" t="s">
        <v>386</v>
      </c>
      <c r="K42" s="311"/>
      <c r="L42" s="312" t="s">
        <v>622</v>
      </c>
      <c r="M42" s="313">
        <f>($F$42*$E$42)</f>
        <v>3</v>
      </c>
      <c r="N42" s="314">
        <v>0.8</v>
      </c>
      <c r="O42" s="311"/>
      <c r="P42" s="318" t="s">
        <v>623</v>
      </c>
      <c r="Q42" s="317">
        <f>($N$42*$M$42+$N$44*$M$44)</f>
        <v>3.0000000000000004</v>
      </c>
      <c r="R42" s="311"/>
    </row>
    <row r="43" spans="1:18" ht="14.1" hidden="1" customHeight="1">
      <c r="A43" s="301"/>
      <c r="B43" s="83" t="s">
        <v>601</v>
      </c>
      <c r="C43" s="303"/>
      <c r="D43" s="307"/>
      <c r="E43" s="308"/>
      <c r="F43" s="303"/>
      <c r="G43" s="320"/>
      <c r="H43" s="303"/>
      <c r="I43" s="303"/>
      <c r="J43" s="303"/>
      <c r="K43" s="311"/>
      <c r="L43" s="312"/>
      <c r="M43" s="313"/>
      <c r="N43" s="314"/>
      <c r="O43" s="311"/>
      <c r="P43" s="318"/>
      <c r="Q43" s="317"/>
      <c r="R43" s="311"/>
    </row>
    <row r="44" spans="1:18" ht="78" customHeight="1">
      <c r="A44" s="27" t="s">
        <v>602</v>
      </c>
      <c r="B44" s="83" t="s">
        <v>603</v>
      </c>
      <c r="C44" s="47" t="str">
        <f>'DevCoAssessmentInput(D&amp;T)'!$C$44</f>
        <v>Yes</v>
      </c>
      <c r="D44" s="264" t="str">
        <f>_xlfn.IFS($C$44="Yes","Good",$C$44="No","Needs Improvement")</f>
        <v>Good</v>
      </c>
      <c r="E44" s="55">
        <f>_xlfn.IFS($D$44="Good", 3, $D$44="Needs Improvement", 1)</f>
        <v>3</v>
      </c>
      <c r="F44" s="47">
        <v>1</v>
      </c>
      <c r="G44" s="26" t="s">
        <v>603</v>
      </c>
      <c r="H44" s="47" t="s">
        <v>327</v>
      </c>
      <c r="I44" s="47"/>
      <c r="J44" s="47" t="s">
        <v>342</v>
      </c>
      <c r="K44" s="265"/>
      <c r="L44" s="86" t="s">
        <v>624</v>
      </c>
      <c r="M44" s="87">
        <f>($F$44*$E$44)</f>
        <v>3</v>
      </c>
      <c r="N44" s="254">
        <v>0.2</v>
      </c>
      <c r="O44" s="265"/>
      <c r="P44" s="318"/>
      <c r="Q44" s="317"/>
      <c r="R44" s="311"/>
    </row>
    <row r="45" spans="1:18" ht="14.1" customHeight="1"/>
    <row r="46" spans="1:18" ht="14.1" customHeight="1"/>
    <row r="47" spans="1:18" ht="14.1" customHeight="1"/>
    <row r="48" spans="1:1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sheetData>
  <sheetProtection algorithmName="SHA-512" hashValue="mavWCt6ysS1V6bQbWHLS5JZq5yXV34LVdveMi6ucOQaOWScAhcc1tss6ywbQUgiMztuoQCaTcjRo4tBNfIdA2A==" saltValue="h5NoIsX7QVCEJCaAAGJ8JA==" spinCount="100000" sheet="1" objects="1" scenarios="1"/>
  <mergeCells count="153">
    <mergeCell ref="O6:O10"/>
    <mergeCell ref="O11:O16"/>
    <mergeCell ref="P6:P16"/>
    <mergeCell ref="Q6:Q16"/>
    <mergeCell ref="R6:R16"/>
    <mergeCell ref="R17:R23"/>
    <mergeCell ref="E21:E22"/>
    <mergeCell ref="F21:F22"/>
    <mergeCell ref="G11:G12"/>
    <mergeCell ref="G13:G14"/>
    <mergeCell ref="G15:G16"/>
    <mergeCell ref="G17:G18"/>
    <mergeCell ref="H11:H12"/>
    <mergeCell ref="I11:I12"/>
    <mergeCell ref="J11:J12"/>
    <mergeCell ref="H13:H14"/>
    <mergeCell ref="I13:I14"/>
    <mergeCell ref="J13:J14"/>
    <mergeCell ref="H15:H16"/>
    <mergeCell ref="I15:I16"/>
    <mergeCell ref="J15:J16"/>
    <mergeCell ref="H17:H18"/>
    <mergeCell ref="I17:I18"/>
    <mergeCell ref="J17:J18"/>
    <mergeCell ref="A6:A7"/>
    <mergeCell ref="G6:G7"/>
    <mergeCell ref="F6:F7"/>
    <mergeCell ref="H6:H7"/>
    <mergeCell ref="A11:A12"/>
    <mergeCell ref="A13:A14"/>
    <mergeCell ref="A15:A16"/>
    <mergeCell ref="A17:A18"/>
    <mergeCell ref="C11:C12"/>
    <mergeCell ref="C13:C14"/>
    <mergeCell ref="C15:C16"/>
    <mergeCell ref="C17:C18"/>
    <mergeCell ref="D11:D12"/>
    <mergeCell ref="D13:D14"/>
    <mergeCell ref="D15:D16"/>
    <mergeCell ref="D17:D18"/>
    <mergeCell ref="F11:F12"/>
    <mergeCell ref="F13:F14"/>
    <mergeCell ref="F15:F16"/>
    <mergeCell ref="F17:F18"/>
    <mergeCell ref="E11:E12"/>
    <mergeCell ref="E13:E14"/>
    <mergeCell ref="E15:E16"/>
    <mergeCell ref="E17:E18"/>
    <mergeCell ref="M6:M10"/>
    <mergeCell ref="M11:M16"/>
    <mergeCell ref="N6:N10"/>
    <mergeCell ref="N11:N16"/>
    <mergeCell ref="E6:E7"/>
    <mergeCell ref="I6:I7"/>
    <mergeCell ref="J6:J7"/>
    <mergeCell ref="C6:C7"/>
    <mergeCell ref="D6:D7"/>
    <mergeCell ref="L6:L10"/>
    <mergeCell ref="L11:L16"/>
    <mergeCell ref="K11:K12"/>
    <mergeCell ref="K13:K14"/>
    <mergeCell ref="K15:K16"/>
    <mergeCell ref="K6:K7"/>
    <mergeCell ref="F34:F35"/>
    <mergeCell ref="F37:F38"/>
    <mergeCell ref="G34:G35"/>
    <mergeCell ref="G37:G38"/>
    <mergeCell ref="F40:F41"/>
    <mergeCell ref="G40:G41"/>
    <mergeCell ref="F26:F27"/>
    <mergeCell ref="F42:F43"/>
    <mergeCell ref="E34:E35"/>
    <mergeCell ref="E37:E38"/>
    <mergeCell ref="E40:E41"/>
    <mergeCell ref="E26:E27"/>
    <mergeCell ref="E42:E43"/>
    <mergeCell ref="K40:K41"/>
    <mergeCell ref="O17:O23"/>
    <mergeCell ref="K21:K22"/>
    <mergeCell ref="K26:K27"/>
    <mergeCell ref="K42:K43"/>
    <mergeCell ref="L17:L23"/>
    <mergeCell ref="L24:L30"/>
    <mergeCell ref="H34:H35"/>
    <mergeCell ref="I34:I35"/>
    <mergeCell ref="J34:J35"/>
    <mergeCell ref="K17:K18"/>
    <mergeCell ref="K34:K35"/>
    <mergeCell ref="K37:K38"/>
    <mergeCell ref="H37:H38"/>
    <mergeCell ref="I37:I38"/>
    <mergeCell ref="J37:J38"/>
    <mergeCell ref="L31:L32"/>
    <mergeCell ref="L33:L41"/>
    <mergeCell ref="L42:L43"/>
    <mergeCell ref="M17:M23"/>
    <mergeCell ref="M24:M30"/>
    <mergeCell ref="M31:M32"/>
    <mergeCell ref="M33:M41"/>
    <mergeCell ref="M42:M43"/>
    <mergeCell ref="A21:A22"/>
    <mergeCell ref="A26:A27"/>
    <mergeCell ref="A42:A43"/>
    <mergeCell ref="C21:C22"/>
    <mergeCell ref="C26:C27"/>
    <mergeCell ref="C42:C43"/>
    <mergeCell ref="D21:D22"/>
    <mergeCell ref="D26:D27"/>
    <mergeCell ref="D42:D43"/>
    <mergeCell ref="D34:D35"/>
    <mergeCell ref="D37:D38"/>
    <mergeCell ref="D40:D41"/>
    <mergeCell ref="A34:A35"/>
    <mergeCell ref="A37:A38"/>
    <mergeCell ref="C34:C35"/>
    <mergeCell ref="C37:C38"/>
    <mergeCell ref="A40:A41"/>
    <mergeCell ref="C40:C41"/>
    <mergeCell ref="G21:G22"/>
    <mergeCell ref="G26:G27"/>
    <mergeCell ref="G42:G43"/>
    <mergeCell ref="H21:H22"/>
    <mergeCell ref="I21:I22"/>
    <mergeCell ref="J21:J22"/>
    <mergeCell ref="H26:H27"/>
    <mergeCell ref="I26:I27"/>
    <mergeCell ref="J26:J27"/>
    <mergeCell ref="H42:H43"/>
    <mergeCell ref="I42:I43"/>
    <mergeCell ref="J42:J43"/>
    <mergeCell ref="H40:H41"/>
    <mergeCell ref="I40:I41"/>
    <mergeCell ref="J40:J41"/>
    <mergeCell ref="N17:N23"/>
    <mergeCell ref="N24:N30"/>
    <mergeCell ref="N31:N32"/>
    <mergeCell ref="N33:N41"/>
    <mergeCell ref="N42:N43"/>
    <mergeCell ref="R24:R30"/>
    <mergeCell ref="R31:R41"/>
    <mergeCell ref="R42:R44"/>
    <mergeCell ref="O24:O30"/>
    <mergeCell ref="O31:O32"/>
    <mergeCell ref="O33:O41"/>
    <mergeCell ref="O42:O43"/>
    <mergeCell ref="P17:P23"/>
    <mergeCell ref="P24:P30"/>
    <mergeCell ref="P31:P41"/>
    <mergeCell ref="P42:P44"/>
    <mergeCell ref="Q17:Q23"/>
    <mergeCell ref="Q24:Q30"/>
    <mergeCell ref="Q31:Q41"/>
    <mergeCell ref="Q42:Q44"/>
  </mergeCells>
  <conditionalFormatting sqref="E45:E1048576 M45:M1048576 Q45:Q1048576">
    <cfRule type="cellIs" dxfId="267" priority="209" stopIfTrue="1" operator="equal">
      <formula>0</formula>
    </cfRule>
    <cfRule type="cellIs" dxfId="266" priority="210" stopIfTrue="1" operator="lessThan">
      <formula>1.5</formula>
    </cfRule>
    <cfRule type="cellIs" dxfId="265" priority="211" stopIfTrue="1" operator="lessThan">
      <formula>2.5</formula>
    </cfRule>
    <cfRule type="cellIs" dxfId="264" priority="212" stopIfTrue="1" operator="greaterThanOrEqual">
      <formula>2.5</formula>
    </cfRule>
  </conditionalFormatting>
  <conditionalFormatting sqref="E6:E44">
    <cfRule type="cellIs" dxfId="263" priority="213" stopIfTrue="1" operator="equal">
      <formula>0</formula>
    </cfRule>
    <cfRule type="cellIs" dxfId="262" priority="214" stopIfTrue="1" operator="lessThan">
      <formula>1.5</formula>
    </cfRule>
    <cfRule type="cellIs" dxfId="261" priority="215" stopIfTrue="1" operator="lessThan">
      <formula>2.5</formula>
    </cfRule>
    <cfRule type="cellIs" dxfId="260" priority="216" stopIfTrue="1" operator="greaterThanOrEqual">
      <formula>2.5</formula>
    </cfRule>
  </conditionalFormatting>
  <conditionalFormatting sqref="M6:M44">
    <cfRule type="cellIs" dxfId="259" priority="217" stopIfTrue="1" operator="equal">
      <formula>0</formula>
    </cfRule>
    <cfRule type="cellIs" dxfId="258" priority="218" stopIfTrue="1" operator="lessThan">
      <formula>1.5</formula>
    </cfRule>
    <cfRule type="cellIs" dxfId="257" priority="219" stopIfTrue="1" operator="lessThan">
      <formula>2.5</formula>
    </cfRule>
    <cfRule type="cellIs" dxfId="256" priority="220" stopIfTrue="1" operator="greaterThanOrEqual">
      <formula>2.5</formula>
    </cfRule>
  </conditionalFormatting>
  <conditionalFormatting sqref="Q6:Q44">
    <cfRule type="cellIs" dxfId="255" priority="221" stopIfTrue="1" operator="equal">
      <formula>0</formula>
    </cfRule>
    <cfRule type="cellIs" dxfId="254" priority="222" stopIfTrue="1" operator="lessThan">
      <formula>1.5</formula>
    </cfRule>
    <cfRule type="cellIs" dxfId="253" priority="223" stopIfTrue="1" operator="lessThan">
      <formula>2.5</formula>
    </cfRule>
    <cfRule type="cellIs" dxfId="252" priority="22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11">
    <tabColor theme="1"/>
    <pageSetUpPr fitToPage="1"/>
  </sheetPr>
  <dimension ref="A1:F999"/>
  <sheetViews>
    <sheetView showGridLines="0" showRowColHeaders="0" zoomScaleNormal="100" workbookViewId="0">
      <pane xSplit="1" ySplit="5" topLeftCell="B6" activePane="bottomRight" state="frozen"/>
      <selection pane="bottomRight" activeCell="B6" sqref="B6"/>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240" customWidth="1"/>
    <col min="4" max="4" width="44.625" style="113" customWidth="1"/>
    <col min="5" max="6" width="33.62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35" customHeight="1">
      <c r="A5" s="127" t="s">
        <v>4</v>
      </c>
      <c r="B5" s="127" t="s">
        <v>400</v>
      </c>
      <c r="C5" s="128" t="s">
        <v>625</v>
      </c>
      <c r="D5" s="127" t="s">
        <v>402</v>
      </c>
      <c r="E5" s="127" t="s">
        <v>403</v>
      </c>
      <c r="F5" s="127" t="s">
        <v>404</v>
      </c>
    </row>
    <row r="6" spans="1:6" ht="72" customHeight="1">
      <c r="A6" s="197">
        <f t="shared" ref="A6:A15" si="0">ROW()-5</f>
        <v>1</v>
      </c>
      <c r="B6" s="112" t="s">
        <v>626</v>
      </c>
      <c r="C6" s="237">
        <v>45779.788587962961</v>
      </c>
      <c r="D6" s="112"/>
      <c r="E6" s="112"/>
      <c r="F6" s="110"/>
    </row>
    <row r="7" spans="1:6" ht="72" customHeight="1">
      <c r="A7" s="197">
        <f t="shared" si="0"/>
        <v>2</v>
      </c>
      <c r="B7" s="112" t="s">
        <v>627</v>
      </c>
      <c r="C7" s="237">
        <v>45779.788587962961</v>
      </c>
      <c r="D7" s="112"/>
      <c r="E7" s="112"/>
      <c r="F7" s="110"/>
    </row>
    <row r="8" spans="1:6" ht="91.35" customHeight="1">
      <c r="A8" s="197">
        <f t="shared" si="0"/>
        <v>3</v>
      </c>
      <c r="B8" s="112" t="s">
        <v>628</v>
      </c>
      <c r="C8" s="237">
        <v>45779.788587962961</v>
      </c>
      <c r="D8" s="112"/>
      <c r="E8" s="112"/>
      <c r="F8" s="110"/>
    </row>
    <row r="9" spans="1:6" ht="53.1" customHeight="1">
      <c r="A9" s="197">
        <f t="shared" si="0"/>
        <v>4</v>
      </c>
      <c r="B9" s="112" t="s">
        <v>629</v>
      </c>
      <c r="C9" s="237">
        <v>45779.788587962961</v>
      </c>
      <c r="D9" s="112"/>
      <c r="E9" s="112"/>
      <c r="F9" s="110"/>
    </row>
    <row r="10" spans="1:6" ht="72" customHeight="1">
      <c r="A10" s="197">
        <f t="shared" si="0"/>
        <v>5</v>
      </c>
      <c r="B10" s="112" t="s">
        <v>630</v>
      </c>
      <c r="C10" s="237">
        <v>45779.788587962961</v>
      </c>
      <c r="D10" s="112"/>
      <c r="E10" s="112"/>
      <c r="F10" s="110"/>
    </row>
    <row r="11" spans="1:6" ht="72" customHeight="1">
      <c r="A11" s="195">
        <f t="shared" si="0"/>
        <v>6</v>
      </c>
      <c r="B11" s="112" t="s">
        <v>631</v>
      </c>
      <c r="C11" s="237">
        <v>45779.788587962961</v>
      </c>
      <c r="D11" s="112"/>
      <c r="E11" s="112"/>
      <c r="F11" s="110"/>
    </row>
    <row r="12" spans="1:6" ht="72" customHeight="1">
      <c r="A12" s="195">
        <f t="shared" si="0"/>
        <v>7</v>
      </c>
      <c r="B12" s="110" t="s">
        <v>632</v>
      </c>
      <c r="C12" s="238">
        <v>45779.788587962961</v>
      </c>
      <c r="D12" s="110"/>
      <c r="E12" s="110"/>
      <c r="F12" s="110"/>
    </row>
    <row r="13" spans="1:6" ht="53.1" customHeight="1">
      <c r="A13" s="195">
        <f t="shared" si="0"/>
        <v>8</v>
      </c>
      <c r="B13" s="110" t="s">
        <v>633</v>
      </c>
      <c r="C13" s="238">
        <v>45779.788587962961</v>
      </c>
      <c r="D13" s="110"/>
      <c r="E13" s="110"/>
      <c r="F13" s="110"/>
    </row>
    <row r="14" spans="1:6" ht="53.1" customHeight="1">
      <c r="A14" s="195">
        <f t="shared" si="0"/>
        <v>9</v>
      </c>
      <c r="B14" s="110" t="s">
        <v>634</v>
      </c>
      <c r="C14" s="238">
        <v>45779.788587962961</v>
      </c>
      <c r="D14" s="110"/>
      <c r="E14" s="110"/>
      <c r="F14" s="110"/>
    </row>
    <row r="15" spans="1:6" ht="53.1" customHeight="1">
      <c r="A15" s="195">
        <f t="shared" si="0"/>
        <v>10</v>
      </c>
      <c r="B15" s="110" t="s">
        <v>635</v>
      </c>
      <c r="C15" s="238">
        <v>45779.788587962961</v>
      </c>
      <c r="D15" s="110"/>
      <c r="E15" s="110"/>
      <c r="F15" s="110"/>
    </row>
    <row r="16" spans="1:6" ht="53.1" customHeight="1">
      <c r="A16" s="195">
        <f t="shared" ref="A16:A23" si="1">ROW()-5</f>
        <v>11</v>
      </c>
      <c r="B16" s="236" t="s">
        <v>636</v>
      </c>
      <c r="C16" s="239">
        <v>45779.788587962961</v>
      </c>
      <c r="D16" s="236"/>
      <c r="E16" s="236"/>
      <c r="F16" s="110"/>
    </row>
    <row r="17" spans="1:6" ht="91.35" customHeight="1">
      <c r="A17" s="195">
        <f t="shared" si="1"/>
        <v>12</v>
      </c>
      <c r="B17" s="236" t="s">
        <v>637</v>
      </c>
      <c r="C17" s="239">
        <v>45779.788587962961</v>
      </c>
      <c r="D17" s="236"/>
      <c r="E17" s="236"/>
      <c r="F17" s="110"/>
    </row>
    <row r="18" spans="1:6" ht="91.35" customHeight="1">
      <c r="A18" s="195">
        <f t="shared" si="1"/>
        <v>13</v>
      </c>
      <c r="B18" s="236" t="s">
        <v>638</v>
      </c>
      <c r="C18" s="239">
        <v>45779.788587962961</v>
      </c>
      <c r="D18" s="236"/>
      <c r="E18" s="236"/>
      <c r="F18" s="110"/>
    </row>
    <row r="19" spans="1:6" ht="72" customHeight="1">
      <c r="A19" s="195">
        <f t="shared" si="1"/>
        <v>14</v>
      </c>
      <c r="B19" s="236" t="s">
        <v>639</v>
      </c>
      <c r="C19" s="239">
        <v>45779.788587962961</v>
      </c>
      <c r="D19" s="236"/>
      <c r="E19" s="236"/>
      <c r="F19" s="110"/>
    </row>
    <row r="20" spans="1:6" ht="41.85" customHeight="1">
      <c r="A20" s="195">
        <f t="shared" si="1"/>
        <v>15</v>
      </c>
      <c r="B20" s="236" t="s">
        <v>640</v>
      </c>
      <c r="C20" s="239">
        <v>45779.788587962961</v>
      </c>
      <c r="D20" s="236"/>
      <c r="E20" s="236"/>
      <c r="F20" s="110"/>
    </row>
    <row r="21" spans="1:6" ht="54.6" customHeight="1">
      <c r="A21" s="195">
        <f t="shared" si="1"/>
        <v>16</v>
      </c>
      <c r="B21" s="236" t="s">
        <v>641</v>
      </c>
      <c r="C21" s="239">
        <v>45779.788587962961</v>
      </c>
      <c r="D21" s="236"/>
      <c r="E21" s="236"/>
      <c r="F21" s="110"/>
    </row>
    <row r="22" spans="1:6" ht="54.6" customHeight="1">
      <c r="A22" s="195">
        <f t="shared" si="1"/>
        <v>17</v>
      </c>
      <c r="B22" s="236" t="s">
        <v>642</v>
      </c>
      <c r="C22" s="239">
        <v>45779.788587962961</v>
      </c>
      <c r="D22" s="236"/>
      <c r="E22" s="236"/>
      <c r="F22" s="110"/>
    </row>
    <row r="23" spans="1:6" ht="41.85" customHeight="1">
      <c r="A23" s="195">
        <f t="shared" si="1"/>
        <v>18</v>
      </c>
      <c r="B23" s="236" t="s">
        <v>643</v>
      </c>
      <c r="C23" s="239">
        <v>45779.788587962961</v>
      </c>
      <c r="D23" s="236"/>
      <c r="E23" s="236"/>
      <c r="F23" s="110"/>
    </row>
    <row r="24" spans="1:6" ht="14.1" customHeight="1"/>
    <row r="25" spans="1:6" ht="14.1" customHeight="1"/>
    <row r="26" spans="1:6" ht="14.1" customHeight="1"/>
    <row r="27" spans="1:6" ht="14.1" customHeight="1"/>
    <row r="28" spans="1:6" ht="14.1" customHeight="1"/>
    <row r="29" spans="1:6" ht="14.1" customHeight="1"/>
    <row r="30" spans="1:6" ht="14.1" customHeight="1"/>
    <row r="31" spans="1:6" ht="14.1" customHeight="1"/>
    <row r="32" spans="1:6"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iE2BWKtysRAoL95Yk5aJMg/jw3WEV/1XAwGWEAA0I+FyGtEVFZqpYpTX8Hcm4Ck8RpK6LHYQ4r9sx8Fpi7616w==" saltValue="l6vP3/bN5aPcm4EAsGvh9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27">
    <tabColor theme="0" tint="-0.499984740745262"/>
    <pageSetUpPr fitToPage="1"/>
  </sheetPr>
  <dimension ref="A1:E999"/>
  <sheetViews>
    <sheetView showGridLines="0" showRowColHeaders="0" zoomScale="120" zoomScaleNormal="120" workbookViewId="0">
      <pane xSplit="1" ySplit="5" topLeftCell="D6" activePane="bottomRight" state="frozen"/>
      <selection pane="bottomRight" activeCell="D6" sqref="D6"/>
      <selection pane="bottomLeft" activeCell="D23" sqref="D23"/>
      <selection pane="topRight" activeCell="D23" sqref="D23"/>
    </sheetView>
  </sheetViews>
  <sheetFormatPr defaultColWidth="8.75" defaultRowHeight="40.35" customHeight="1"/>
  <cols>
    <col min="1" max="1" width="5.5" style="60" customWidth="1"/>
    <col min="2" max="2" width="6.375" style="247" hidden="1" customWidth="1"/>
    <col min="3" max="3" width="66.5" style="63" customWidth="1"/>
    <col min="4" max="4" width="10.5" style="119" customWidth="1"/>
    <col min="5" max="5" width="6.375" style="63" hidden="1" customWidth="1"/>
    <col min="6" max="6" width="5.5" style="60" customWidth="1"/>
    <col min="7" max="16384" width="8.75" style="60"/>
  </cols>
  <sheetData>
    <row r="1" spans="1:5" s="18" customFormat="1" ht="21" customHeight="1">
      <c r="B1" s="206"/>
      <c r="C1" s="31"/>
      <c r="D1" s="25"/>
      <c r="E1" s="31"/>
    </row>
    <row r="2" spans="1:5" s="18" customFormat="1" ht="21" customHeight="1">
      <c r="A2" s="12" t="s">
        <v>3</v>
      </c>
      <c r="B2" s="12"/>
      <c r="C2" s="62"/>
      <c r="D2" s="36"/>
      <c r="E2" s="62"/>
    </row>
    <row r="3" spans="1:5" s="18" customFormat="1" ht="21" customHeight="1">
      <c r="A3" s="132" t="e" cm="1">
        <f t="array" aca="1" ref="A3" ca="1">MID(CELL("filename",A1),FIND("]",CELL("filename",A1))+1,256)</f>
        <v>#VALUE!</v>
      </c>
      <c r="B3" s="13"/>
      <c r="C3" s="62"/>
      <c r="D3" s="36"/>
      <c r="E3" s="62"/>
    </row>
    <row r="4" spans="1:5" s="18" customFormat="1" ht="5.0999999999999996" customHeight="1">
      <c r="A4" s="15"/>
      <c r="B4" s="248"/>
      <c r="C4" s="62"/>
      <c r="D4" s="36"/>
      <c r="E4" s="62"/>
    </row>
    <row r="5" spans="1:5" s="124" customFormat="1" ht="43.15" customHeight="1">
      <c r="A5" s="101" t="s">
        <v>4</v>
      </c>
      <c r="B5" s="57" t="s">
        <v>415</v>
      </c>
      <c r="C5" s="102" t="s">
        <v>416</v>
      </c>
      <c r="D5" s="102" t="s">
        <v>363</v>
      </c>
      <c r="E5" s="103" t="s">
        <v>417</v>
      </c>
    </row>
    <row r="6" spans="1:5" ht="36.6" customHeight="1">
      <c r="A6" s="195">
        <f>IF($C6="","",SUBTOTAL(3,$C$6:$C6)*1)</f>
        <v>1</v>
      </c>
      <c r="B6" s="262"/>
      <c r="C6" s="58" t="s">
        <v>644</v>
      </c>
      <c r="D6" s="263" t="s">
        <v>645</v>
      </c>
      <c r="E6" s="258" t="s">
        <v>456</v>
      </c>
    </row>
    <row r="7" spans="1:5" ht="36.6" customHeight="1">
      <c r="A7" s="195">
        <f>IF($C7="","",SUBTOTAL(3,$C$6:$C7)*1)</f>
        <v>2</v>
      </c>
      <c r="B7" s="262"/>
      <c r="C7" s="58" t="s">
        <v>646</v>
      </c>
      <c r="D7" s="263" t="s">
        <v>647</v>
      </c>
      <c r="E7" s="258" t="s">
        <v>456</v>
      </c>
    </row>
    <row r="8" spans="1:5" ht="36.6" customHeight="1">
      <c r="A8" s="195">
        <f>IF($C8="","",SUBTOTAL(3,$C$6:$C8)*1)</f>
        <v>3</v>
      </c>
      <c r="B8" s="262"/>
      <c r="C8" s="58" t="s">
        <v>648</v>
      </c>
      <c r="D8" s="263"/>
      <c r="E8" s="258"/>
    </row>
    <row r="9" spans="1:5" ht="36.6" customHeight="1">
      <c r="A9" s="195">
        <f>IF($C9="","",SUBTOTAL(3,$C$6:$C9)*1)</f>
        <v>4</v>
      </c>
      <c r="B9" s="262"/>
      <c r="C9" s="58" t="s">
        <v>649</v>
      </c>
      <c r="D9" s="263"/>
      <c r="E9" s="258"/>
    </row>
    <row r="10" spans="1:5" ht="36.6" customHeight="1"/>
    <row r="11" spans="1:5" ht="36.6" customHeight="1"/>
    <row r="12" spans="1:5" ht="36.6" customHeight="1"/>
    <row r="13" spans="1:5" ht="36.6" customHeight="1"/>
    <row r="14" spans="1:5" ht="36.6" customHeight="1"/>
    <row r="15" spans="1:5" ht="36.6" customHeight="1"/>
    <row r="16" spans="1:5" ht="36.6" customHeight="1"/>
    <row r="17" ht="36.6" customHeight="1"/>
    <row r="18" ht="36.6" customHeight="1"/>
    <row r="19" ht="36.6" customHeight="1"/>
    <row r="20" ht="14.1" customHeight="1"/>
    <row r="21" ht="14.1" customHeight="1"/>
    <row r="22" ht="14.1" customHeight="1"/>
    <row r="23" ht="14.1" customHeight="1"/>
    <row r="24" ht="14.1" customHeight="1"/>
    <row r="25" ht="14.1" customHeight="1"/>
    <row r="26" ht="14.1" customHeight="1"/>
    <row r="27" ht="14.1" customHeight="1"/>
    <row r="28" ht="14.1" customHeight="1"/>
    <row r="29" ht="14.1" customHeight="1"/>
    <row r="30" ht="14.1" customHeight="1"/>
    <row r="31" ht="14.1" customHeight="1"/>
    <row r="32"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tWU+4B+pOokKxyvdZlBjmyqfTqf2khYJIaDnARRUCJNd0woxAQzEVg9H+t1gBhvU7drf9lut0xxlkzqI2tIK4g==" saltValue="xybDy1HouCxc+W4tZeZAxA=="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18">
    <tabColor theme="9" tint="9.9978637043366805E-2"/>
    <pageSetUpPr fitToPage="1"/>
  </sheetPr>
  <dimension ref="A1:I83"/>
  <sheetViews>
    <sheetView showGridLines="0" showRowColHeaders="0" zoomScale="120" zoomScaleNormal="120" workbookViewId="0">
      <pane xSplit="2" ySplit="5" topLeftCell="C27" activePane="bottomRight" state="frozen"/>
      <selection pane="bottomRight" activeCell="C6" sqref="C6"/>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21" style="73" hidden="1" customWidth="1"/>
    <col min="10" max="10" width="11.75" style="74" customWidth="1"/>
    <col min="11" max="16384" width="9.375" style="74"/>
  </cols>
  <sheetData>
    <row r="1" spans="1:9" ht="21" customHeight="1">
      <c r="A1" s="74"/>
      <c r="B1" s="73"/>
      <c r="C1" s="2"/>
      <c r="D1" s="2"/>
      <c r="E1" s="73"/>
      <c r="F1" s="2"/>
      <c r="G1" s="73"/>
      <c r="H1" s="2"/>
    </row>
    <row r="2" spans="1:9" ht="21" customHeight="1">
      <c r="A2" s="33" t="s">
        <v>3</v>
      </c>
      <c r="B2" s="33"/>
      <c r="C2" s="2"/>
      <c r="D2" s="2"/>
      <c r="E2" s="73"/>
      <c r="F2" s="2"/>
      <c r="G2" s="73"/>
      <c r="H2" s="2"/>
    </row>
    <row r="3" spans="1:9" ht="21" customHeight="1">
      <c r="A3" s="133" t="e" cm="1">
        <f t="array" aca="1" ref="A3" ca="1">MID(CELL("filename",A1),FIND("]",CELL("filename",A1))+1,256)</f>
        <v>#VALUE!</v>
      </c>
      <c r="B3" s="34"/>
      <c r="C3" s="2"/>
      <c r="D3" s="2"/>
      <c r="E3" s="73"/>
      <c r="F3" s="2"/>
      <c r="G3" s="73"/>
      <c r="H3" s="2"/>
    </row>
    <row r="4" spans="1:9" ht="5.0999999999999996" customHeight="1">
      <c r="A4" s="34"/>
      <c r="B4" s="34"/>
      <c r="C4" s="2"/>
      <c r="D4" s="2"/>
      <c r="E4" s="73"/>
      <c r="F4" s="2"/>
      <c r="G4" s="73"/>
      <c r="H4" s="2"/>
    </row>
    <row r="5" spans="1:9" s="41" customFormat="1" ht="42.95" customHeight="1">
      <c r="A5" s="43" t="s">
        <v>294</v>
      </c>
      <c r="B5" s="43" t="s">
        <v>295</v>
      </c>
      <c r="C5" s="43" t="s">
        <v>296</v>
      </c>
      <c r="D5" s="80" t="s">
        <v>297</v>
      </c>
      <c r="E5" s="46" t="s">
        <v>298</v>
      </c>
      <c r="F5" s="81" t="s">
        <v>299</v>
      </c>
      <c r="G5" s="46" t="s">
        <v>300</v>
      </c>
      <c r="H5" s="81" t="s">
        <v>301</v>
      </c>
      <c r="I5" s="46" t="s">
        <v>302</v>
      </c>
    </row>
    <row r="6" spans="1:9" ht="57.95" customHeight="1">
      <c r="A6" s="300" t="s">
        <v>650</v>
      </c>
      <c r="B6" s="26" t="s">
        <v>651</v>
      </c>
      <c r="C6" s="266">
        <v>0.1</v>
      </c>
      <c r="D6" s="226"/>
      <c r="E6" s="90"/>
      <c r="F6" s="84"/>
      <c r="G6" s="90"/>
      <c r="H6" s="84"/>
      <c r="I6" s="299" t="s">
        <v>652</v>
      </c>
    </row>
    <row r="7" spans="1:9" ht="57.95" customHeight="1">
      <c r="A7" s="301"/>
      <c r="B7" s="26" t="s">
        <v>653</v>
      </c>
      <c r="C7" s="266">
        <v>0.2</v>
      </c>
      <c r="D7" s="226"/>
      <c r="E7" s="90"/>
      <c r="F7" s="84"/>
      <c r="G7" s="90"/>
      <c r="H7" s="84"/>
      <c r="I7" s="299"/>
    </row>
    <row r="8" spans="1:9" ht="79.5" customHeight="1">
      <c r="A8" s="27" t="s">
        <v>654</v>
      </c>
      <c r="B8" s="26" t="s">
        <v>655</v>
      </c>
      <c r="C8" s="266" t="s">
        <v>327</v>
      </c>
      <c r="D8" s="226"/>
      <c r="E8" s="90"/>
      <c r="F8" s="84"/>
      <c r="G8" s="90"/>
      <c r="H8" s="84"/>
      <c r="I8" s="83" t="s">
        <v>655</v>
      </c>
    </row>
    <row r="9" spans="1:9" ht="57.95" customHeight="1">
      <c r="A9" s="27" t="s">
        <v>656</v>
      </c>
      <c r="B9" s="26" t="s">
        <v>657</v>
      </c>
      <c r="C9" s="266" t="s">
        <v>342</v>
      </c>
      <c r="D9" s="226"/>
      <c r="E9" s="90"/>
      <c r="F9" s="84"/>
      <c r="G9" s="90"/>
      <c r="H9" s="84"/>
      <c r="I9" s="83" t="s">
        <v>658</v>
      </c>
    </row>
    <row r="10" spans="1:9" ht="79.5" customHeight="1">
      <c r="A10" s="300" t="s">
        <v>659</v>
      </c>
      <c r="B10" s="26" t="s">
        <v>660</v>
      </c>
      <c r="C10" s="266" t="s">
        <v>661</v>
      </c>
      <c r="D10" s="226"/>
      <c r="E10" s="90"/>
      <c r="F10" s="84"/>
      <c r="G10" s="90"/>
      <c r="H10" s="84"/>
      <c r="I10" s="299" t="s">
        <v>662</v>
      </c>
    </row>
    <row r="11" spans="1:9" ht="79.5" customHeight="1">
      <c r="A11" s="301"/>
      <c r="B11" s="26" t="s">
        <v>663</v>
      </c>
      <c r="C11" s="266" t="s">
        <v>342</v>
      </c>
      <c r="D11" s="226"/>
      <c r="E11" s="90"/>
      <c r="F11" s="84"/>
      <c r="G11" s="90"/>
      <c r="H11" s="84"/>
      <c r="I11" s="299"/>
    </row>
    <row r="12" spans="1:9" ht="57.95" customHeight="1">
      <c r="A12" s="27" t="s">
        <v>664</v>
      </c>
      <c r="B12" s="26" t="s">
        <v>665</v>
      </c>
      <c r="C12" s="266" t="s">
        <v>327</v>
      </c>
      <c r="D12" s="226"/>
      <c r="E12" s="90"/>
      <c r="F12" s="84"/>
      <c r="G12" s="90"/>
      <c r="H12" s="84"/>
      <c r="I12" s="83" t="s">
        <v>666</v>
      </c>
    </row>
    <row r="13" spans="1:9" ht="57.95" customHeight="1">
      <c r="A13" s="27" t="s">
        <v>667</v>
      </c>
      <c r="B13" s="26" t="s">
        <v>668</v>
      </c>
      <c r="C13" s="267" t="s">
        <v>342</v>
      </c>
      <c r="D13" s="226"/>
      <c r="E13" s="90"/>
      <c r="F13" s="84"/>
      <c r="G13" s="90"/>
      <c r="H13" s="84"/>
      <c r="I13" s="83" t="s">
        <v>669</v>
      </c>
    </row>
    <row r="14" spans="1:9" ht="57.95" customHeight="1">
      <c r="A14" s="300" t="s">
        <v>670</v>
      </c>
      <c r="B14" s="26" t="s">
        <v>671</v>
      </c>
      <c r="C14" s="266">
        <v>0.13</v>
      </c>
      <c r="D14" s="226"/>
      <c r="E14" s="90"/>
      <c r="F14" s="84"/>
      <c r="G14" s="90"/>
      <c r="H14" s="84"/>
      <c r="I14" s="299" t="s">
        <v>672</v>
      </c>
    </row>
    <row r="15" spans="1:9" ht="57.95" customHeight="1">
      <c r="A15" s="301"/>
      <c r="B15" s="26" t="s">
        <v>673</v>
      </c>
      <c r="C15" s="266">
        <v>0.1</v>
      </c>
      <c r="D15" s="226"/>
      <c r="E15" s="90"/>
      <c r="F15" s="84"/>
      <c r="G15" s="90"/>
      <c r="H15" s="84"/>
      <c r="I15" s="299"/>
    </row>
    <row r="16" spans="1:9" ht="57.95" customHeight="1">
      <c r="A16" s="300" t="s">
        <v>674</v>
      </c>
      <c r="B16" s="26" t="s">
        <v>675</v>
      </c>
      <c r="C16" s="266">
        <v>0.4</v>
      </c>
      <c r="D16" s="226"/>
      <c r="E16" s="90"/>
      <c r="F16" s="84"/>
      <c r="G16" s="90"/>
      <c r="H16" s="84"/>
      <c r="I16" s="299" t="s">
        <v>676</v>
      </c>
    </row>
    <row r="17" spans="1:9" ht="36.6" customHeight="1">
      <c r="A17" s="301"/>
      <c r="B17" s="26" t="s">
        <v>677</v>
      </c>
      <c r="C17" s="266">
        <v>0.4</v>
      </c>
      <c r="D17" s="226"/>
      <c r="E17" s="90"/>
      <c r="F17" s="84"/>
      <c r="G17" s="90"/>
      <c r="H17" s="84"/>
      <c r="I17" s="299"/>
    </row>
    <row r="18" spans="1:9" ht="57.95" customHeight="1">
      <c r="A18" s="300" t="s">
        <v>678</v>
      </c>
      <c r="B18" s="26" t="s">
        <v>679</v>
      </c>
      <c r="C18" s="266">
        <v>0.8</v>
      </c>
      <c r="D18" s="226"/>
      <c r="E18" s="90"/>
      <c r="F18" s="84"/>
      <c r="G18" s="90"/>
      <c r="H18" s="84"/>
      <c r="I18" s="299" t="s">
        <v>680</v>
      </c>
    </row>
    <row r="19" spans="1:9" ht="36.6" customHeight="1">
      <c r="A19" s="301"/>
      <c r="B19" s="26" t="s">
        <v>681</v>
      </c>
      <c r="C19" s="266">
        <v>0.9</v>
      </c>
      <c r="D19" s="226"/>
      <c r="E19" s="90"/>
      <c r="F19" s="84"/>
      <c r="G19" s="90"/>
      <c r="H19" s="84"/>
      <c r="I19" s="299"/>
    </row>
    <row r="20" spans="1:9" ht="57.95" customHeight="1">
      <c r="A20" s="300" t="s">
        <v>682</v>
      </c>
      <c r="B20" s="26" t="s">
        <v>683</v>
      </c>
      <c r="C20" s="266">
        <v>0.5</v>
      </c>
      <c r="D20" s="226"/>
      <c r="E20" s="90"/>
      <c r="F20" s="84"/>
      <c r="G20" s="90"/>
      <c r="H20" s="84"/>
      <c r="I20" s="299" t="s">
        <v>684</v>
      </c>
    </row>
    <row r="21" spans="1:9" ht="57.95" customHeight="1">
      <c r="A21" s="301"/>
      <c r="B21" s="26" t="s">
        <v>685</v>
      </c>
      <c r="C21" s="266">
        <v>0.7</v>
      </c>
      <c r="D21" s="226"/>
      <c r="E21" s="90"/>
      <c r="F21" s="84"/>
      <c r="G21" s="90"/>
      <c r="H21" s="84"/>
      <c r="I21" s="299"/>
    </row>
    <row r="22" spans="1:9" ht="57.95" customHeight="1">
      <c r="A22" s="300" t="s">
        <v>686</v>
      </c>
      <c r="B22" s="26" t="s">
        <v>687</v>
      </c>
      <c r="C22" s="266" t="s">
        <v>327</v>
      </c>
      <c r="D22" s="226"/>
      <c r="E22" s="90"/>
      <c r="F22" s="84"/>
      <c r="G22" s="90"/>
      <c r="H22" s="84"/>
      <c r="I22" s="299" t="s">
        <v>688</v>
      </c>
    </row>
    <row r="23" spans="1:9" ht="36.6" customHeight="1">
      <c r="A23" s="301"/>
      <c r="B23" s="26" t="s">
        <v>689</v>
      </c>
      <c r="C23" s="266" t="s">
        <v>327</v>
      </c>
      <c r="D23" s="226"/>
      <c r="E23" s="90"/>
      <c r="F23" s="84"/>
      <c r="G23" s="90"/>
      <c r="H23" s="84"/>
      <c r="I23" s="299"/>
    </row>
    <row r="24" spans="1:9" ht="36.6" customHeight="1">
      <c r="A24" s="300" t="s">
        <v>690</v>
      </c>
      <c r="B24" s="26" t="s">
        <v>691</v>
      </c>
      <c r="C24" s="266">
        <v>480</v>
      </c>
      <c r="D24" s="226"/>
      <c r="E24" s="90"/>
      <c r="F24" s="84"/>
      <c r="G24" s="90"/>
      <c r="H24" s="84"/>
      <c r="I24" s="299" t="s">
        <v>692</v>
      </c>
    </row>
    <row r="25" spans="1:9" ht="36.6" customHeight="1">
      <c r="A25" s="301"/>
      <c r="B25" s="26" t="s">
        <v>693</v>
      </c>
      <c r="C25" s="266">
        <v>476</v>
      </c>
      <c r="D25" s="226"/>
      <c r="E25" s="90"/>
      <c r="F25" s="84"/>
      <c r="G25" s="90"/>
      <c r="H25" s="84"/>
      <c r="I25" s="299"/>
    </row>
    <row r="26" spans="1:9" ht="57.95" customHeight="1">
      <c r="A26" s="300" t="s">
        <v>694</v>
      </c>
      <c r="B26" s="26" t="s">
        <v>695</v>
      </c>
      <c r="C26" s="266">
        <v>0.3</v>
      </c>
      <c r="D26" s="226"/>
      <c r="E26" s="90"/>
      <c r="F26" s="84"/>
      <c r="G26" s="90"/>
      <c r="H26" s="84"/>
      <c r="I26" s="299" t="s">
        <v>696</v>
      </c>
    </row>
    <row r="27" spans="1:9" ht="57.95" customHeight="1">
      <c r="A27" s="301"/>
      <c r="B27" s="26" t="s">
        <v>697</v>
      </c>
      <c r="C27" s="266">
        <v>0.6</v>
      </c>
      <c r="D27" s="226"/>
      <c r="E27" s="90"/>
      <c r="F27" s="84"/>
      <c r="G27" s="90"/>
      <c r="H27" s="84"/>
      <c r="I27" s="299"/>
    </row>
    <row r="28" spans="1:9" ht="57.95" customHeight="1">
      <c r="A28" s="300" t="s">
        <v>698</v>
      </c>
      <c r="B28" s="26" t="s">
        <v>699</v>
      </c>
      <c r="C28" s="266">
        <v>500</v>
      </c>
      <c r="D28" s="226"/>
      <c r="E28" s="90"/>
      <c r="F28" s="84"/>
      <c r="G28" s="90"/>
      <c r="H28" s="84"/>
      <c r="I28" s="299" t="s">
        <v>700</v>
      </c>
    </row>
    <row r="29" spans="1:9" ht="36.6" customHeight="1">
      <c r="A29" s="301"/>
      <c r="B29" s="26" t="s">
        <v>701</v>
      </c>
      <c r="C29" s="266">
        <v>475</v>
      </c>
      <c r="D29" s="226"/>
      <c r="E29" s="90"/>
      <c r="F29" s="84"/>
      <c r="G29" s="90"/>
      <c r="H29" s="84"/>
      <c r="I29" s="299"/>
    </row>
    <row r="30" spans="1:9" ht="36.6" customHeight="1">
      <c r="A30" s="300" t="s">
        <v>702</v>
      </c>
      <c r="B30" s="26" t="s">
        <v>703</v>
      </c>
      <c r="C30" s="266">
        <v>120</v>
      </c>
      <c r="D30" s="226"/>
      <c r="E30" s="90"/>
      <c r="F30" s="84"/>
      <c r="G30" s="90"/>
      <c r="H30" s="84"/>
      <c r="I30" s="299" t="s">
        <v>704</v>
      </c>
    </row>
    <row r="31" spans="1:9" ht="36.6" customHeight="1">
      <c r="A31" s="301"/>
      <c r="B31" s="26" t="s">
        <v>705</v>
      </c>
      <c r="C31" s="266">
        <v>118</v>
      </c>
      <c r="D31" s="226"/>
      <c r="E31" s="90"/>
      <c r="F31" s="84"/>
      <c r="G31" s="90"/>
      <c r="H31" s="84"/>
      <c r="I31" s="299"/>
    </row>
    <row r="32" spans="1:9" ht="36.6" customHeight="1">
      <c r="A32" s="27" t="s">
        <v>706</v>
      </c>
      <c r="B32" s="26" t="s">
        <v>707</v>
      </c>
      <c r="C32" s="266">
        <v>110</v>
      </c>
      <c r="D32" s="226"/>
      <c r="E32" s="90"/>
      <c r="F32" s="84"/>
      <c r="G32" s="90"/>
      <c r="H32" s="84"/>
      <c r="I32" s="83" t="s">
        <v>708</v>
      </c>
    </row>
    <row r="33" spans="1:9" ht="36.6" customHeight="1">
      <c r="A33" s="300" t="s">
        <v>709</v>
      </c>
      <c r="B33" s="26" t="s">
        <v>710</v>
      </c>
      <c r="C33" s="266">
        <v>350</v>
      </c>
      <c r="D33" s="226"/>
      <c r="E33" s="90"/>
      <c r="F33" s="84"/>
      <c r="G33" s="90"/>
      <c r="H33" s="84"/>
      <c r="I33" s="299" t="s">
        <v>711</v>
      </c>
    </row>
    <row r="34" spans="1:9" ht="36.6" customHeight="1">
      <c r="A34" s="301"/>
      <c r="B34" s="26" t="s">
        <v>712</v>
      </c>
      <c r="C34" s="266">
        <v>340</v>
      </c>
      <c r="D34" s="226"/>
      <c r="E34" s="90"/>
      <c r="F34" s="84"/>
      <c r="G34" s="90"/>
      <c r="H34" s="84"/>
      <c r="I34" s="299"/>
    </row>
    <row r="35" spans="1:9" ht="36.6" customHeight="1">
      <c r="A35" s="27" t="s">
        <v>713</v>
      </c>
      <c r="B35" s="26" t="s">
        <v>714</v>
      </c>
      <c r="C35" s="266">
        <v>335</v>
      </c>
      <c r="D35" s="226"/>
      <c r="E35" s="90"/>
      <c r="F35" s="84"/>
      <c r="G35" s="90"/>
      <c r="H35" s="84"/>
      <c r="I35" s="83" t="s">
        <v>715</v>
      </c>
    </row>
    <row r="36" spans="1:9" ht="57.95" customHeight="1">
      <c r="A36" s="27" t="s">
        <v>716</v>
      </c>
      <c r="B36" s="26" t="s">
        <v>717</v>
      </c>
      <c r="C36" s="266" t="s">
        <v>327</v>
      </c>
      <c r="D36" s="226"/>
      <c r="E36" s="90"/>
      <c r="F36" s="84"/>
      <c r="G36" s="90"/>
      <c r="H36" s="84"/>
      <c r="I36" s="83" t="s">
        <v>718</v>
      </c>
    </row>
    <row r="37" spans="1:9" ht="36.6" customHeight="1">
      <c r="A37" s="300" t="s">
        <v>719</v>
      </c>
      <c r="B37" s="26" t="s">
        <v>720</v>
      </c>
      <c r="C37" s="266">
        <v>150</v>
      </c>
      <c r="D37" s="226"/>
      <c r="E37" s="90"/>
      <c r="F37" s="84"/>
      <c r="G37" s="90"/>
      <c r="H37" s="84"/>
      <c r="I37" s="299" t="s">
        <v>721</v>
      </c>
    </row>
    <row r="38" spans="1:9" ht="36.6" customHeight="1">
      <c r="A38" s="301"/>
      <c r="B38" s="26" t="s">
        <v>722</v>
      </c>
      <c r="C38" s="266">
        <v>145</v>
      </c>
      <c r="D38" s="226"/>
      <c r="E38" s="90"/>
      <c r="F38" s="84"/>
      <c r="G38" s="90"/>
      <c r="H38" s="84"/>
      <c r="I38" s="299"/>
    </row>
    <row r="39" spans="1:9" ht="36.6" customHeight="1">
      <c r="A39" s="27" t="s">
        <v>723</v>
      </c>
      <c r="B39" s="26" t="s">
        <v>724</v>
      </c>
      <c r="C39" s="266" t="s">
        <v>725</v>
      </c>
      <c r="D39" s="226"/>
      <c r="E39" s="90"/>
      <c r="F39" s="84"/>
      <c r="G39" s="90"/>
      <c r="H39" s="84"/>
      <c r="I39" s="83" t="s">
        <v>726</v>
      </c>
    </row>
    <row r="40" spans="1:9" ht="57.95" customHeight="1">
      <c r="A40" s="300" t="s">
        <v>727</v>
      </c>
      <c r="B40" s="26" t="s">
        <v>728</v>
      </c>
      <c r="C40" s="266">
        <v>5</v>
      </c>
      <c r="D40" s="226"/>
      <c r="E40" s="90"/>
      <c r="F40" s="84"/>
      <c r="G40" s="90"/>
      <c r="H40" s="84"/>
      <c r="I40" s="299" t="s">
        <v>729</v>
      </c>
    </row>
    <row r="41" spans="1:9" ht="36.6" customHeight="1">
      <c r="A41" s="301"/>
      <c r="B41" s="26" t="s">
        <v>730</v>
      </c>
      <c r="C41" s="266">
        <v>10</v>
      </c>
      <c r="D41" s="226"/>
      <c r="E41" s="90"/>
      <c r="F41" s="84"/>
      <c r="G41" s="90"/>
      <c r="H41" s="84"/>
      <c r="I41" s="299"/>
    </row>
    <row r="42" spans="1:9" ht="79.5" customHeight="1">
      <c r="A42" s="300" t="s">
        <v>731</v>
      </c>
      <c r="B42" s="26" t="s">
        <v>732</v>
      </c>
      <c r="C42" s="266">
        <v>800</v>
      </c>
      <c r="D42" s="226"/>
      <c r="E42" s="90"/>
      <c r="F42" s="84"/>
      <c r="G42" s="90"/>
      <c r="H42" s="84"/>
      <c r="I42" s="299" t="s">
        <v>733</v>
      </c>
    </row>
    <row r="43" spans="1:9" ht="101.1" customHeight="1">
      <c r="A43" s="301"/>
      <c r="B43" s="26" t="s">
        <v>734</v>
      </c>
      <c r="C43" s="266">
        <v>700</v>
      </c>
      <c r="D43" s="226"/>
      <c r="E43" s="90"/>
      <c r="F43" s="84"/>
      <c r="G43" s="90"/>
      <c r="H43" s="84"/>
      <c r="I43" s="299"/>
    </row>
    <row r="44" spans="1:9" ht="57.95" customHeight="1">
      <c r="A44" s="300" t="s">
        <v>735</v>
      </c>
      <c r="B44" s="26" t="s">
        <v>736</v>
      </c>
      <c r="C44" s="266">
        <v>0.5</v>
      </c>
      <c r="D44" s="226"/>
      <c r="E44" s="90"/>
      <c r="F44" s="84"/>
      <c r="G44" s="90"/>
      <c r="H44" s="84"/>
      <c r="I44" s="299" t="s">
        <v>737</v>
      </c>
    </row>
    <row r="45" spans="1:9" ht="79.5" customHeight="1">
      <c r="A45" s="301"/>
      <c r="B45" s="26" t="s">
        <v>738</v>
      </c>
      <c r="C45" s="266">
        <v>0.3</v>
      </c>
      <c r="D45" s="226"/>
      <c r="E45" s="90"/>
      <c r="F45" s="84"/>
      <c r="G45" s="90"/>
      <c r="H45" s="84"/>
      <c r="I45" s="299"/>
    </row>
    <row r="46" spans="1:9" ht="57.95" customHeight="1">
      <c r="A46" s="300" t="s">
        <v>739</v>
      </c>
      <c r="B46" s="26" t="s">
        <v>740</v>
      </c>
      <c r="C46" s="266">
        <v>0.9</v>
      </c>
      <c r="D46" s="226"/>
      <c r="E46" s="90"/>
      <c r="F46" s="84"/>
      <c r="G46" s="90"/>
      <c r="H46" s="84"/>
      <c r="I46" s="299" t="s">
        <v>741</v>
      </c>
    </row>
    <row r="47" spans="1:9" ht="36.6" customHeight="1">
      <c r="A47" s="301"/>
      <c r="B47" s="26" t="s">
        <v>742</v>
      </c>
      <c r="C47" s="266">
        <v>0.7</v>
      </c>
      <c r="D47" s="226"/>
      <c r="E47" s="90"/>
      <c r="F47" s="84"/>
      <c r="G47" s="90"/>
      <c r="H47" s="84"/>
      <c r="I47" s="299"/>
    </row>
    <row r="48" spans="1:9" ht="79.5" customHeight="1">
      <c r="A48" s="27" t="s">
        <v>743</v>
      </c>
      <c r="B48" s="26" t="s">
        <v>744</v>
      </c>
      <c r="C48" s="266" t="s">
        <v>327</v>
      </c>
      <c r="D48" s="226"/>
      <c r="E48" s="90"/>
      <c r="F48" s="84"/>
      <c r="G48" s="90"/>
      <c r="H48" s="84"/>
      <c r="I48" s="83" t="s">
        <v>745</v>
      </c>
    </row>
    <row r="49" spans="1:9" ht="57.95" customHeight="1">
      <c r="A49" s="300" t="s">
        <v>746</v>
      </c>
      <c r="B49" s="26" t="s">
        <v>747</v>
      </c>
      <c r="C49" s="266">
        <v>129</v>
      </c>
      <c r="D49" s="226"/>
      <c r="E49" s="90"/>
      <c r="F49" s="84"/>
      <c r="G49" s="90"/>
      <c r="H49" s="84"/>
      <c r="I49" s="299" t="s">
        <v>748</v>
      </c>
    </row>
    <row r="50" spans="1:9" ht="57.95" customHeight="1">
      <c r="A50" s="301"/>
      <c r="B50" s="26" t="s">
        <v>749</v>
      </c>
      <c r="C50" s="266">
        <v>86</v>
      </c>
      <c r="D50" s="226"/>
      <c r="E50" s="90"/>
      <c r="F50" s="84"/>
      <c r="G50" s="90"/>
      <c r="H50" s="84"/>
      <c r="I50" s="299"/>
    </row>
    <row r="51" spans="1:9" ht="57.95" customHeight="1">
      <c r="A51" s="300" t="s">
        <v>750</v>
      </c>
      <c r="B51" s="26" t="s">
        <v>751</v>
      </c>
      <c r="C51" s="266">
        <v>0.1</v>
      </c>
      <c r="D51" s="226"/>
      <c r="E51" s="90"/>
      <c r="F51" s="84"/>
      <c r="G51" s="90"/>
      <c r="H51" s="84"/>
      <c r="I51" s="299" t="s">
        <v>752</v>
      </c>
    </row>
    <row r="52" spans="1:9" ht="36.6" customHeight="1">
      <c r="A52" s="301"/>
      <c r="B52" s="26" t="s">
        <v>753</v>
      </c>
      <c r="C52" s="266">
        <v>0.06</v>
      </c>
      <c r="D52" s="226"/>
      <c r="E52" s="90"/>
      <c r="F52" s="84"/>
      <c r="G52" s="90"/>
      <c r="H52" s="84"/>
      <c r="I52" s="299"/>
    </row>
    <row r="53" spans="1:9" ht="36.6" customHeight="1">
      <c r="A53" s="27" t="s">
        <v>754</v>
      </c>
      <c r="B53" s="26" t="s">
        <v>755</v>
      </c>
      <c r="C53" s="266">
        <v>0.3</v>
      </c>
      <c r="D53" s="226"/>
      <c r="E53" s="90"/>
      <c r="F53" s="84"/>
      <c r="G53" s="90"/>
      <c r="H53" s="84"/>
      <c r="I53" s="83" t="s">
        <v>756</v>
      </c>
    </row>
    <row r="54" spans="1:9" ht="79.5" customHeight="1">
      <c r="A54" s="27" t="s">
        <v>757</v>
      </c>
      <c r="B54" s="26" t="s">
        <v>758</v>
      </c>
      <c r="C54" s="266">
        <v>80</v>
      </c>
      <c r="D54" s="226"/>
      <c r="E54" s="90"/>
      <c r="F54" s="84"/>
      <c r="G54" s="90"/>
      <c r="H54" s="84"/>
      <c r="I54" s="83" t="s">
        <v>758</v>
      </c>
    </row>
    <row r="55" spans="1:9" ht="79.5" customHeight="1">
      <c r="A55" s="27" t="s">
        <v>759</v>
      </c>
      <c r="B55" s="26" t="s">
        <v>760</v>
      </c>
      <c r="C55" s="266" t="s">
        <v>342</v>
      </c>
      <c r="D55" s="226"/>
      <c r="E55" s="90"/>
      <c r="F55" s="84"/>
      <c r="G55" s="90"/>
      <c r="H55" s="84"/>
      <c r="I55" s="83" t="s">
        <v>761</v>
      </c>
    </row>
    <row r="56" spans="1:9" ht="79.5" customHeight="1">
      <c r="A56" s="27" t="s">
        <v>762</v>
      </c>
      <c r="B56" s="26" t="s">
        <v>763</v>
      </c>
      <c r="C56" s="266" t="s">
        <v>327</v>
      </c>
      <c r="D56" s="226"/>
      <c r="E56" s="90"/>
      <c r="F56" s="84"/>
      <c r="G56" s="90"/>
      <c r="H56" s="84"/>
      <c r="I56" s="83" t="s">
        <v>764</v>
      </c>
    </row>
    <row r="57" spans="1:9" ht="57.95" customHeight="1">
      <c r="A57" s="27" t="s">
        <v>765</v>
      </c>
      <c r="B57" s="26" t="s">
        <v>766</v>
      </c>
      <c r="C57" s="266" t="s">
        <v>327</v>
      </c>
      <c r="D57" s="226"/>
      <c r="E57" s="90"/>
      <c r="F57" s="84"/>
      <c r="G57" s="90"/>
      <c r="H57" s="84"/>
      <c r="I57" s="83" t="s">
        <v>767</v>
      </c>
    </row>
    <row r="58" spans="1:9" ht="36.6" customHeight="1">
      <c r="A58" s="300" t="s">
        <v>768</v>
      </c>
      <c r="B58" s="26" t="s">
        <v>769</v>
      </c>
      <c r="C58" s="266">
        <v>0.9</v>
      </c>
      <c r="D58" s="226"/>
      <c r="E58" s="90"/>
      <c r="F58" s="84"/>
      <c r="G58" s="90"/>
      <c r="H58" s="84"/>
      <c r="I58" s="299" t="s">
        <v>770</v>
      </c>
    </row>
    <row r="59" spans="1:9" ht="36.6" customHeight="1">
      <c r="A59" s="301"/>
      <c r="B59" s="26" t="s">
        <v>771</v>
      </c>
      <c r="C59" s="266">
        <v>0.75</v>
      </c>
      <c r="D59" s="226"/>
      <c r="E59" s="90"/>
      <c r="F59" s="84"/>
      <c r="G59" s="90"/>
      <c r="H59" s="84"/>
      <c r="I59" s="299"/>
    </row>
    <row r="60" spans="1:9" ht="36.6" customHeight="1">
      <c r="A60" s="27" t="s">
        <v>772</v>
      </c>
      <c r="B60" s="26" t="s">
        <v>773</v>
      </c>
      <c r="C60" s="266" t="s">
        <v>774</v>
      </c>
      <c r="D60" s="226"/>
      <c r="E60" s="90"/>
      <c r="F60" s="84"/>
      <c r="G60" s="90"/>
      <c r="H60" s="84"/>
      <c r="I60" s="83" t="s">
        <v>775</v>
      </c>
    </row>
    <row r="61" spans="1:9" ht="36.6" customHeight="1">
      <c r="A61" s="300" t="s">
        <v>776</v>
      </c>
      <c r="B61" s="26" t="s">
        <v>777</v>
      </c>
      <c r="C61" s="266">
        <v>20</v>
      </c>
      <c r="D61" s="226"/>
      <c r="E61" s="90"/>
      <c r="F61" s="84"/>
      <c r="G61" s="90"/>
      <c r="H61" s="84"/>
      <c r="I61" s="299" t="s">
        <v>778</v>
      </c>
    </row>
    <row r="62" spans="1:9" ht="36.6" customHeight="1">
      <c r="A62" s="301"/>
      <c r="B62" s="26" t="s">
        <v>779</v>
      </c>
      <c r="C62" s="266">
        <v>13</v>
      </c>
      <c r="D62" s="226"/>
      <c r="E62" s="90"/>
      <c r="F62" s="84"/>
      <c r="G62" s="90"/>
      <c r="H62" s="84"/>
      <c r="I62" s="299"/>
    </row>
    <row r="63" spans="1:9" ht="36.6" customHeight="1">
      <c r="A63" s="300" t="s">
        <v>780</v>
      </c>
      <c r="B63" s="26" t="s">
        <v>781</v>
      </c>
      <c r="C63" s="266">
        <v>35</v>
      </c>
      <c r="D63" s="226"/>
      <c r="E63" s="90"/>
      <c r="F63" s="84"/>
      <c r="G63" s="90"/>
      <c r="H63" s="84"/>
      <c r="I63" s="299" t="s">
        <v>782</v>
      </c>
    </row>
    <row r="64" spans="1:9" ht="36.6" customHeight="1">
      <c r="A64" s="302"/>
      <c r="B64" s="26" t="s">
        <v>783</v>
      </c>
      <c r="C64" s="266">
        <v>20</v>
      </c>
      <c r="D64" s="226"/>
      <c r="E64" s="90"/>
      <c r="F64" s="84"/>
      <c r="G64" s="90"/>
      <c r="H64" s="84"/>
      <c r="I64" s="299"/>
    </row>
    <row r="65" spans="1:9" ht="57.95" customHeight="1">
      <c r="A65" s="302"/>
      <c r="B65" s="26" t="s">
        <v>784</v>
      </c>
      <c r="C65" s="266" t="s">
        <v>785</v>
      </c>
      <c r="D65" s="226"/>
      <c r="E65" s="90"/>
      <c r="F65" s="84"/>
      <c r="G65" s="90"/>
      <c r="H65" s="84"/>
      <c r="I65" s="299"/>
    </row>
    <row r="66" spans="1:9" ht="36.6" customHeight="1">
      <c r="A66" s="301"/>
      <c r="B66" s="26" t="s">
        <v>786</v>
      </c>
      <c r="C66" s="266" t="s">
        <v>787</v>
      </c>
      <c r="D66" s="226"/>
      <c r="E66" s="90"/>
      <c r="F66" s="84"/>
      <c r="G66" s="90"/>
      <c r="H66" s="84"/>
      <c r="I66" s="299"/>
    </row>
    <row r="67" spans="1:9" ht="57.95" customHeight="1">
      <c r="A67" s="27" t="s">
        <v>788</v>
      </c>
      <c r="B67" s="26" t="s">
        <v>789</v>
      </c>
      <c r="C67" s="266">
        <v>5</v>
      </c>
      <c r="D67" s="226"/>
      <c r="E67" s="90"/>
      <c r="F67" s="84"/>
      <c r="G67" s="90"/>
      <c r="H67" s="84"/>
      <c r="I67" s="83" t="s">
        <v>789</v>
      </c>
    </row>
    <row r="68" spans="1:9" ht="57.95" customHeight="1">
      <c r="A68" s="27" t="s">
        <v>790</v>
      </c>
      <c r="B68" s="26" t="s">
        <v>791</v>
      </c>
      <c r="C68" s="266">
        <v>10</v>
      </c>
      <c r="D68" s="226"/>
      <c r="E68" s="90"/>
      <c r="F68" s="84"/>
      <c r="G68" s="90"/>
      <c r="H68" s="84"/>
      <c r="I68" s="83" t="s">
        <v>791</v>
      </c>
    </row>
    <row r="69" spans="1:9" ht="57.95" customHeight="1">
      <c r="A69" s="27" t="s">
        <v>792</v>
      </c>
      <c r="B69" s="26" t="s">
        <v>793</v>
      </c>
      <c r="C69" s="266">
        <v>30</v>
      </c>
      <c r="D69" s="226"/>
      <c r="E69" s="90"/>
      <c r="F69" s="84"/>
      <c r="G69" s="90"/>
      <c r="H69" s="84"/>
      <c r="I69" s="83" t="s">
        <v>793</v>
      </c>
    </row>
    <row r="70" spans="1:9" ht="57.95" customHeight="1">
      <c r="A70" s="27" t="s">
        <v>794</v>
      </c>
      <c r="B70" s="26" t="s">
        <v>795</v>
      </c>
      <c r="C70" s="266">
        <v>60</v>
      </c>
      <c r="D70" s="226"/>
      <c r="E70" s="90"/>
      <c r="F70" s="84"/>
      <c r="G70" s="90"/>
      <c r="H70" s="84"/>
      <c r="I70" s="83" t="s">
        <v>795</v>
      </c>
    </row>
    <row r="71" spans="1:9" ht="57.95" customHeight="1">
      <c r="A71" s="27" t="s">
        <v>796</v>
      </c>
      <c r="B71" s="26" t="s">
        <v>797</v>
      </c>
      <c r="C71" s="266">
        <v>80</v>
      </c>
      <c r="D71" s="226"/>
      <c r="E71" s="90"/>
      <c r="F71" s="84"/>
      <c r="G71" s="90"/>
      <c r="H71" s="84"/>
      <c r="I71" s="83" t="s">
        <v>797</v>
      </c>
    </row>
    <row r="72" spans="1:9" ht="36.6" customHeight="1">
      <c r="A72" s="300" t="s">
        <v>798</v>
      </c>
      <c r="B72" s="26" t="s">
        <v>799</v>
      </c>
      <c r="C72" s="266">
        <v>50</v>
      </c>
      <c r="D72" s="226"/>
      <c r="E72" s="90"/>
      <c r="F72" s="84"/>
      <c r="G72" s="90"/>
      <c r="H72" s="84"/>
      <c r="I72" s="299" t="s">
        <v>800</v>
      </c>
    </row>
    <row r="73" spans="1:9" ht="36.6" customHeight="1">
      <c r="A73" s="301"/>
      <c r="B73" s="26" t="s">
        <v>801</v>
      </c>
      <c r="C73" s="266">
        <v>30</v>
      </c>
      <c r="D73" s="226"/>
      <c r="E73" s="90"/>
      <c r="F73" s="84"/>
      <c r="G73" s="90"/>
      <c r="H73" s="84"/>
      <c r="I73" s="299"/>
    </row>
    <row r="74" spans="1:9" ht="36.6" customHeight="1">
      <c r="A74" s="300" t="s">
        <v>802</v>
      </c>
      <c r="B74" s="26" t="s">
        <v>803</v>
      </c>
      <c r="C74" s="266">
        <v>5</v>
      </c>
      <c r="D74" s="226"/>
      <c r="E74" s="90"/>
      <c r="F74" s="84"/>
      <c r="G74" s="90"/>
      <c r="H74" s="84"/>
      <c r="I74" s="299" t="s">
        <v>804</v>
      </c>
    </row>
    <row r="75" spans="1:9" ht="36.6" customHeight="1">
      <c r="A75" s="301"/>
      <c r="B75" s="26" t="s">
        <v>805</v>
      </c>
      <c r="C75" s="266">
        <v>5</v>
      </c>
      <c r="D75" s="226"/>
      <c r="E75" s="90"/>
      <c r="F75" s="84"/>
      <c r="G75" s="90"/>
      <c r="H75" s="84"/>
      <c r="I75" s="299"/>
    </row>
    <row r="76" spans="1:9" ht="36.6" customHeight="1">
      <c r="A76" s="27" t="s">
        <v>806</v>
      </c>
      <c r="B76" s="26" t="s">
        <v>807</v>
      </c>
      <c r="C76" s="266" t="s">
        <v>368</v>
      </c>
      <c r="D76" s="226"/>
      <c r="E76" s="90"/>
      <c r="F76" s="84"/>
      <c r="G76" s="90"/>
      <c r="H76" s="84"/>
      <c r="I76" s="83" t="s">
        <v>808</v>
      </c>
    </row>
    <row r="77" spans="1:9" ht="36.6" customHeight="1">
      <c r="A77" s="27" t="s">
        <v>809</v>
      </c>
      <c r="B77" s="26" t="s">
        <v>810</v>
      </c>
      <c r="C77" s="266" t="s">
        <v>368</v>
      </c>
      <c r="D77" s="226"/>
      <c r="E77" s="90"/>
      <c r="F77" s="84"/>
      <c r="G77" s="90"/>
      <c r="H77" s="84"/>
      <c r="I77" s="83" t="s">
        <v>811</v>
      </c>
    </row>
    <row r="78" spans="1:9" ht="57.95" customHeight="1">
      <c r="A78" s="300" t="s">
        <v>812</v>
      </c>
      <c r="B78" s="26" t="s">
        <v>813</v>
      </c>
      <c r="C78" s="266">
        <v>20</v>
      </c>
      <c r="D78" s="226"/>
      <c r="E78" s="90"/>
      <c r="F78" s="84"/>
      <c r="G78" s="90"/>
      <c r="H78" s="84"/>
      <c r="I78" s="299" t="s">
        <v>814</v>
      </c>
    </row>
    <row r="79" spans="1:9" ht="36.6" customHeight="1">
      <c r="A79" s="301"/>
      <c r="B79" s="26" t="s">
        <v>815</v>
      </c>
      <c r="C79" s="266">
        <v>15</v>
      </c>
      <c r="D79" s="226"/>
      <c r="E79" s="90"/>
      <c r="F79" s="84"/>
      <c r="G79" s="90"/>
      <c r="H79" s="84"/>
      <c r="I79" s="299"/>
    </row>
    <row r="80" spans="1:9" ht="36.6" customHeight="1">
      <c r="A80" s="300" t="s">
        <v>816</v>
      </c>
      <c r="B80" s="26" t="s">
        <v>817</v>
      </c>
      <c r="C80" s="266">
        <v>100</v>
      </c>
      <c r="D80" s="226"/>
      <c r="E80" s="90"/>
      <c r="F80" s="84"/>
      <c r="G80" s="90"/>
      <c r="H80" s="84"/>
      <c r="I80" s="299" t="s">
        <v>818</v>
      </c>
    </row>
    <row r="81" spans="1:9" ht="36.6" customHeight="1">
      <c r="A81" s="301"/>
      <c r="B81" s="26" t="s">
        <v>819</v>
      </c>
      <c r="C81" s="266">
        <v>58</v>
      </c>
      <c r="D81" s="226"/>
      <c r="E81" s="90"/>
      <c r="F81" s="84"/>
      <c r="G81" s="90"/>
      <c r="H81" s="84"/>
      <c r="I81" s="299"/>
    </row>
    <row r="82" spans="1:9" ht="57.95" customHeight="1">
      <c r="A82" s="27" t="s">
        <v>820</v>
      </c>
      <c r="B82" s="26" t="s">
        <v>821</v>
      </c>
      <c r="C82" s="266" t="s">
        <v>787</v>
      </c>
      <c r="D82" s="226"/>
      <c r="E82" s="90"/>
      <c r="F82" s="84"/>
      <c r="G82" s="90"/>
      <c r="H82" s="84"/>
      <c r="I82" s="83" t="s">
        <v>822</v>
      </c>
    </row>
    <row r="83" spans="1:9" ht="57.95" customHeight="1">
      <c r="A83" s="27" t="s">
        <v>823</v>
      </c>
      <c r="B83" s="26" t="s">
        <v>824</v>
      </c>
      <c r="C83" s="266" t="s">
        <v>327</v>
      </c>
      <c r="D83" s="226"/>
      <c r="E83" s="90"/>
      <c r="F83" s="84"/>
      <c r="G83" s="90"/>
      <c r="H83" s="84"/>
      <c r="I83" s="83" t="s">
        <v>825</v>
      </c>
    </row>
  </sheetData>
  <sheetProtection algorithmName="SHA-512" hashValue="iUtlTBcZCOMCesG2V5GPeo75I+N9jkwVaelawyWMA6ALvjpGMvLx7iFyceu+3FcnyXc1KLXy9SMNZuEgngzYtg==" saltValue="zriczrT7lINrSce4AIvC4g==" spinCount="100000" sheet="1" objects="1" scenarios="1"/>
  <mergeCells count="52">
    <mergeCell ref="A28:A29"/>
    <mergeCell ref="A30:A31"/>
    <mergeCell ref="A63:A66"/>
    <mergeCell ref="A72:A73"/>
    <mergeCell ref="A74:A75"/>
    <mergeCell ref="A58:A59"/>
    <mergeCell ref="A61:A62"/>
    <mergeCell ref="A42:A43"/>
    <mergeCell ref="A44:A45"/>
    <mergeCell ref="A46:A47"/>
    <mergeCell ref="A49:A50"/>
    <mergeCell ref="A51:A52"/>
    <mergeCell ref="A33:A34"/>
    <mergeCell ref="A37:A38"/>
    <mergeCell ref="I30:I31"/>
    <mergeCell ref="I33:I34"/>
    <mergeCell ref="I37:I38"/>
    <mergeCell ref="A6:A7"/>
    <mergeCell ref="I20:I21"/>
    <mergeCell ref="I22:I23"/>
    <mergeCell ref="I24:I25"/>
    <mergeCell ref="I26:I27"/>
    <mergeCell ref="A10:A11"/>
    <mergeCell ref="A14:A15"/>
    <mergeCell ref="A16:A17"/>
    <mergeCell ref="A18:A19"/>
    <mergeCell ref="A20:A21"/>
    <mergeCell ref="A22:A23"/>
    <mergeCell ref="A24:A25"/>
    <mergeCell ref="A26:A27"/>
    <mergeCell ref="I28:I29"/>
    <mergeCell ref="I6:I7"/>
    <mergeCell ref="I10:I11"/>
    <mergeCell ref="I14:I15"/>
    <mergeCell ref="I16:I17"/>
    <mergeCell ref="I18:I19"/>
    <mergeCell ref="A78:A79"/>
    <mergeCell ref="A80:A81"/>
    <mergeCell ref="I40:I41"/>
    <mergeCell ref="I42:I43"/>
    <mergeCell ref="I44:I45"/>
    <mergeCell ref="I46:I47"/>
    <mergeCell ref="I49:I50"/>
    <mergeCell ref="I51:I52"/>
    <mergeCell ref="I58:I59"/>
    <mergeCell ref="I61:I62"/>
    <mergeCell ref="I63:I66"/>
    <mergeCell ref="I72:I73"/>
    <mergeCell ref="I74:I75"/>
    <mergeCell ref="I78:I79"/>
    <mergeCell ref="I80:I81"/>
    <mergeCell ref="A40:A41"/>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D958D5C0-336E-46F8-910A-287947C12419}">
          <x14:formula1>
            <xm:f>Setting!$D$6:$D$105</xm:f>
          </x14:formula1>
          <xm:sqref>C6:C83</xm:sqref>
        </x14:dataValidation>
        <x14:dataValidation type="list" errorStyle="information" allowBlank="1" showInputMessage="1" showErrorMessage="1" xr:uid="{917E704F-C09B-4322-AC27-7DA2C19AA326}">
          <x14:formula1>
            <xm:f>DocumentList!$E$6:$E$205</xm:f>
          </x14:formula1>
          <xm:sqref>D6:D83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19">
    <tabColor theme="9"/>
    <pageSetUpPr fitToPage="1"/>
  </sheetPr>
  <dimension ref="A1:R83"/>
  <sheetViews>
    <sheetView showGridLines="0" zoomScale="120" zoomScaleNormal="120" workbookViewId="0">
      <pane xSplit="6" ySplit="5" topLeftCell="J44" activePane="bottomRight" state="frozen"/>
      <selection pane="bottomRight" activeCell="J44" sqref="J44:J45"/>
      <selection pane="bottomLeft" activeCell="D23" sqref="D23"/>
      <selection pane="topRight" activeCell="D23" sqref="D23"/>
    </sheetView>
  </sheetViews>
  <sheetFormatPr defaultColWidth="9.375" defaultRowHeight="18.95"/>
  <cols>
    <col min="1" max="1" width="33.625" style="4" customWidth="1"/>
    <col min="2" max="2" width="22.375" style="78" hidden="1" customWidth="1"/>
    <col min="3" max="3" width="7.625" style="2" customWidth="1"/>
    <col min="4" max="4" width="11.625" style="3" customWidth="1"/>
    <col min="5" max="5" width="7.625" style="3" customWidth="1"/>
    <col min="6" max="6" width="11.625" style="40" customWidth="1"/>
    <col min="7" max="7" width="33.625" style="39" customWidth="1"/>
    <col min="8" max="8" width="8.625" style="39" customWidth="1"/>
    <col min="9" max="9" width="12.625" style="39" customWidth="1"/>
    <col min="10" max="10" width="11.625" style="39" customWidth="1"/>
    <col min="11" max="11" width="30.625" style="95" customWidth="1"/>
    <col min="12" max="13" width="12.625" style="3" customWidth="1"/>
    <col min="14" max="14" width="12.625" style="40" customWidth="1"/>
    <col min="15" max="15" width="20.625" style="95" customWidth="1"/>
    <col min="16" max="16" width="10.625" style="3" customWidth="1"/>
    <col min="17" max="17" width="8.625" style="1" customWidth="1"/>
    <col min="18" max="18" width="20.625" style="95" customWidth="1"/>
    <col min="19" max="16384" width="9.375" style="1"/>
  </cols>
  <sheetData>
    <row r="1" spans="1:18" ht="21" customHeight="1">
      <c r="A1" s="73"/>
      <c r="B1" s="73"/>
      <c r="D1" s="1"/>
      <c r="E1" s="1"/>
      <c r="G1" s="234"/>
      <c r="H1" s="234"/>
      <c r="I1" s="234"/>
      <c r="J1" s="234"/>
      <c r="K1" s="1"/>
      <c r="L1" s="1"/>
      <c r="M1" s="1"/>
      <c r="O1" s="1"/>
      <c r="P1" s="1"/>
      <c r="R1" s="1"/>
    </row>
    <row r="2" spans="1:18" ht="21" customHeight="1">
      <c r="A2" s="12" t="s">
        <v>3</v>
      </c>
      <c r="B2" s="12"/>
      <c r="D2" s="1"/>
      <c r="E2" s="1"/>
      <c r="G2" s="234"/>
      <c r="H2" s="234"/>
      <c r="I2" s="234"/>
      <c r="J2" s="234"/>
      <c r="K2" s="1"/>
      <c r="L2" s="1"/>
      <c r="M2" s="1"/>
      <c r="O2" s="1"/>
      <c r="P2" s="1"/>
      <c r="R2" s="1"/>
    </row>
    <row r="3" spans="1:18" ht="21" customHeight="1">
      <c r="A3" s="132" t="e" cm="1">
        <f t="array" aca="1" ref="A3" ca="1">MID(CELL("filename",A1),FIND("]",CELL("filename",A1))+1,256)</f>
        <v>#VALUE!</v>
      </c>
      <c r="B3" s="13"/>
      <c r="D3" s="1"/>
      <c r="E3" s="1"/>
      <c r="G3" s="234"/>
      <c r="H3" s="234"/>
      <c r="I3" s="234"/>
      <c r="J3" s="234"/>
      <c r="K3" s="1"/>
      <c r="L3" s="1"/>
      <c r="M3" s="1"/>
      <c r="O3" s="1"/>
      <c r="P3" s="1"/>
      <c r="R3" s="1"/>
    </row>
    <row r="4" spans="1:18" ht="5.0999999999999996" customHeight="1">
      <c r="A4" s="13"/>
      <c r="B4" s="13"/>
      <c r="D4" s="2"/>
      <c r="E4" s="2"/>
      <c r="G4" s="234"/>
      <c r="H4" s="234"/>
      <c r="I4" s="234"/>
      <c r="J4" s="234"/>
      <c r="K4" s="2"/>
      <c r="L4" s="2"/>
      <c r="M4" s="1"/>
      <c r="O4" s="1"/>
      <c r="P4" s="1"/>
      <c r="R4" s="1"/>
    </row>
    <row r="5" spans="1:18" ht="42.95" customHeight="1">
      <c r="A5" s="43" t="s">
        <v>294</v>
      </c>
      <c r="B5" s="43" t="s">
        <v>295</v>
      </c>
      <c r="C5" s="43"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56" t="s">
        <v>377</v>
      </c>
      <c r="R5" s="43" t="s">
        <v>378</v>
      </c>
    </row>
    <row r="6" spans="1:18" ht="79.5" customHeight="1">
      <c r="A6" s="300" t="s">
        <v>650</v>
      </c>
      <c r="B6" s="83" t="s">
        <v>651</v>
      </c>
      <c r="C6" s="303">
        <f>'DevCoAssessmentInput(D&amp;C)'!$C$6/'DevCoAssessmentInput(D&amp;C)'!$C$7</f>
        <v>0.5</v>
      </c>
      <c r="D6" s="307" t="str">
        <f>_xlfn.IFS($C$6&gt;0.8,"Good",$C$6&gt;=0.6,"Satisfactory",$C$6&lt;0.6,"Needs Improvement")</f>
        <v>Needs Improvement</v>
      </c>
      <c r="E6" s="308">
        <f>_xlfn.IFS($D$6="Good", 3, $D$6="Satisfactory", 2, $D$6="Needs Improvement", 1)</f>
        <v>1</v>
      </c>
      <c r="F6" s="303">
        <v>0.1</v>
      </c>
      <c r="G6" s="319" t="s">
        <v>652</v>
      </c>
      <c r="H6" s="303" t="s">
        <v>826</v>
      </c>
      <c r="I6" s="303" t="s">
        <v>827</v>
      </c>
      <c r="J6" s="303" t="s">
        <v>828</v>
      </c>
      <c r="K6" s="311"/>
      <c r="L6" s="312" t="s">
        <v>829</v>
      </c>
      <c r="M6" s="313">
        <f>($F$6*$E$6+$F$8*$E$8+$F$9*$E$9+$F$10*$E$10+$F$12*$E$12+$F$13*$E$13+$F$14*$E$14)</f>
        <v>2.1</v>
      </c>
      <c r="N6" s="314">
        <v>0.7</v>
      </c>
      <c r="O6" s="311"/>
      <c r="P6" s="318" t="s">
        <v>830</v>
      </c>
      <c r="Q6" s="317">
        <f>($N$6*$M$6+$N$16*$M$16)</f>
        <v>2.37</v>
      </c>
      <c r="R6" s="311"/>
    </row>
    <row r="7" spans="1:18" ht="14.1" hidden="1" customHeight="1">
      <c r="A7" s="301"/>
      <c r="B7" s="83" t="s">
        <v>653</v>
      </c>
      <c r="C7" s="303"/>
      <c r="D7" s="307"/>
      <c r="E7" s="308"/>
      <c r="F7" s="303"/>
      <c r="G7" s="320"/>
      <c r="H7" s="303"/>
      <c r="I7" s="303"/>
      <c r="J7" s="303"/>
      <c r="K7" s="311"/>
      <c r="L7" s="312"/>
      <c r="M7" s="313"/>
      <c r="N7" s="314"/>
      <c r="O7" s="311"/>
      <c r="P7" s="318"/>
      <c r="Q7" s="317"/>
      <c r="R7" s="311"/>
    </row>
    <row r="8" spans="1:18" ht="79.5" customHeight="1">
      <c r="A8" s="27" t="s">
        <v>654</v>
      </c>
      <c r="B8" s="83" t="s">
        <v>655</v>
      </c>
      <c r="C8" s="47" t="str">
        <f>'DevCoAssessmentInput(D&amp;C)'!$C$8</f>
        <v>Yes</v>
      </c>
      <c r="D8" s="264" t="str">
        <f>_xlfn.IFS($C$8="Yes","Good",$C$8="No","Needs Improvement")</f>
        <v>Good</v>
      </c>
      <c r="E8" s="55">
        <f>_xlfn.IFS($D$8="Good", 3, $D$8="Needs Improvement", 1)</f>
        <v>3</v>
      </c>
      <c r="F8" s="47">
        <v>0.15</v>
      </c>
      <c r="G8" s="26" t="s">
        <v>655</v>
      </c>
      <c r="H8" s="47" t="s">
        <v>327</v>
      </c>
      <c r="I8" s="47"/>
      <c r="J8" s="47" t="s">
        <v>342</v>
      </c>
      <c r="K8" s="265"/>
      <c r="L8" s="312"/>
      <c r="M8" s="313"/>
      <c r="N8" s="314"/>
      <c r="O8" s="311"/>
      <c r="P8" s="318"/>
      <c r="Q8" s="317"/>
      <c r="R8" s="311"/>
    </row>
    <row r="9" spans="1:18" ht="57.95" customHeight="1">
      <c r="A9" s="27" t="s">
        <v>656</v>
      </c>
      <c r="B9" s="83" t="s">
        <v>657</v>
      </c>
      <c r="C9" s="47" t="str">
        <f>'DevCoAssessmentInput(D&amp;C)'!$C$9</f>
        <v>No</v>
      </c>
      <c r="D9" s="264" t="str">
        <f>_xlfn.IFS($C$9="Yes","Good",$C$9="No","Needs Improvement")</f>
        <v>Needs Improvement</v>
      </c>
      <c r="E9" s="55">
        <f>_xlfn.IFS($D$9="Good", 3, $D$9="Needs Improvement", 1)</f>
        <v>1</v>
      </c>
      <c r="F9" s="47">
        <v>0.15</v>
      </c>
      <c r="G9" s="26" t="s">
        <v>658</v>
      </c>
      <c r="H9" s="47" t="s">
        <v>327</v>
      </c>
      <c r="I9" s="47"/>
      <c r="J9" s="47" t="s">
        <v>342</v>
      </c>
      <c r="K9" s="265"/>
      <c r="L9" s="312"/>
      <c r="M9" s="313"/>
      <c r="N9" s="314"/>
      <c r="O9" s="311"/>
      <c r="P9" s="318"/>
      <c r="Q9" s="317"/>
      <c r="R9" s="311"/>
    </row>
    <row r="10" spans="1:18" ht="57.95" customHeight="1">
      <c r="A10" s="300" t="s">
        <v>659</v>
      </c>
      <c r="B10" s="83" t="s">
        <v>660</v>
      </c>
      <c r="C10" s="303" t="str">
        <f>IF(AND('DevCoAssessmentInput(D&amp;C)'!$C$10="Yes",'DevCoAssessmentInput(D&amp;C)'!$C$11="Yes"),"Yes","No")</f>
        <v>No</v>
      </c>
      <c r="D10" s="307" t="str">
        <f>_xlfn.IFS($C$10="Yes","Good",$C$10="No","Needs Improvement")</f>
        <v>Needs Improvement</v>
      </c>
      <c r="E10" s="308">
        <f>_xlfn.IFS($D$10="Good", 3, $D$10="Needs Improvement", 1)</f>
        <v>1</v>
      </c>
      <c r="F10" s="303">
        <v>0.1</v>
      </c>
      <c r="G10" s="319" t="s">
        <v>662</v>
      </c>
      <c r="H10" s="303" t="s">
        <v>327</v>
      </c>
      <c r="I10" s="303"/>
      <c r="J10" s="303" t="s">
        <v>342</v>
      </c>
      <c r="K10" s="311"/>
      <c r="L10" s="312"/>
      <c r="M10" s="313"/>
      <c r="N10" s="314"/>
      <c r="O10" s="311"/>
      <c r="P10" s="318"/>
      <c r="Q10" s="317"/>
      <c r="R10" s="311"/>
    </row>
    <row r="11" spans="1:18" ht="14.1" hidden="1" customHeight="1">
      <c r="A11" s="301"/>
      <c r="B11" s="83" t="s">
        <v>663</v>
      </c>
      <c r="C11" s="303"/>
      <c r="D11" s="307"/>
      <c r="E11" s="308"/>
      <c r="F11" s="303"/>
      <c r="G11" s="320"/>
      <c r="H11" s="303"/>
      <c r="I11" s="303"/>
      <c r="J11" s="303"/>
      <c r="K11" s="311"/>
      <c r="L11" s="312"/>
      <c r="M11" s="313"/>
      <c r="N11" s="314"/>
      <c r="O11" s="311"/>
      <c r="P11" s="318"/>
      <c r="Q11" s="317"/>
      <c r="R11" s="311"/>
    </row>
    <row r="12" spans="1:18" ht="57.95" customHeight="1">
      <c r="A12" s="27" t="s">
        <v>664</v>
      </c>
      <c r="B12" s="83" t="s">
        <v>665</v>
      </c>
      <c r="C12" s="47" t="str">
        <f>'DevCoAssessmentInput(D&amp;C)'!$C$12</f>
        <v>Yes</v>
      </c>
      <c r="D12" s="264" t="str">
        <f>_xlfn.IFS($C$12="Yes","Good",$C$12="No","Needs Improvement")</f>
        <v>Good</v>
      </c>
      <c r="E12" s="55">
        <f>_xlfn.IFS($D$12="Good", 3, $D$12="Needs Improvement", 1)</f>
        <v>3</v>
      </c>
      <c r="F12" s="47">
        <v>0.1</v>
      </c>
      <c r="G12" s="26" t="s">
        <v>666</v>
      </c>
      <c r="H12" s="47" t="s">
        <v>327</v>
      </c>
      <c r="I12" s="47"/>
      <c r="J12" s="47" t="s">
        <v>342</v>
      </c>
      <c r="K12" s="265"/>
      <c r="L12" s="312"/>
      <c r="M12" s="313"/>
      <c r="N12" s="314"/>
      <c r="O12" s="311"/>
      <c r="P12" s="318"/>
      <c r="Q12" s="317"/>
      <c r="R12" s="311"/>
    </row>
    <row r="13" spans="1:18" ht="57.95" customHeight="1">
      <c r="A13" s="27" t="s">
        <v>667</v>
      </c>
      <c r="B13" s="83" t="s">
        <v>668</v>
      </c>
      <c r="C13" s="47" t="str">
        <f>'DevCoAssessmentInput(D&amp;C)'!$C$13</f>
        <v>No</v>
      </c>
      <c r="D13" s="264" t="str">
        <f>_xlfn.IFS($C$13="Yes","Good",$C$13="No","Needs Improvement")</f>
        <v>Needs Improvement</v>
      </c>
      <c r="E13" s="55">
        <f>_xlfn.IFS($D$13="Good", 3, $D$13="Needs Improvement", 1)</f>
        <v>1</v>
      </c>
      <c r="F13" s="47">
        <v>0.1</v>
      </c>
      <c r="G13" s="26" t="s">
        <v>669</v>
      </c>
      <c r="H13" s="47" t="s">
        <v>327</v>
      </c>
      <c r="I13" s="47"/>
      <c r="J13" s="47" t="s">
        <v>342</v>
      </c>
      <c r="K13" s="265"/>
      <c r="L13" s="312"/>
      <c r="M13" s="313"/>
      <c r="N13" s="314"/>
      <c r="O13" s="311"/>
      <c r="P13" s="318"/>
      <c r="Q13" s="317"/>
      <c r="R13" s="311"/>
    </row>
    <row r="14" spans="1:18" ht="79.5" customHeight="1">
      <c r="A14" s="300" t="s">
        <v>670</v>
      </c>
      <c r="B14" s="83" t="s">
        <v>671</v>
      </c>
      <c r="C14" s="303">
        <f>'DevCoAssessmentInput(D&amp;C)'!$C$14/'DevCoAssessmentInput(D&amp;C)'!$C$15</f>
        <v>1.3</v>
      </c>
      <c r="D14" s="307" t="str">
        <f>_xlfn.IFS($C$14&gt;=0.2,"Good",$C$14&lt;=0.6,"Satisfactory",$C$14&gt;0.6,"Needs Improvement")</f>
        <v>Good</v>
      </c>
      <c r="E14" s="308">
        <f>_xlfn.IFS($D$14="Good", 3, $D$14="Satisfactory", 2, $D$14="Needs Improvement", 1)</f>
        <v>3</v>
      </c>
      <c r="F14" s="303">
        <v>0.3</v>
      </c>
      <c r="G14" s="319" t="s">
        <v>672</v>
      </c>
      <c r="H14" s="303" t="s">
        <v>390</v>
      </c>
      <c r="I14" s="303" t="s">
        <v>831</v>
      </c>
      <c r="J14" s="303" t="s">
        <v>832</v>
      </c>
      <c r="K14" s="311"/>
      <c r="L14" s="312"/>
      <c r="M14" s="313"/>
      <c r="N14" s="314"/>
      <c r="O14" s="311"/>
      <c r="P14" s="318"/>
      <c r="Q14" s="317"/>
      <c r="R14" s="311"/>
    </row>
    <row r="15" spans="1:18" ht="14.1" hidden="1" customHeight="1">
      <c r="A15" s="301"/>
      <c r="B15" s="83" t="s">
        <v>673</v>
      </c>
      <c r="C15" s="303"/>
      <c r="D15" s="307"/>
      <c r="E15" s="308"/>
      <c r="F15" s="303"/>
      <c r="G15" s="320"/>
      <c r="H15" s="303"/>
      <c r="I15" s="303"/>
      <c r="J15" s="303"/>
      <c r="K15" s="311"/>
      <c r="L15" s="312"/>
      <c r="M15" s="313"/>
      <c r="N15" s="314"/>
      <c r="O15" s="311"/>
      <c r="P15" s="318"/>
      <c r="Q15" s="317"/>
      <c r="R15" s="311"/>
    </row>
    <row r="16" spans="1:18" ht="57.95" customHeight="1">
      <c r="A16" s="300" t="s">
        <v>674</v>
      </c>
      <c r="B16" s="83" t="s">
        <v>675</v>
      </c>
      <c r="C16" s="303">
        <f>'DevCoAssessmentInput(D&amp;C)'!$C$17/'DevCoAssessmentInput(D&amp;C)'!$C$16</f>
        <v>1</v>
      </c>
      <c r="D16" s="307" t="str">
        <f>_xlfn.IFS($C$16&gt;0.9,"Good",$C$16&gt;=0.7,"Satisfactory",$C$16&lt;0.7,"Needs Improvement")</f>
        <v>Good</v>
      </c>
      <c r="E16" s="308">
        <f>_xlfn.IFS($D$16="Good", 3, $D$16="Satisfactory", 2, $D$16="Needs Improvement", 1)</f>
        <v>3</v>
      </c>
      <c r="F16" s="303">
        <v>0.3</v>
      </c>
      <c r="G16" s="319" t="s">
        <v>676</v>
      </c>
      <c r="H16" s="303" t="s">
        <v>833</v>
      </c>
      <c r="I16" s="303" t="s">
        <v>834</v>
      </c>
      <c r="J16" s="303" t="s">
        <v>835</v>
      </c>
      <c r="K16" s="311"/>
      <c r="L16" s="312" t="s">
        <v>836</v>
      </c>
      <c r="M16" s="313">
        <f>($F$16*$E$16+$F$18*$E$18+$F$20*$E$20)</f>
        <v>3</v>
      </c>
      <c r="N16" s="314">
        <v>0.3</v>
      </c>
      <c r="O16" s="311"/>
      <c r="P16" s="318"/>
      <c r="Q16" s="317"/>
      <c r="R16" s="311"/>
    </row>
    <row r="17" spans="1:18" ht="14.1" hidden="1" customHeight="1">
      <c r="A17" s="301"/>
      <c r="B17" s="83" t="s">
        <v>677</v>
      </c>
      <c r="C17" s="303"/>
      <c r="D17" s="307"/>
      <c r="E17" s="308"/>
      <c r="F17" s="303"/>
      <c r="G17" s="320"/>
      <c r="H17" s="303"/>
      <c r="I17" s="303"/>
      <c r="J17" s="303"/>
      <c r="K17" s="311"/>
      <c r="L17" s="312"/>
      <c r="M17" s="313"/>
      <c r="N17" s="314"/>
      <c r="O17" s="311"/>
      <c r="P17" s="318"/>
      <c r="Q17" s="317"/>
      <c r="R17" s="311"/>
    </row>
    <row r="18" spans="1:18" ht="57.95" customHeight="1">
      <c r="A18" s="300" t="s">
        <v>678</v>
      </c>
      <c r="B18" s="83" t="s">
        <v>679</v>
      </c>
      <c r="C18" s="303">
        <f>'DevCoAssessmentInput(D&amp;C)'!$C$19/'DevCoAssessmentInput(D&amp;C)'!$C$18</f>
        <v>1.125</v>
      </c>
      <c r="D18" s="307" t="str">
        <f>_xlfn.IFS($C$18&gt;0.9,"Good",$C$18&gt;=0.7,"Satisfactory",$C$18&lt;0.7,"Needs Improvement")</f>
        <v>Good</v>
      </c>
      <c r="E18" s="308">
        <f>_xlfn.IFS($D$18="Good", 3, $D$18="Satisfactory", 2, $D$18="Needs Improvement", 1)</f>
        <v>3</v>
      </c>
      <c r="F18" s="303">
        <v>0.3</v>
      </c>
      <c r="G18" s="319" t="s">
        <v>680</v>
      </c>
      <c r="H18" s="303" t="s">
        <v>833</v>
      </c>
      <c r="I18" s="303" t="s">
        <v>834</v>
      </c>
      <c r="J18" s="303" t="s">
        <v>835</v>
      </c>
      <c r="K18" s="311"/>
      <c r="L18" s="312"/>
      <c r="M18" s="313"/>
      <c r="N18" s="314"/>
      <c r="O18" s="311"/>
      <c r="P18" s="318"/>
      <c r="Q18" s="317"/>
      <c r="R18" s="311"/>
    </row>
    <row r="19" spans="1:18" ht="14.1" hidden="1" customHeight="1">
      <c r="A19" s="301"/>
      <c r="B19" s="83" t="s">
        <v>681</v>
      </c>
      <c r="C19" s="303"/>
      <c r="D19" s="307"/>
      <c r="E19" s="308"/>
      <c r="F19" s="303"/>
      <c r="G19" s="320"/>
      <c r="H19" s="303"/>
      <c r="I19" s="303"/>
      <c r="J19" s="303"/>
      <c r="K19" s="311"/>
      <c r="L19" s="312"/>
      <c r="M19" s="313"/>
      <c r="N19" s="314"/>
      <c r="O19" s="311"/>
      <c r="P19" s="318"/>
      <c r="Q19" s="317"/>
      <c r="R19" s="311"/>
    </row>
    <row r="20" spans="1:18" ht="57.95" customHeight="1">
      <c r="A20" s="300" t="s">
        <v>682</v>
      </c>
      <c r="B20" s="83" t="s">
        <v>683</v>
      </c>
      <c r="C20" s="303">
        <f>'DevCoAssessmentInput(D&amp;C)'!$C$21/'DevCoAssessmentInput(D&amp;C)'!$C$20</f>
        <v>1.4</v>
      </c>
      <c r="D20" s="307" t="str">
        <f>_xlfn.IFS($C$20&gt;0.8,"Good",$C$20&gt;=0.4,"Satisfactory",$C$20&lt;0.4,"Needs Improvement")</f>
        <v>Good</v>
      </c>
      <c r="E20" s="308">
        <f>_xlfn.IFS($D$20="Good", 3, $D$20="Satisfactory", 2, $D$20="Needs Improvement", 1)</f>
        <v>3</v>
      </c>
      <c r="F20" s="303">
        <v>0.4</v>
      </c>
      <c r="G20" s="319" t="s">
        <v>684</v>
      </c>
      <c r="H20" s="303" t="s">
        <v>826</v>
      </c>
      <c r="I20" s="303" t="s">
        <v>837</v>
      </c>
      <c r="J20" s="303" t="s">
        <v>398</v>
      </c>
      <c r="K20" s="311"/>
      <c r="L20" s="312"/>
      <c r="M20" s="313"/>
      <c r="N20" s="314"/>
      <c r="O20" s="311"/>
      <c r="P20" s="318"/>
      <c r="Q20" s="317"/>
      <c r="R20" s="311"/>
    </row>
    <row r="21" spans="1:18" ht="14.1" hidden="1" customHeight="1">
      <c r="A21" s="301"/>
      <c r="B21" s="83" t="s">
        <v>685</v>
      </c>
      <c r="C21" s="303"/>
      <c r="D21" s="307"/>
      <c r="E21" s="308"/>
      <c r="F21" s="303"/>
      <c r="G21" s="320"/>
      <c r="H21" s="303"/>
      <c r="I21" s="303"/>
      <c r="J21" s="303"/>
      <c r="K21" s="311"/>
      <c r="L21" s="312"/>
      <c r="M21" s="313"/>
      <c r="N21" s="314"/>
      <c r="O21" s="311"/>
      <c r="P21" s="318"/>
      <c r="Q21" s="317"/>
      <c r="R21" s="311"/>
    </row>
    <row r="22" spans="1:18" ht="57.95" customHeight="1">
      <c r="A22" s="300" t="s">
        <v>686</v>
      </c>
      <c r="B22" s="83" t="s">
        <v>687</v>
      </c>
      <c r="C22" s="303" t="str">
        <f>IF('DevCoAssessmentInput(D&amp;C)'!$C$22&gt;='DevCoAssessmentInput(D&amp;C)'!$C$23,"Yes","No")</f>
        <v>Yes</v>
      </c>
      <c r="D22" s="307" t="str">
        <f>_xlfn.IFS($C$22="Yes","Good",$C$22="No","Needs Improvement")</f>
        <v>Good</v>
      </c>
      <c r="E22" s="308">
        <f>_xlfn.IFS($D$22="Good", 3, $D$22="Needs Improvement", 1)</f>
        <v>3</v>
      </c>
      <c r="F22" s="303">
        <v>0.1</v>
      </c>
      <c r="G22" s="319" t="s">
        <v>688</v>
      </c>
      <c r="H22" s="303" t="s">
        <v>327</v>
      </c>
      <c r="I22" s="303"/>
      <c r="J22" s="303" t="s">
        <v>342</v>
      </c>
      <c r="K22" s="311"/>
      <c r="L22" s="312" t="s">
        <v>838</v>
      </c>
      <c r="M22" s="313">
        <f>($F$22*$E$22+$F$24*$E$24+$F$26*$E$26+$F$28*$E$28+$F$30*$E$30+$F$32*$E$32+$F$33*$E$33+$F$35*$E$35)</f>
        <v>3</v>
      </c>
      <c r="N22" s="314">
        <v>0.7</v>
      </c>
      <c r="O22" s="311"/>
      <c r="P22" s="318" t="s">
        <v>839</v>
      </c>
      <c r="Q22" s="317">
        <f>($N$22*$M$22+$N$36*$M$36)</f>
        <v>2.88</v>
      </c>
      <c r="R22" s="311"/>
    </row>
    <row r="23" spans="1:18" ht="14.1" hidden="1" customHeight="1">
      <c r="A23" s="301"/>
      <c r="B23" s="83" t="s">
        <v>689</v>
      </c>
      <c r="C23" s="303"/>
      <c r="D23" s="307"/>
      <c r="E23" s="308"/>
      <c r="F23" s="303"/>
      <c r="G23" s="320"/>
      <c r="H23" s="303"/>
      <c r="I23" s="303"/>
      <c r="J23" s="303"/>
      <c r="K23" s="311"/>
      <c r="L23" s="312"/>
      <c r="M23" s="313"/>
      <c r="N23" s="314"/>
      <c r="O23" s="311"/>
      <c r="P23" s="318"/>
      <c r="Q23" s="317"/>
      <c r="R23" s="311"/>
    </row>
    <row r="24" spans="1:18" ht="79.5" customHeight="1">
      <c r="A24" s="300" t="s">
        <v>690</v>
      </c>
      <c r="B24" s="83" t="s">
        <v>691</v>
      </c>
      <c r="C24" s="303">
        <f>'DevCoAssessmentInput(D&amp;C)'!$C$25/'DevCoAssessmentInput(D&amp;C)'!$C$24</f>
        <v>0.9916666666666667</v>
      </c>
      <c r="D24" s="307" t="str">
        <f>_xlfn.IFS($C$24&gt;0.9,"Good",$C$24&gt;=0.6,"Satisfactory",$C$24&lt;0.6,"Needs Improvement")</f>
        <v>Good</v>
      </c>
      <c r="E24" s="308">
        <f>_xlfn.IFS($D$24="Good", 3, $D$24="Satisfactory", 2, $D$24="Needs Improvement", 1)</f>
        <v>3</v>
      </c>
      <c r="F24" s="303">
        <v>0.15</v>
      </c>
      <c r="G24" s="319" t="s">
        <v>692</v>
      </c>
      <c r="H24" s="303" t="s">
        <v>833</v>
      </c>
      <c r="I24" s="303" t="s">
        <v>840</v>
      </c>
      <c r="J24" s="303" t="s">
        <v>828</v>
      </c>
      <c r="K24" s="311"/>
      <c r="L24" s="312"/>
      <c r="M24" s="313"/>
      <c r="N24" s="314"/>
      <c r="O24" s="311"/>
      <c r="P24" s="318"/>
      <c r="Q24" s="317"/>
      <c r="R24" s="311"/>
    </row>
    <row r="25" spans="1:18" ht="14.1" hidden="1" customHeight="1">
      <c r="A25" s="301"/>
      <c r="B25" s="83" t="s">
        <v>693</v>
      </c>
      <c r="C25" s="303"/>
      <c r="D25" s="307"/>
      <c r="E25" s="308"/>
      <c r="F25" s="303"/>
      <c r="G25" s="320"/>
      <c r="H25" s="303"/>
      <c r="I25" s="303"/>
      <c r="J25" s="303"/>
      <c r="K25" s="311"/>
      <c r="L25" s="312"/>
      <c r="M25" s="313"/>
      <c r="N25" s="314"/>
      <c r="O25" s="311"/>
      <c r="P25" s="318"/>
      <c r="Q25" s="317"/>
      <c r="R25" s="311"/>
    </row>
    <row r="26" spans="1:18" ht="79.5" customHeight="1">
      <c r="A26" s="300" t="s">
        <v>694</v>
      </c>
      <c r="B26" s="83" t="s">
        <v>695</v>
      </c>
      <c r="C26" s="303">
        <f>'DevCoAssessmentInput(D&amp;C)'!$C$27/'DevCoAssessmentInput(D&amp;C)'!$C$26</f>
        <v>2</v>
      </c>
      <c r="D26" s="307" t="str">
        <f>_xlfn.IFS($C$26&gt;0.9,"Good",$C$26&gt;=0.6,"Satisfactory",$C$26&lt;0.6,"Needs Improvement")</f>
        <v>Good</v>
      </c>
      <c r="E26" s="308">
        <f>_xlfn.IFS($D$26="Good", 3, $D$26="Satisfactory", 2, $D$26="Needs Improvement", 1)</f>
        <v>3</v>
      </c>
      <c r="F26" s="303">
        <v>0.15</v>
      </c>
      <c r="G26" s="319" t="s">
        <v>696</v>
      </c>
      <c r="H26" s="303" t="s">
        <v>833</v>
      </c>
      <c r="I26" s="303" t="s">
        <v>840</v>
      </c>
      <c r="J26" s="303" t="s">
        <v>828</v>
      </c>
      <c r="K26" s="311"/>
      <c r="L26" s="312"/>
      <c r="M26" s="313"/>
      <c r="N26" s="314"/>
      <c r="O26" s="311"/>
      <c r="P26" s="318"/>
      <c r="Q26" s="317"/>
      <c r="R26" s="311"/>
    </row>
    <row r="27" spans="1:18" ht="14.1" hidden="1" customHeight="1">
      <c r="A27" s="301"/>
      <c r="B27" s="83" t="s">
        <v>697</v>
      </c>
      <c r="C27" s="303"/>
      <c r="D27" s="307"/>
      <c r="E27" s="308"/>
      <c r="F27" s="303"/>
      <c r="G27" s="320"/>
      <c r="H27" s="303"/>
      <c r="I27" s="303"/>
      <c r="J27" s="303"/>
      <c r="K27" s="311"/>
      <c r="L27" s="312"/>
      <c r="M27" s="313"/>
      <c r="N27" s="314"/>
      <c r="O27" s="311"/>
      <c r="P27" s="318"/>
      <c r="Q27" s="317"/>
      <c r="R27" s="311"/>
    </row>
    <row r="28" spans="1:18" ht="57.95" customHeight="1">
      <c r="A28" s="300" t="s">
        <v>698</v>
      </c>
      <c r="B28" s="83" t="s">
        <v>699</v>
      </c>
      <c r="C28" s="303">
        <f>'DevCoAssessmentInput(D&amp;C)'!$C$29/'DevCoAssessmentInput(D&amp;C)'!$C$28</f>
        <v>0.95</v>
      </c>
      <c r="D28" s="307" t="str">
        <f>_xlfn.IFS($C$28&gt;0.8,"Good",$C$28&gt;=0.6,"Satisfactory",$C$28&lt;0.6,"Needs Improvement")</f>
        <v>Good</v>
      </c>
      <c r="E28" s="308">
        <f>_xlfn.IFS($D$28="Good", 3, $D$28="Satisfactory", 2, $D$28="Needs Improvement", 1)</f>
        <v>3</v>
      </c>
      <c r="F28" s="303">
        <v>0.2</v>
      </c>
      <c r="G28" s="319" t="s">
        <v>700</v>
      </c>
      <c r="H28" s="303" t="s">
        <v>826</v>
      </c>
      <c r="I28" s="303" t="s">
        <v>827</v>
      </c>
      <c r="J28" s="303" t="s">
        <v>828</v>
      </c>
      <c r="K28" s="311"/>
      <c r="L28" s="312"/>
      <c r="M28" s="313"/>
      <c r="N28" s="314"/>
      <c r="O28" s="311"/>
      <c r="P28" s="318"/>
      <c r="Q28" s="317"/>
      <c r="R28" s="311"/>
    </row>
    <row r="29" spans="1:18" ht="14.1" hidden="1" customHeight="1">
      <c r="A29" s="301"/>
      <c r="B29" s="83" t="s">
        <v>701</v>
      </c>
      <c r="C29" s="303"/>
      <c r="D29" s="307"/>
      <c r="E29" s="308"/>
      <c r="F29" s="303"/>
      <c r="G29" s="320"/>
      <c r="H29" s="303"/>
      <c r="I29" s="303"/>
      <c r="J29" s="303"/>
      <c r="K29" s="311"/>
      <c r="L29" s="312"/>
      <c r="M29" s="313"/>
      <c r="N29" s="314"/>
      <c r="O29" s="311"/>
      <c r="P29" s="318"/>
      <c r="Q29" s="317"/>
      <c r="R29" s="311"/>
    </row>
    <row r="30" spans="1:18" ht="57.95" customHeight="1">
      <c r="A30" s="300" t="s">
        <v>702</v>
      </c>
      <c r="B30" s="83" t="s">
        <v>703</v>
      </c>
      <c r="C30" s="303">
        <f>'DevCoAssessmentInput(D&amp;C)'!$C$31/'DevCoAssessmentInput(D&amp;C)'!$C$30</f>
        <v>0.98333333333333328</v>
      </c>
      <c r="D30" s="307" t="str">
        <f>_xlfn.IFS($C$30&gt;0.8,"Good",$C$30&gt;=0.6,"Satisfactory",$C$30&lt;0.6,"Needs Improvement")</f>
        <v>Good</v>
      </c>
      <c r="E30" s="308">
        <f>_xlfn.IFS($D$30="Good", 3, $D$30="Satisfactory", 2, $D$30="Needs Improvement", 1)</f>
        <v>3</v>
      </c>
      <c r="F30" s="303">
        <v>0.1</v>
      </c>
      <c r="G30" s="319" t="s">
        <v>704</v>
      </c>
      <c r="H30" s="303" t="s">
        <v>826</v>
      </c>
      <c r="I30" s="303" t="s">
        <v>827</v>
      </c>
      <c r="J30" s="303" t="s">
        <v>828</v>
      </c>
      <c r="K30" s="311"/>
      <c r="L30" s="312"/>
      <c r="M30" s="313"/>
      <c r="N30" s="314"/>
      <c r="O30" s="311"/>
      <c r="P30" s="318"/>
      <c r="Q30" s="317"/>
      <c r="R30" s="311"/>
    </row>
    <row r="31" spans="1:18" ht="14.1" hidden="1" customHeight="1">
      <c r="A31" s="301"/>
      <c r="B31" s="83" t="s">
        <v>705</v>
      </c>
      <c r="C31" s="303"/>
      <c r="D31" s="307"/>
      <c r="E31" s="308"/>
      <c r="F31" s="303"/>
      <c r="G31" s="320"/>
      <c r="H31" s="303"/>
      <c r="I31" s="303"/>
      <c r="J31" s="303"/>
      <c r="K31" s="311"/>
      <c r="L31" s="312"/>
      <c r="M31" s="313"/>
      <c r="N31" s="314"/>
      <c r="O31" s="311"/>
      <c r="P31" s="318"/>
      <c r="Q31" s="317"/>
      <c r="R31" s="311"/>
    </row>
    <row r="32" spans="1:18" ht="57.95" customHeight="1">
      <c r="A32" s="27" t="s">
        <v>706</v>
      </c>
      <c r="B32" s="83" t="s">
        <v>841</v>
      </c>
      <c r="C32" s="47">
        <f>'DevCoAssessmentInput(D&amp;C)'!$C$32/'DevCoAssessmentInput(D&amp;C)'!$C$30</f>
        <v>0.91666666666666663</v>
      </c>
      <c r="D32" s="264" t="str">
        <f>_xlfn.IFS($C$32&gt;0.8,"Good",$C$32&gt;=0.6,"Satisfactory",$C$32&lt;0.6,"Needs Improvement")</f>
        <v>Good</v>
      </c>
      <c r="E32" s="55">
        <f>_xlfn.IFS($D$32="Good", 3, $D$32="Satisfactory", 2, $D$32="Needs Improvement", 1)</f>
        <v>3</v>
      </c>
      <c r="F32" s="47">
        <v>0.1</v>
      </c>
      <c r="G32" s="26" t="s">
        <v>708</v>
      </c>
      <c r="H32" s="47" t="s">
        <v>826</v>
      </c>
      <c r="I32" s="47" t="s">
        <v>827</v>
      </c>
      <c r="J32" s="47" t="s">
        <v>828</v>
      </c>
      <c r="K32" s="265"/>
      <c r="L32" s="312"/>
      <c r="M32" s="313"/>
      <c r="N32" s="314"/>
      <c r="O32" s="311"/>
      <c r="P32" s="318"/>
      <c r="Q32" s="317"/>
      <c r="R32" s="311"/>
    </row>
    <row r="33" spans="1:18" ht="57.95" customHeight="1">
      <c r="A33" s="300" t="s">
        <v>709</v>
      </c>
      <c r="B33" s="83" t="s">
        <v>710</v>
      </c>
      <c r="C33" s="303">
        <f>'DevCoAssessmentInput(D&amp;C)'!$C$34/'DevCoAssessmentInput(D&amp;C)'!$C$33</f>
        <v>0.97142857142857142</v>
      </c>
      <c r="D33" s="307" t="str">
        <f>_xlfn.IFS($C$33&gt;0.8,"Good",$C$33&gt;=0.6,"Satisfactory",$C$33&lt;0.6,"Needs Improvement")</f>
        <v>Good</v>
      </c>
      <c r="E33" s="308">
        <f>_xlfn.IFS($D$33="Good", 3, $D$33="Satisfactory", 2, $D$33="Needs Improvement", 1)</f>
        <v>3</v>
      </c>
      <c r="F33" s="303">
        <v>0.1</v>
      </c>
      <c r="G33" s="319" t="s">
        <v>711</v>
      </c>
      <c r="H33" s="303" t="s">
        <v>826</v>
      </c>
      <c r="I33" s="303" t="s">
        <v>827</v>
      </c>
      <c r="J33" s="303" t="s">
        <v>828</v>
      </c>
      <c r="K33" s="311"/>
      <c r="L33" s="312"/>
      <c r="M33" s="313"/>
      <c r="N33" s="314"/>
      <c r="O33" s="311"/>
      <c r="P33" s="318"/>
      <c r="Q33" s="317"/>
      <c r="R33" s="311"/>
    </row>
    <row r="34" spans="1:18" ht="14.1" hidden="1" customHeight="1">
      <c r="A34" s="301"/>
      <c r="B34" s="83" t="s">
        <v>712</v>
      </c>
      <c r="C34" s="303"/>
      <c r="D34" s="307"/>
      <c r="E34" s="308"/>
      <c r="F34" s="303"/>
      <c r="G34" s="320"/>
      <c r="H34" s="303"/>
      <c r="I34" s="303"/>
      <c r="J34" s="303"/>
      <c r="K34" s="311"/>
      <c r="L34" s="312"/>
      <c r="M34" s="313"/>
      <c r="N34" s="314"/>
      <c r="O34" s="311"/>
      <c r="P34" s="318"/>
      <c r="Q34" s="317"/>
      <c r="R34" s="311"/>
    </row>
    <row r="35" spans="1:18" ht="57.95" customHeight="1">
      <c r="A35" s="27" t="s">
        <v>713</v>
      </c>
      <c r="B35" s="83" t="s">
        <v>842</v>
      </c>
      <c r="C35" s="47">
        <f>'DevCoAssessmentInput(D&amp;C)'!$C$35/'DevCoAssessmentInput(D&amp;C)'!$C$33</f>
        <v>0.95714285714285718</v>
      </c>
      <c r="D35" s="264" t="str">
        <f>_xlfn.IFS($C$35&gt;0.8,"Good",$C$35&gt;=0.6,"Satisfactory",$C$35&lt;0.6,"Needs Improvement")</f>
        <v>Good</v>
      </c>
      <c r="E35" s="55">
        <f>_xlfn.IFS($D$35="Good", 3, $D$35="Satisfactory", 2, $D$35="Needs Improvement", 1)</f>
        <v>3</v>
      </c>
      <c r="F35" s="47">
        <v>0.1</v>
      </c>
      <c r="G35" s="26" t="s">
        <v>715</v>
      </c>
      <c r="H35" s="47" t="s">
        <v>826</v>
      </c>
      <c r="I35" s="47" t="s">
        <v>827</v>
      </c>
      <c r="J35" s="47" t="s">
        <v>828</v>
      </c>
      <c r="K35" s="265"/>
      <c r="L35" s="312"/>
      <c r="M35" s="313"/>
      <c r="N35" s="314"/>
      <c r="O35" s="311"/>
      <c r="P35" s="318"/>
      <c r="Q35" s="317"/>
      <c r="R35" s="311"/>
    </row>
    <row r="36" spans="1:18" ht="57.95" customHeight="1">
      <c r="A36" s="27" t="s">
        <v>716</v>
      </c>
      <c r="B36" s="83" t="s">
        <v>717</v>
      </c>
      <c r="C36" s="47" t="str">
        <f>'DevCoAssessmentInput(D&amp;C)'!$C$36</f>
        <v>Yes</v>
      </c>
      <c r="D36" s="264" t="str">
        <f>_xlfn.IFS($C$36="Yes","Good",$C$36="No","Needs Improvement")</f>
        <v>Good</v>
      </c>
      <c r="E36" s="55">
        <f>_xlfn.IFS($D$36="Good", 3, $D$36="Needs Improvement", 1)</f>
        <v>3</v>
      </c>
      <c r="F36" s="47">
        <v>0.4</v>
      </c>
      <c r="G36" s="26" t="s">
        <v>718</v>
      </c>
      <c r="H36" s="47" t="s">
        <v>327</v>
      </c>
      <c r="I36" s="47"/>
      <c r="J36" s="47" t="s">
        <v>342</v>
      </c>
      <c r="K36" s="265"/>
      <c r="L36" s="312" t="s">
        <v>843</v>
      </c>
      <c r="M36" s="313">
        <f>($F$36*$E$36+$F$37*$E$37+$F$39*$E$39)</f>
        <v>2.6000000000000005</v>
      </c>
      <c r="N36" s="314">
        <v>0.3</v>
      </c>
      <c r="O36" s="311"/>
      <c r="P36" s="318"/>
      <c r="Q36" s="317"/>
      <c r="R36" s="311"/>
    </row>
    <row r="37" spans="1:18" ht="57.95" customHeight="1">
      <c r="A37" s="300" t="s">
        <v>719</v>
      </c>
      <c r="B37" s="83" t="s">
        <v>720</v>
      </c>
      <c r="C37" s="303">
        <f>'DevCoAssessmentInput(D&amp;C)'!$C$38/'DevCoAssessmentInput(D&amp;C)'!$C$37</f>
        <v>0.96666666666666667</v>
      </c>
      <c r="D37" s="307" t="str">
        <f>_xlfn.IFS($C$37&gt;0.8,"Good",$C$37&gt;=0.6,"Satisfactory",$C$37&lt;0.6,"Needs Improvement")</f>
        <v>Good</v>
      </c>
      <c r="E37" s="308">
        <f>_xlfn.IFS($D$37="Good", 3, $D$37="Satisfactory", 2, $D$37="Needs Improvement", 1)</f>
        <v>3</v>
      </c>
      <c r="F37" s="303">
        <v>0.4</v>
      </c>
      <c r="G37" s="319" t="s">
        <v>721</v>
      </c>
      <c r="H37" s="303" t="s">
        <v>826</v>
      </c>
      <c r="I37" s="303" t="s">
        <v>827</v>
      </c>
      <c r="J37" s="303" t="s">
        <v>828</v>
      </c>
      <c r="K37" s="311"/>
      <c r="L37" s="312"/>
      <c r="M37" s="313"/>
      <c r="N37" s="314"/>
      <c r="O37" s="311"/>
      <c r="P37" s="318"/>
      <c r="Q37" s="317"/>
      <c r="R37" s="311"/>
    </row>
    <row r="38" spans="1:18" ht="14.1" hidden="1" customHeight="1">
      <c r="A38" s="301"/>
      <c r="B38" s="83" t="s">
        <v>722</v>
      </c>
      <c r="C38" s="303"/>
      <c r="D38" s="307"/>
      <c r="E38" s="308"/>
      <c r="F38" s="303"/>
      <c r="G38" s="320"/>
      <c r="H38" s="303"/>
      <c r="I38" s="303"/>
      <c r="J38" s="303"/>
      <c r="K38" s="311"/>
      <c r="L38" s="312"/>
      <c r="M38" s="313"/>
      <c r="N38" s="314"/>
      <c r="O38" s="311"/>
      <c r="P38" s="318"/>
      <c r="Q38" s="317"/>
      <c r="R38" s="311"/>
    </row>
    <row r="39" spans="1:18" ht="57.95" customHeight="1">
      <c r="A39" s="27" t="s">
        <v>723</v>
      </c>
      <c r="B39" s="83" t="s">
        <v>724</v>
      </c>
      <c r="C39" s="52" t="str">
        <f>'DevCoAssessmentInput(D&amp;C)'!$C$39</f>
        <v>5 Weeks</v>
      </c>
      <c r="D39" s="264" t="str">
        <f>_xlfn.IFS($C$39&lt;10,"Good",$C$39&lt;=21,"Satisfactory",$C$39&gt;21,"Needs Improvement")</f>
        <v>Needs Improvement</v>
      </c>
      <c r="E39" s="55">
        <f>_xlfn.IFS($D$39="Good", 3, $D$39="Satisfactory", 2, $D$39="Needs Improvement", 1)</f>
        <v>1</v>
      </c>
      <c r="F39" s="47">
        <v>0.2</v>
      </c>
      <c r="G39" s="26" t="s">
        <v>726</v>
      </c>
      <c r="H39" s="47" t="s">
        <v>844</v>
      </c>
      <c r="I39" s="47" t="s">
        <v>845</v>
      </c>
      <c r="J39" s="47" t="s">
        <v>846</v>
      </c>
      <c r="K39" s="265"/>
      <c r="L39" s="312"/>
      <c r="M39" s="313"/>
      <c r="N39" s="314"/>
      <c r="O39" s="311"/>
      <c r="P39" s="318"/>
      <c r="Q39" s="317"/>
      <c r="R39" s="311"/>
    </row>
    <row r="40" spans="1:18" ht="79.5" customHeight="1">
      <c r="A40" s="300" t="s">
        <v>727</v>
      </c>
      <c r="B40" s="83" t="s">
        <v>728</v>
      </c>
      <c r="C40" s="303">
        <f>'DevCoAssessmentInput(D&amp;C)'!$C$41/'DevCoAssessmentInput(D&amp;C)'!$C$40</f>
        <v>2</v>
      </c>
      <c r="D40" s="307" t="str">
        <f>_xlfn.IFS($C$40&gt;0.8,"Good",$C$40&gt;=0.4,"Satisfactory",$C$40&lt;0.4,"Needs Improvement")</f>
        <v>Good</v>
      </c>
      <c r="E40" s="308">
        <f>_xlfn.IFS($D$40="Good", 3, $D$40="Satisfactory", 2, $D$40="Needs Improvement", 1)</f>
        <v>3</v>
      </c>
      <c r="F40" s="303">
        <v>0.2</v>
      </c>
      <c r="G40" s="319" t="s">
        <v>729</v>
      </c>
      <c r="H40" s="303" t="s">
        <v>826</v>
      </c>
      <c r="I40" s="303" t="s">
        <v>847</v>
      </c>
      <c r="J40" s="303" t="s">
        <v>397</v>
      </c>
      <c r="K40" s="311"/>
      <c r="L40" s="312" t="s">
        <v>848</v>
      </c>
      <c r="M40" s="313">
        <f>($F$40*$E$40+$F$42*$E$42+$F$44*$E$44+$F$46*$E$46+$F$48*$E$48)</f>
        <v>2.8</v>
      </c>
      <c r="N40" s="314">
        <v>0.3</v>
      </c>
      <c r="O40" s="311"/>
      <c r="P40" s="318" t="s">
        <v>849</v>
      </c>
      <c r="Q40" s="317" t="e">
        <f>($N$40*$M$40+$N$49*$M$49)</f>
        <v>#N/A</v>
      </c>
      <c r="R40" s="311"/>
    </row>
    <row r="41" spans="1:18" ht="14.1" hidden="1" customHeight="1">
      <c r="A41" s="301"/>
      <c r="B41" s="83" t="s">
        <v>730</v>
      </c>
      <c r="C41" s="303"/>
      <c r="D41" s="307"/>
      <c r="E41" s="308"/>
      <c r="F41" s="303"/>
      <c r="G41" s="320"/>
      <c r="H41" s="303"/>
      <c r="I41" s="303"/>
      <c r="J41" s="303"/>
      <c r="K41" s="311"/>
      <c r="L41" s="312"/>
      <c r="M41" s="313"/>
      <c r="N41" s="314"/>
      <c r="O41" s="311"/>
      <c r="P41" s="318"/>
      <c r="Q41" s="317"/>
      <c r="R41" s="311"/>
    </row>
    <row r="42" spans="1:18" ht="122.45" customHeight="1">
      <c r="A42" s="300" t="s">
        <v>731</v>
      </c>
      <c r="B42" s="83" t="s">
        <v>732</v>
      </c>
      <c r="C42" s="303">
        <f>'DevCoAssessmentInput(D&amp;C)'!$C$43/'DevCoAssessmentInput(D&amp;C)'!$C$42</f>
        <v>0.875</v>
      </c>
      <c r="D42" s="307" t="str">
        <f>_xlfn.IFS($C$42&gt;0.7,"Good",$C$42&gt;=0.5,"Satisfactory",$C$42&lt;0.5,"Needs Improvement")</f>
        <v>Good</v>
      </c>
      <c r="E42" s="308">
        <f>_xlfn.IFS($D$42="Good", 3, $D$42="Satisfactory", 2, $D$42="Needs Improvement", 1)</f>
        <v>3</v>
      </c>
      <c r="F42" s="303">
        <v>0.2</v>
      </c>
      <c r="G42" s="319" t="s">
        <v>733</v>
      </c>
      <c r="H42" s="303" t="s">
        <v>384</v>
      </c>
      <c r="I42" s="303" t="s">
        <v>385</v>
      </c>
      <c r="J42" s="303" t="s">
        <v>386</v>
      </c>
      <c r="K42" s="311"/>
      <c r="L42" s="312"/>
      <c r="M42" s="313"/>
      <c r="N42" s="314"/>
      <c r="O42" s="311"/>
      <c r="P42" s="318"/>
      <c r="Q42" s="317"/>
      <c r="R42" s="311"/>
    </row>
    <row r="43" spans="1:18" ht="14.1" hidden="1" customHeight="1">
      <c r="A43" s="301"/>
      <c r="B43" s="83" t="s">
        <v>734</v>
      </c>
      <c r="C43" s="303"/>
      <c r="D43" s="307"/>
      <c r="E43" s="308"/>
      <c r="F43" s="303"/>
      <c r="G43" s="320"/>
      <c r="H43" s="303"/>
      <c r="I43" s="303"/>
      <c r="J43" s="303"/>
      <c r="K43" s="311"/>
      <c r="L43" s="312"/>
      <c r="M43" s="313"/>
      <c r="N43" s="314"/>
      <c r="O43" s="311"/>
      <c r="P43" s="318"/>
      <c r="Q43" s="317"/>
      <c r="R43" s="311"/>
    </row>
    <row r="44" spans="1:18" ht="79.5" customHeight="1">
      <c r="A44" s="300" t="s">
        <v>735</v>
      </c>
      <c r="B44" s="83" t="s">
        <v>736</v>
      </c>
      <c r="C44" s="303">
        <f>'DevCoAssessmentInput(D&amp;C)'!$C$45/'DevCoAssessmentInput(D&amp;C)'!$C$44</f>
        <v>0.6</v>
      </c>
      <c r="D44" s="307" t="str">
        <f>_xlfn.IFS($C$44&gt;0.7,"Good",$C$44&gt;=0.5,"Satisfactory",$C$44&lt;0.5,"Needs Improvement")</f>
        <v>Satisfactory</v>
      </c>
      <c r="E44" s="308">
        <f>_xlfn.IFS($D$44="Good", 3, $D$44="Satisfactory", 2, $D$44="Needs Improvement", 1)</f>
        <v>2</v>
      </c>
      <c r="F44" s="303">
        <v>0.2</v>
      </c>
      <c r="G44" s="319" t="s">
        <v>737</v>
      </c>
      <c r="H44" s="303" t="s">
        <v>384</v>
      </c>
      <c r="I44" s="303" t="s">
        <v>385</v>
      </c>
      <c r="J44" s="303" t="s">
        <v>386</v>
      </c>
      <c r="K44" s="311"/>
      <c r="L44" s="312"/>
      <c r="M44" s="313"/>
      <c r="N44" s="314"/>
      <c r="O44" s="311"/>
      <c r="P44" s="318"/>
      <c r="Q44" s="317"/>
      <c r="R44" s="311"/>
    </row>
    <row r="45" spans="1:18" ht="14.1" hidden="1" customHeight="1">
      <c r="A45" s="301"/>
      <c r="B45" s="83" t="s">
        <v>738</v>
      </c>
      <c r="C45" s="303"/>
      <c r="D45" s="307"/>
      <c r="E45" s="308"/>
      <c r="F45" s="303"/>
      <c r="G45" s="320"/>
      <c r="H45" s="303"/>
      <c r="I45" s="303"/>
      <c r="J45" s="303"/>
      <c r="K45" s="311"/>
      <c r="L45" s="312"/>
      <c r="M45" s="313"/>
      <c r="N45" s="314"/>
      <c r="O45" s="311"/>
      <c r="P45" s="318"/>
      <c r="Q45" s="317"/>
      <c r="R45" s="311"/>
    </row>
    <row r="46" spans="1:18" ht="79.5" customHeight="1">
      <c r="A46" s="300" t="s">
        <v>739</v>
      </c>
      <c r="B46" s="83" t="s">
        <v>740</v>
      </c>
      <c r="C46" s="303">
        <f>'DevCoAssessmentInput(D&amp;C)'!$C$46/'DevCoAssessmentInput(D&amp;C)'!$C$47</f>
        <v>1.2857142857142858</v>
      </c>
      <c r="D46" s="307" t="str">
        <f>_xlfn.IFS($C$46&gt;0.9,"Good",$C$46&gt;=0.85,"Satisfactory",$C$46&lt;0.85,"Needs Improvement")</f>
        <v>Good</v>
      </c>
      <c r="E46" s="308">
        <f>_xlfn.IFS($D$46="Good", 3, $D$46="Satisfactory", 2, $D$46="Needs Improvement", 1)</f>
        <v>3</v>
      </c>
      <c r="F46" s="303">
        <v>0.1</v>
      </c>
      <c r="G46" s="319" t="s">
        <v>741</v>
      </c>
      <c r="H46" s="303" t="s">
        <v>833</v>
      </c>
      <c r="I46" s="303" t="s">
        <v>850</v>
      </c>
      <c r="J46" s="303" t="s">
        <v>851</v>
      </c>
      <c r="K46" s="311"/>
      <c r="L46" s="312"/>
      <c r="M46" s="313"/>
      <c r="N46" s="314"/>
      <c r="O46" s="311"/>
      <c r="P46" s="318"/>
      <c r="Q46" s="317"/>
      <c r="R46" s="311"/>
    </row>
    <row r="47" spans="1:18" ht="14.1" hidden="1" customHeight="1">
      <c r="A47" s="301"/>
      <c r="B47" s="83" t="s">
        <v>742</v>
      </c>
      <c r="C47" s="303"/>
      <c r="D47" s="307"/>
      <c r="E47" s="308"/>
      <c r="F47" s="303"/>
      <c r="G47" s="320"/>
      <c r="H47" s="303"/>
      <c r="I47" s="303"/>
      <c r="J47" s="303"/>
      <c r="K47" s="311"/>
      <c r="L47" s="312"/>
      <c r="M47" s="313"/>
      <c r="N47" s="314"/>
      <c r="O47" s="311"/>
      <c r="P47" s="318"/>
      <c r="Q47" s="317"/>
      <c r="R47" s="311"/>
    </row>
    <row r="48" spans="1:18" ht="79.5" customHeight="1">
      <c r="A48" s="27" t="s">
        <v>743</v>
      </c>
      <c r="B48" s="83" t="s">
        <v>744</v>
      </c>
      <c r="C48" s="47" t="str">
        <f>'DevCoAssessmentInput(D&amp;C)'!$C$48</f>
        <v>Yes</v>
      </c>
      <c r="D48" s="264" t="str">
        <f>_xlfn.IFS($C$48="Yes","Good",$C$48="No","Needs Improvement")</f>
        <v>Good</v>
      </c>
      <c r="E48" s="55">
        <f>_xlfn.IFS($D$48="Good", 3, $D$48="Needs Improvement", 1)</f>
        <v>3</v>
      </c>
      <c r="F48" s="47">
        <v>0.3</v>
      </c>
      <c r="G48" s="26" t="s">
        <v>745</v>
      </c>
      <c r="H48" s="47" t="s">
        <v>327</v>
      </c>
      <c r="I48" s="47"/>
      <c r="J48" s="47" t="s">
        <v>342</v>
      </c>
      <c r="K48" s="265"/>
      <c r="L48" s="312"/>
      <c r="M48" s="313"/>
      <c r="N48" s="314"/>
      <c r="O48" s="311"/>
      <c r="P48" s="318"/>
      <c r="Q48" s="317"/>
      <c r="R48" s="311"/>
    </row>
    <row r="49" spans="1:18" ht="79.5" customHeight="1">
      <c r="A49" s="300" t="s">
        <v>746</v>
      </c>
      <c r="B49" s="83" t="s">
        <v>747</v>
      </c>
      <c r="C49" s="303">
        <f>'DevCoAssessmentInput(D&amp;C)'!$C$50/'DevCoAssessmentInput(D&amp;C)'!$C$49</f>
        <v>0.66666666666666663</v>
      </c>
      <c r="D49" s="307" t="str">
        <f>_xlfn.IFS($C$49&lt;0.2,"Good",$C$49&lt;=0.6,"Satisfactory",$C$49&gt;0.6,"Needs Improvement")</f>
        <v>Needs Improvement</v>
      </c>
      <c r="E49" s="308">
        <f>_xlfn.IFS($D$49="Good", 3, $D$49="Satisfactory", 2, $D$49="Needs Improvement", 1)</f>
        <v>1</v>
      </c>
      <c r="F49" s="303">
        <v>0.3</v>
      </c>
      <c r="G49" s="319" t="s">
        <v>748</v>
      </c>
      <c r="H49" s="303" t="s">
        <v>390</v>
      </c>
      <c r="I49" s="303" t="s">
        <v>831</v>
      </c>
      <c r="J49" s="303" t="s">
        <v>832</v>
      </c>
      <c r="K49" s="311"/>
      <c r="L49" s="312" t="s">
        <v>852</v>
      </c>
      <c r="M49" s="313" t="e">
        <f>($F$49*$E$49+$F$51*$E$51+$F$53*$E$53+$F$54*$E$54+$F$55*$E$55)</f>
        <v>#N/A</v>
      </c>
      <c r="N49" s="314">
        <v>0.7</v>
      </c>
      <c r="O49" s="311"/>
      <c r="P49" s="318"/>
      <c r="Q49" s="317"/>
      <c r="R49" s="311"/>
    </row>
    <row r="50" spans="1:18" ht="14.1" hidden="1" customHeight="1">
      <c r="A50" s="301"/>
      <c r="B50" s="83" t="s">
        <v>749</v>
      </c>
      <c r="C50" s="303"/>
      <c r="D50" s="307"/>
      <c r="E50" s="308"/>
      <c r="F50" s="303"/>
      <c r="G50" s="320"/>
      <c r="H50" s="303"/>
      <c r="I50" s="303"/>
      <c r="J50" s="303"/>
      <c r="K50" s="311"/>
      <c r="L50" s="312"/>
      <c r="M50" s="313"/>
      <c r="N50" s="314"/>
      <c r="O50" s="311"/>
      <c r="P50" s="318"/>
      <c r="Q50" s="317"/>
      <c r="R50" s="311"/>
    </row>
    <row r="51" spans="1:18" ht="57.95" customHeight="1">
      <c r="A51" s="300" t="s">
        <v>750</v>
      </c>
      <c r="B51" s="83" t="s">
        <v>751</v>
      </c>
      <c r="C51" s="303">
        <f>ABS(('DevCoAssessmentInput(D&amp;C)'!$C$51-'DevCoAssessmentInput(D&amp;C)'!$C$52)/'DevCoAssessmentInput(D&amp;C)'!$C$51)</f>
        <v>0.40000000000000008</v>
      </c>
      <c r="D51" s="307" t="str">
        <f>_xlfn.IFS($C$51&gt;=0.2,"Good",$C$51&lt;=0.6,"Satisfactory",$C$51&gt;0.6,"Needs Improvement")</f>
        <v>Good</v>
      </c>
      <c r="E51" s="308">
        <f>_xlfn.IFS($D$51="Good", 3, $D$51="Satisfactory", 2, $D$51="Needs Improvement", 1)</f>
        <v>3</v>
      </c>
      <c r="F51" s="303">
        <v>0.3</v>
      </c>
      <c r="G51" s="319" t="s">
        <v>752</v>
      </c>
      <c r="H51" s="303" t="s">
        <v>390</v>
      </c>
      <c r="I51" s="303" t="s">
        <v>831</v>
      </c>
      <c r="J51" s="303" t="s">
        <v>832</v>
      </c>
      <c r="K51" s="311"/>
      <c r="L51" s="312"/>
      <c r="M51" s="313"/>
      <c r="N51" s="314"/>
      <c r="O51" s="311"/>
      <c r="P51" s="318"/>
      <c r="Q51" s="317"/>
      <c r="R51" s="311"/>
    </row>
    <row r="52" spans="1:18" ht="14.1" hidden="1" customHeight="1">
      <c r="A52" s="301"/>
      <c r="B52" s="83" t="s">
        <v>753</v>
      </c>
      <c r="C52" s="303"/>
      <c r="D52" s="307"/>
      <c r="E52" s="308"/>
      <c r="F52" s="303"/>
      <c r="G52" s="320"/>
      <c r="H52" s="303"/>
      <c r="I52" s="303"/>
      <c r="J52" s="303"/>
      <c r="K52" s="311"/>
      <c r="L52" s="312"/>
      <c r="M52" s="313"/>
      <c r="N52" s="314"/>
      <c r="O52" s="311"/>
      <c r="P52" s="318"/>
      <c r="Q52" s="317"/>
      <c r="R52" s="311"/>
    </row>
    <row r="53" spans="1:18" ht="57.95" customHeight="1">
      <c r="A53" s="27" t="s">
        <v>754</v>
      </c>
      <c r="B53" s="83" t="s">
        <v>755</v>
      </c>
      <c r="C53" s="47">
        <f>'DevCoAssessmentInput(D&amp;C)'!$C$53</f>
        <v>0.3</v>
      </c>
      <c r="D53" s="264" t="str">
        <f>_xlfn.IFS($C$53&lt;0.2,"Good",$C$53&lt;=0.6,"Satisfactory",$C$53&gt;0.6,"Needs Improvement")</f>
        <v>Satisfactory</v>
      </c>
      <c r="E53" s="55">
        <f>_xlfn.IFS($D$53="Good", 3, $D$53="Satisfactory", 2, $D$53="Needs Improvement", 1)</f>
        <v>2</v>
      </c>
      <c r="F53" s="47">
        <v>0.2</v>
      </c>
      <c r="G53" s="26" t="s">
        <v>756</v>
      </c>
      <c r="H53" s="47" t="s">
        <v>390</v>
      </c>
      <c r="I53" s="47" t="s">
        <v>831</v>
      </c>
      <c r="J53" s="47" t="s">
        <v>832</v>
      </c>
      <c r="K53" s="265"/>
      <c r="L53" s="312"/>
      <c r="M53" s="313"/>
      <c r="N53" s="314"/>
      <c r="O53" s="311"/>
      <c r="P53" s="318"/>
      <c r="Q53" s="317"/>
      <c r="R53" s="311"/>
    </row>
    <row r="54" spans="1:18" ht="79.5" customHeight="1">
      <c r="A54" s="27" t="s">
        <v>757</v>
      </c>
      <c r="B54" s="83" t="s">
        <v>758</v>
      </c>
      <c r="C54" s="47">
        <f>'DevCoAssessmentInput(D&amp;C)'!$C$54</f>
        <v>80</v>
      </c>
      <c r="D54" s="264" t="e">
        <f>_xlfn.IFS($C$54="Yes","Good",$C$54="No","Needs Improvement")</f>
        <v>#N/A</v>
      </c>
      <c r="E54" s="55" t="e">
        <f>_xlfn.IFS($D$54="Good", 3, $D$54="Needs Improvement", 1)</f>
        <v>#N/A</v>
      </c>
      <c r="F54" s="47">
        <v>0.1</v>
      </c>
      <c r="G54" s="26" t="s">
        <v>758</v>
      </c>
      <c r="H54" s="47" t="s">
        <v>327</v>
      </c>
      <c r="I54" s="47"/>
      <c r="J54" s="47" t="s">
        <v>342</v>
      </c>
      <c r="K54" s="265"/>
      <c r="L54" s="312"/>
      <c r="M54" s="313"/>
      <c r="N54" s="314"/>
      <c r="O54" s="311"/>
      <c r="P54" s="318"/>
      <c r="Q54" s="317"/>
      <c r="R54" s="311"/>
    </row>
    <row r="55" spans="1:18" ht="79.5" customHeight="1">
      <c r="A55" s="27" t="s">
        <v>759</v>
      </c>
      <c r="B55" s="83" t="s">
        <v>760</v>
      </c>
      <c r="C55" s="47" t="str">
        <f>'DevCoAssessmentInput(D&amp;C)'!$C$55</f>
        <v>No</v>
      </c>
      <c r="D55" s="264" t="str">
        <f>_xlfn.IFS($C$55="Yes","Good",$C$55="No","Needs Improvement")</f>
        <v>Needs Improvement</v>
      </c>
      <c r="E55" s="55">
        <f>_xlfn.IFS($D$55="Good", 3, $D$55="Needs Improvement", 1)</f>
        <v>1</v>
      </c>
      <c r="F55" s="47">
        <v>0.1</v>
      </c>
      <c r="G55" s="26" t="s">
        <v>761</v>
      </c>
      <c r="H55" s="47" t="s">
        <v>327</v>
      </c>
      <c r="I55" s="47"/>
      <c r="J55" s="47" t="s">
        <v>342</v>
      </c>
      <c r="K55" s="265"/>
      <c r="L55" s="312"/>
      <c r="M55" s="313"/>
      <c r="N55" s="314"/>
      <c r="O55" s="311"/>
      <c r="P55" s="318"/>
      <c r="Q55" s="317"/>
      <c r="R55" s="311"/>
    </row>
    <row r="56" spans="1:18" ht="79.5" customHeight="1">
      <c r="A56" s="27" t="s">
        <v>762</v>
      </c>
      <c r="B56" s="83" t="s">
        <v>763</v>
      </c>
      <c r="C56" s="47" t="str">
        <f>'DevCoAssessmentInput(D&amp;C)'!$C$56</f>
        <v>Yes</v>
      </c>
      <c r="D56" s="264" t="str">
        <f>_xlfn.IFS($C$56="Yes","Good",$C$56="No","Needs Improvement")</f>
        <v>Good</v>
      </c>
      <c r="E56" s="55">
        <f>_xlfn.IFS($D$56="Good", 3, $D$56="Needs Improvement", 1)</f>
        <v>3</v>
      </c>
      <c r="F56" s="47">
        <v>0.05</v>
      </c>
      <c r="G56" s="26" t="s">
        <v>764</v>
      </c>
      <c r="H56" s="47" t="s">
        <v>327</v>
      </c>
      <c r="I56" s="47"/>
      <c r="J56" s="47" t="s">
        <v>342</v>
      </c>
      <c r="K56" s="265"/>
      <c r="L56" s="312" t="s">
        <v>853</v>
      </c>
      <c r="M56" s="313">
        <f>($F$56*$E$56+$F$57*$E$57+$F$58*$E$58+$F$60*$E$60+$F$61*$E$61+$F$63*$E$63+$F$67*$E$67+$F$68*$E$68+$F$69*$E$69+$F$70*$E$70+$F$71*$E$71+$F$72*$E$72)</f>
        <v>1.87</v>
      </c>
      <c r="N56" s="314">
        <v>0.5</v>
      </c>
      <c r="O56" s="311"/>
      <c r="P56" s="318" t="s">
        <v>854</v>
      </c>
      <c r="Q56" s="317">
        <f>($N$56*$M$56+$N$74*$M$74)</f>
        <v>2.1350000000000002</v>
      </c>
      <c r="R56" s="311"/>
    </row>
    <row r="57" spans="1:18" ht="79.5" customHeight="1">
      <c r="A57" s="27" t="s">
        <v>765</v>
      </c>
      <c r="B57" s="83" t="s">
        <v>766</v>
      </c>
      <c r="C57" s="47" t="str">
        <f>'DevCoAssessmentInput(D&amp;C)'!$C$57</f>
        <v>Yes</v>
      </c>
      <c r="D57" s="264" t="str">
        <f>_xlfn.IFS($C$57="Yes","Good",$C$57="No","Needs Improvement")</f>
        <v>Good</v>
      </c>
      <c r="E57" s="55">
        <f>_xlfn.IFS($D$57="Good", 3, $D$57="Needs Improvement", 1)</f>
        <v>3</v>
      </c>
      <c r="F57" s="47">
        <v>0.02</v>
      </c>
      <c r="G57" s="26" t="s">
        <v>767</v>
      </c>
      <c r="H57" s="47" t="s">
        <v>327</v>
      </c>
      <c r="I57" s="47"/>
      <c r="J57" s="47" t="s">
        <v>342</v>
      </c>
      <c r="K57" s="265"/>
      <c r="L57" s="312"/>
      <c r="M57" s="313"/>
      <c r="N57" s="314"/>
      <c r="O57" s="311"/>
      <c r="P57" s="318"/>
      <c r="Q57" s="317"/>
      <c r="R57" s="311"/>
    </row>
    <row r="58" spans="1:18" ht="57.95" customHeight="1">
      <c r="A58" s="300" t="s">
        <v>768</v>
      </c>
      <c r="B58" s="83" t="s">
        <v>769</v>
      </c>
      <c r="C58" s="303">
        <f>'DevCoAssessmentInput(D&amp;C)'!$C$59/'DevCoAssessmentInput(D&amp;C)'!$C$58</f>
        <v>0.83333333333333326</v>
      </c>
      <c r="D58" s="307" t="str">
        <f>_xlfn.IFS($C$58&gt;0.8,"Good",$C$58&gt;=0.6,"Satisfactory",$C$58&lt;0.6,"Needs Improvement")</f>
        <v>Good</v>
      </c>
      <c r="E58" s="308">
        <f>_xlfn.IFS($D$58="Good", 3, $D$58="Satisfactory", 2, $D$58="Needs Improvement", 1)</f>
        <v>3</v>
      </c>
      <c r="F58" s="303">
        <v>0.04</v>
      </c>
      <c r="G58" s="319" t="s">
        <v>770</v>
      </c>
      <c r="H58" s="303" t="s">
        <v>826</v>
      </c>
      <c r="I58" s="303" t="s">
        <v>827</v>
      </c>
      <c r="J58" s="303" t="s">
        <v>828</v>
      </c>
      <c r="K58" s="311"/>
      <c r="L58" s="312"/>
      <c r="M58" s="313"/>
      <c r="N58" s="314"/>
      <c r="O58" s="311"/>
      <c r="P58" s="318"/>
      <c r="Q58" s="317"/>
      <c r="R58" s="311"/>
    </row>
    <row r="59" spans="1:18" ht="14.1" hidden="1" customHeight="1">
      <c r="A59" s="301"/>
      <c r="B59" s="83" t="s">
        <v>771</v>
      </c>
      <c r="C59" s="303"/>
      <c r="D59" s="307"/>
      <c r="E59" s="308"/>
      <c r="F59" s="303"/>
      <c r="G59" s="320"/>
      <c r="H59" s="303"/>
      <c r="I59" s="303"/>
      <c r="J59" s="303"/>
      <c r="K59" s="311"/>
      <c r="L59" s="312"/>
      <c r="M59" s="313"/>
      <c r="N59" s="314"/>
      <c r="O59" s="311"/>
      <c r="P59" s="318"/>
      <c r="Q59" s="317"/>
      <c r="R59" s="311"/>
    </row>
    <row r="60" spans="1:18" ht="57.95" customHeight="1">
      <c r="A60" s="27" t="s">
        <v>772</v>
      </c>
      <c r="B60" s="83" t="s">
        <v>773</v>
      </c>
      <c r="C60" s="52" t="str">
        <f>'DevCoAssessmentInput(D&amp;C)'!$C$60</f>
        <v>14 Days</v>
      </c>
      <c r="D60" s="264" t="str">
        <f>_xlfn.IFS($C$60&lt;7,"Good",$C$60&lt;=14,"Satisfactory",$C$60&gt;14,"Needs Improvement")</f>
        <v>Needs Improvement</v>
      </c>
      <c r="E60" s="55">
        <f>_xlfn.IFS($D$60="Good", 3, $D$60="Satisfactory", 2, $D$60="Needs Improvement", 1)</f>
        <v>1</v>
      </c>
      <c r="F60" s="47">
        <v>0.04</v>
      </c>
      <c r="G60" s="26" t="s">
        <v>775</v>
      </c>
      <c r="H60" s="47" t="s">
        <v>855</v>
      </c>
      <c r="I60" s="47" t="s">
        <v>856</v>
      </c>
      <c r="J60" s="47" t="s">
        <v>857</v>
      </c>
      <c r="K60" s="265"/>
      <c r="L60" s="312"/>
      <c r="M60" s="313"/>
      <c r="N60" s="314"/>
      <c r="O60" s="311"/>
      <c r="P60" s="318"/>
      <c r="Q60" s="317"/>
      <c r="R60" s="311"/>
    </row>
    <row r="61" spans="1:18" ht="57.95" customHeight="1">
      <c r="A61" s="300" t="s">
        <v>776</v>
      </c>
      <c r="B61" s="83" t="s">
        <v>777</v>
      </c>
      <c r="C61" s="306">
        <f>'DevCoAssessmentInput(D&amp;C)'!$C$62/'DevCoAssessmentInput(D&amp;C)'!$C$61</f>
        <v>0.65</v>
      </c>
      <c r="D61" s="307" t="str">
        <f>_xlfn.IFS($C$61&lt;7,"Good",$C$61&lt;=14,"Satisfactory",$C$61&gt;14,"Needs Improvement")</f>
        <v>Good</v>
      </c>
      <c r="E61" s="308">
        <f>_xlfn.IFS($D$61="Good", 3, $D$61="Satisfactory", 2, $D$61="Needs Improvement", 1)</f>
        <v>3</v>
      </c>
      <c r="F61" s="303">
        <v>0.05</v>
      </c>
      <c r="G61" s="319" t="s">
        <v>778</v>
      </c>
      <c r="H61" s="303" t="s">
        <v>855</v>
      </c>
      <c r="I61" s="303" t="s">
        <v>856</v>
      </c>
      <c r="J61" s="303" t="s">
        <v>857</v>
      </c>
      <c r="K61" s="311"/>
      <c r="L61" s="312"/>
      <c r="M61" s="313"/>
      <c r="N61" s="314"/>
      <c r="O61" s="311"/>
      <c r="P61" s="318"/>
      <c r="Q61" s="317"/>
      <c r="R61" s="311"/>
    </row>
    <row r="62" spans="1:18" ht="14.1" hidden="1" customHeight="1">
      <c r="A62" s="301"/>
      <c r="B62" s="83" t="s">
        <v>779</v>
      </c>
      <c r="C62" s="306"/>
      <c r="D62" s="307"/>
      <c r="E62" s="308"/>
      <c r="F62" s="303"/>
      <c r="G62" s="320"/>
      <c r="H62" s="303"/>
      <c r="I62" s="303"/>
      <c r="J62" s="303"/>
      <c r="K62" s="311"/>
      <c r="L62" s="312"/>
      <c r="M62" s="313"/>
      <c r="N62" s="314"/>
      <c r="O62" s="311"/>
      <c r="P62" s="318"/>
      <c r="Q62" s="317"/>
      <c r="R62" s="311"/>
    </row>
    <row r="63" spans="1:18" ht="57.95" customHeight="1">
      <c r="A63" s="300" t="s">
        <v>780</v>
      </c>
      <c r="B63" s="83" t="s">
        <v>781</v>
      </c>
      <c r="C63" s="303" t="str">
        <f>IF(AND('DevCoAssessmentInput(D&amp;C)'!$C$64&gt;='DevCoAssessmentInput(D&amp;C)'!$C$63,'DevCoAssessmentInput(D&amp;C)'!$C$66&lt;='DevCoAssessmentInput(D&amp;C)'!$C$65), "Yes", "No")</f>
        <v>No</v>
      </c>
      <c r="D63" s="307" t="str">
        <f>_xlfn.IFS($C$63="Yes","Good",$C$63="No","Needs Improvement")</f>
        <v>Needs Improvement</v>
      </c>
      <c r="E63" s="308">
        <f>_xlfn.IFS($D$63="Good", 3, $D$63="Needs Improvement", 1)</f>
        <v>1</v>
      </c>
      <c r="F63" s="303">
        <v>0.05</v>
      </c>
      <c r="G63" s="319" t="s">
        <v>782</v>
      </c>
      <c r="H63" s="303" t="s">
        <v>327</v>
      </c>
      <c r="I63" s="303"/>
      <c r="J63" s="303" t="s">
        <v>342</v>
      </c>
      <c r="K63" s="311"/>
      <c r="L63" s="312"/>
      <c r="M63" s="313"/>
      <c r="N63" s="314"/>
      <c r="O63" s="311"/>
      <c r="P63" s="318"/>
      <c r="Q63" s="317"/>
      <c r="R63" s="311"/>
    </row>
    <row r="64" spans="1:18" ht="14.1" hidden="1" customHeight="1">
      <c r="A64" s="302"/>
      <c r="B64" s="83" t="s">
        <v>783</v>
      </c>
      <c r="C64" s="303"/>
      <c r="D64" s="307"/>
      <c r="E64" s="308"/>
      <c r="F64" s="303"/>
      <c r="G64" s="321"/>
      <c r="H64" s="303"/>
      <c r="I64" s="303"/>
      <c r="J64" s="303"/>
      <c r="K64" s="311"/>
      <c r="L64" s="312"/>
      <c r="M64" s="313"/>
      <c r="N64" s="314"/>
      <c r="O64" s="311"/>
      <c r="P64" s="318"/>
      <c r="Q64" s="317"/>
      <c r="R64" s="311"/>
    </row>
    <row r="65" spans="1:18" ht="14.1" hidden="1" customHeight="1">
      <c r="A65" s="302"/>
      <c r="B65" s="83" t="s">
        <v>784</v>
      </c>
      <c r="C65" s="303"/>
      <c r="D65" s="307"/>
      <c r="E65" s="308"/>
      <c r="F65" s="303"/>
      <c r="G65" s="321"/>
      <c r="H65" s="303"/>
      <c r="I65" s="303"/>
      <c r="J65" s="303"/>
      <c r="K65" s="311"/>
      <c r="L65" s="312"/>
      <c r="M65" s="313"/>
      <c r="N65" s="314"/>
      <c r="O65" s="311"/>
      <c r="P65" s="318"/>
      <c r="Q65" s="317"/>
      <c r="R65" s="311"/>
    </row>
    <row r="66" spans="1:18" ht="14.1" hidden="1" customHeight="1">
      <c r="A66" s="301"/>
      <c r="B66" s="83" t="s">
        <v>786</v>
      </c>
      <c r="C66" s="303"/>
      <c r="D66" s="307"/>
      <c r="E66" s="308"/>
      <c r="F66" s="303"/>
      <c r="G66" s="320"/>
      <c r="H66" s="303"/>
      <c r="I66" s="303"/>
      <c r="J66" s="303"/>
      <c r="K66" s="311"/>
      <c r="L66" s="312"/>
      <c r="M66" s="313"/>
      <c r="N66" s="314"/>
      <c r="O66" s="311"/>
      <c r="P66" s="318"/>
      <c r="Q66" s="317"/>
      <c r="R66" s="311"/>
    </row>
    <row r="67" spans="1:18" ht="57.95" customHeight="1">
      <c r="A67" s="27" t="s">
        <v>788</v>
      </c>
      <c r="B67" s="83" t="s">
        <v>789</v>
      </c>
      <c r="C67" s="52">
        <f>'DevCoAssessmentInput(D&amp;C)'!$C$67</f>
        <v>5</v>
      </c>
      <c r="D67" s="264" t="str">
        <f>_xlfn.IFS($C$67=0,"Good",$C$67&lt;=0.02,"Satisfactory",$C$67&gt;0.02,"Needs Improvement")</f>
        <v>Needs Improvement</v>
      </c>
      <c r="E67" s="55">
        <f>_xlfn.IFS($D$67="Good", 3, $D$67="Satisfactory", 2, $D$67="Needs Improvement", 1)</f>
        <v>1</v>
      </c>
      <c r="F67" s="47">
        <v>0.15</v>
      </c>
      <c r="G67" s="26" t="s">
        <v>789</v>
      </c>
      <c r="H67" s="47">
        <v>0</v>
      </c>
      <c r="I67" s="47" t="s">
        <v>858</v>
      </c>
      <c r="J67" s="47" t="s">
        <v>859</v>
      </c>
      <c r="K67" s="265"/>
      <c r="L67" s="312"/>
      <c r="M67" s="313"/>
      <c r="N67" s="314"/>
      <c r="O67" s="311"/>
      <c r="P67" s="318"/>
      <c r="Q67" s="317"/>
      <c r="R67" s="311"/>
    </row>
    <row r="68" spans="1:18" ht="57.95" customHeight="1">
      <c r="A68" s="27" t="s">
        <v>790</v>
      </c>
      <c r="B68" s="83" t="s">
        <v>791</v>
      </c>
      <c r="C68" s="52">
        <f>'DevCoAssessmentInput(D&amp;C)'!$C$68</f>
        <v>10</v>
      </c>
      <c r="D68" s="264" t="str">
        <f>_xlfn.IFS($C$68&lt;0.1,"Good",$C$68&lt;1.5,"Satisfactory",$C$68&gt;1.5,"Needs Improvement")</f>
        <v>Needs Improvement</v>
      </c>
      <c r="E68" s="55">
        <f>_xlfn.IFS($D$68="Good", 3, $D$68="Satisfactory", 2, $D$68="Needs Improvement", 1)</f>
        <v>1</v>
      </c>
      <c r="F68" s="47">
        <v>0.1</v>
      </c>
      <c r="G68" s="26" t="s">
        <v>791</v>
      </c>
      <c r="H68" s="47" t="s">
        <v>860</v>
      </c>
      <c r="I68" s="47" t="s">
        <v>861</v>
      </c>
      <c r="J68" s="47" t="s">
        <v>862</v>
      </c>
      <c r="K68" s="265"/>
      <c r="L68" s="312"/>
      <c r="M68" s="313"/>
      <c r="N68" s="314"/>
      <c r="O68" s="311"/>
      <c r="P68" s="318"/>
      <c r="Q68" s="317"/>
      <c r="R68" s="311"/>
    </row>
    <row r="69" spans="1:18" ht="57.95" customHeight="1">
      <c r="A69" s="27" t="s">
        <v>792</v>
      </c>
      <c r="B69" s="83" t="s">
        <v>793</v>
      </c>
      <c r="C69" s="52">
        <f>'DevCoAssessmentInput(D&amp;C)'!$C$69</f>
        <v>30</v>
      </c>
      <c r="D69" s="264" t="str">
        <f>_xlfn.IFS($C$69&lt;0.5,"Good",$C$69&lt;=5,"Satisfactory",$C$69&gt;5,"Needs Improvement")</f>
        <v>Needs Improvement</v>
      </c>
      <c r="E69" s="55">
        <f>_xlfn.IFS($D$69="Good", 3, $D$69="Satisfactory", 2, $D$69="Needs Improvement", 1)</f>
        <v>1</v>
      </c>
      <c r="F69" s="47">
        <v>0.1</v>
      </c>
      <c r="G69" s="26" t="s">
        <v>793</v>
      </c>
      <c r="H69" s="47" t="s">
        <v>863</v>
      </c>
      <c r="I69" s="47" t="s">
        <v>864</v>
      </c>
      <c r="J69" s="47" t="s">
        <v>865</v>
      </c>
      <c r="K69" s="265"/>
      <c r="L69" s="312"/>
      <c r="M69" s="313"/>
      <c r="N69" s="314"/>
      <c r="O69" s="311"/>
      <c r="P69" s="318"/>
      <c r="Q69" s="317"/>
      <c r="R69" s="311"/>
    </row>
    <row r="70" spans="1:18" ht="57.95" customHeight="1">
      <c r="A70" s="27" t="s">
        <v>794</v>
      </c>
      <c r="B70" s="83" t="s">
        <v>795</v>
      </c>
      <c r="C70" s="52">
        <f>'DevCoAssessmentInput(D&amp;C)'!$C$70</f>
        <v>60</v>
      </c>
      <c r="D70" s="264" t="str">
        <f>_xlfn.IFS($C$70&gt;30,"Good",$C$70&gt;=0,"Satisfactory",$C$70=0,"Needs Improvement")</f>
        <v>Good</v>
      </c>
      <c r="E70" s="55">
        <f>_xlfn.IFS($D$70="Good", 3, $D$70="Satisfactory", 2, $D$70="Needs Improvement", 1)</f>
        <v>3</v>
      </c>
      <c r="F70" s="47">
        <v>0.15</v>
      </c>
      <c r="G70" s="26" t="s">
        <v>795</v>
      </c>
      <c r="H70" s="47" t="s">
        <v>866</v>
      </c>
      <c r="I70" s="47" t="s">
        <v>867</v>
      </c>
      <c r="J70" s="47">
        <v>0</v>
      </c>
      <c r="K70" s="265"/>
      <c r="L70" s="312"/>
      <c r="M70" s="313"/>
      <c r="N70" s="314"/>
      <c r="O70" s="311"/>
      <c r="P70" s="318"/>
      <c r="Q70" s="317"/>
      <c r="R70" s="311"/>
    </row>
    <row r="71" spans="1:18" ht="57.95" customHeight="1">
      <c r="A71" s="27" t="s">
        <v>796</v>
      </c>
      <c r="B71" s="83" t="s">
        <v>797</v>
      </c>
      <c r="C71" s="52">
        <f>'DevCoAssessmentInput(D&amp;C)'!$C$71</f>
        <v>80</v>
      </c>
      <c r="D71" s="264" t="str">
        <f>_xlfn.IFS($C$71&gt;200,"Good",$C$71&gt;=10,"Satisfactory",$C$71&lt;10,"Needs Improvement")</f>
        <v>Satisfactory</v>
      </c>
      <c r="E71" s="55">
        <f>_xlfn.IFS($D$71="Good", 3, $D$71="Satisfactory", 2, $D$71="Needs Improvement", 1)</f>
        <v>2</v>
      </c>
      <c r="F71" s="47">
        <v>0.1</v>
      </c>
      <c r="G71" s="26" t="s">
        <v>797</v>
      </c>
      <c r="H71" s="47" t="s">
        <v>868</v>
      </c>
      <c r="I71" s="47" t="s">
        <v>869</v>
      </c>
      <c r="J71" s="47" t="s">
        <v>870</v>
      </c>
      <c r="K71" s="265"/>
      <c r="L71" s="312"/>
      <c r="M71" s="313"/>
      <c r="N71" s="314"/>
      <c r="O71" s="311"/>
      <c r="P71" s="318"/>
      <c r="Q71" s="317"/>
      <c r="R71" s="311"/>
    </row>
    <row r="72" spans="1:18" ht="57.95" customHeight="1">
      <c r="A72" s="300" t="s">
        <v>798</v>
      </c>
      <c r="B72" s="83" t="s">
        <v>799</v>
      </c>
      <c r="C72" s="303">
        <f>'DevCoAssessmentInput(D&amp;C)'!$C$73/'DevCoAssessmentInput(D&amp;C)'!$C$72</f>
        <v>0.6</v>
      </c>
      <c r="D72" s="307" t="str">
        <f>_xlfn.IFS($C$72&gt;0.7,"Good",$C$72&gt;=0.5,"Satisfactory",$C$72&lt;0.5,"Needs Improvement")</f>
        <v>Satisfactory</v>
      </c>
      <c r="E72" s="308">
        <f>_xlfn.IFS($D$72="Good", 3, $D$72="Satisfactory", 2, $D$72="Needs Improvement", 1)</f>
        <v>2</v>
      </c>
      <c r="F72" s="303">
        <v>0.15</v>
      </c>
      <c r="G72" s="319" t="s">
        <v>800</v>
      </c>
      <c r="H72" s="303" t="s">
        <v>384</v>
      </c>
      <c r="I72" s="303" t="s">
        <v>385</v>
      </c>
      <c r="J72" s="303" t="s">
        <v>386</v>
      </c>
      <c r="K72" s="311"/>
      <c r="L72" s="312"/>
      <c r="M72" s="313"/>
      <c r="N72" s="314"/>
      <c r="O72" s="311"/>
      <c r="P72" s="318"/>
      <c r="Q72" s="317"/>
      <c r="R72" s="311"/>
    </row>
    <row r="73" spans="1:18" ht="14.1" hidden="1" customHeight="1">
      <c r="A73" s="301"/>
      <c r="B73" s="83" t="s">
        <v>801</v>
      </c>
      <c r="C73" s="303"/>
      <c r="D73" s="307"/>
      <c r="E73" s="308"/>
      <c r="F73" s="303"/>
      <c r="G73" s="320"/>
      <c r="H73" s="303"/>
      <c r="I73" s="303"/>
      <c r="J73" s="303"/>
      <c r="K73" s="311"/>
      <c r="L73" s="312"/>
      <c r="M73" s="313"/>
      <c r="N73" s="314"/>
      <c r="O73" s="311"/>
      <c r="P73" s="318"/>
      <c r="Q73" s="317"/>
      <c r="R73" s="311"/>
    </row>
    <row r="74" spans="1:18" ht="57.95" customHeight="1">
      <c r="A74" s="300" t="s">
        <v>802</v>
      </c>
      <c r="B74" s="83" t="s">
        <v>803</v>
      </c>
      <c r="C74" s="306">
        <f>'DevCoAssessmentInput(D&amp;C)'!$C$74/'DevCoAssessmentInput(D&amp;C)'!$C$75</f>
        <v>1</v>
      </c>
      <c r="D74" s="307" t="str">
        <f>_xlfn.IFS($C$74&gt;0.8,"Good",$C$74&gt;=0.6,"Satisfactory",$C$74&lt;0.6,"Needs Improvement")</f>
        <v>Good</v>
      </c>
      <c r="E74" s="308">
        <f>_xlfn.IFS($D$74="Good", 3, $D$74="Satisfactory", 2, $D$74="Needs Improvement", 1)</f>
        <v>3</v>
      </c>
      <c r="F74" s="303">
        <v>0.15</v>
      </c>
      <c r="G74" s="319" t="s">
        <v>804</v>
      </c>
      <c r="H74" s="303" t="s">
        <v>826</v>
      </c>
      <c r="I74" s="303" t="s">
        <v>827</v>
      </c>
      <c r="J74" s="303" t="s">
        <v>828</v>
      </c>
      <c r="K74" s="311"/>
      <c r="L74" s="312" t="s">
        <v>871</v>
      </c>
      <c r="M74" s="313">
        <f>($F$74*$E$74+$F$76*$E$76+$F$77*$E$77+$F$78*$E$78+$F$80*$E$80+$F$82*$E$82+$F$83*$E$83)</f>
        <v>2.4000000000000004</v>
      </c>
      <c r="N74" s="314">
        <v>0.5</v>
      </c>
      <c r="O74" s="311"/>
      <c r="P74" s="318"/>
      <c r="Q74" s="317"/>
      <c r="R74" s="311"/>
    </row>
    <row r="75" spans="1:18" ht="14.1" hidden="1" customHeight="1">
      <c r="A75" s="301"/>
      <c r="B75" s="83" t="s">
        <v>805</v>
      </c>
      <c r="C75" s="306"/>
      <c r="D75" s="307"/>
      <c r="E75" s="308"/>
      <c r="F75" s="303"/>
      <c r="G75" s="320"/>
      <c r="H75" s="303"/>
      <c r="I75" s="303"/>
      <c r="J75" s="303"/>
      <c r="K75" s="311"/>
      <c r="L75" s="312"/>
      <c r="M75" s="313"/>
      <c r="N75" s="314"/>
      <c r="O75" s="311"/>
      <c r="P75" s="318"/>
      <c r="Q75" s="317"/>
      <c r="R75" s="311"/>
    </row>
    <row r="76" spans="1:18" ht="57.95" customHeight="1">
      <c r="A76" s="27" t="s">
        <v>806</v>
      </c>
      <c r="B76" s="83" t="s">
        <v>807</v>
      </c>
      <c r="C76" s="52" t="str">
        <f>'DevCoAssessmentInput(D&amp;C)'!$C$76</f>
        <v>Good</v>
      </c>
      <c r="D76" s="264" t="str">
        <f>_xlfn.IFS($C$76&lt;14,"Good",$C$76&lt;=28,"Satisfactory",$C$76&gt;28,"Needs Improvement")</f>
        <v>Needs Improvement</v>
      </c>
      <c r="E76" s="55">
        <f>_xlfn.IFS($D$76="Good", 3, $D$76="Satisfactory", 2, $D$76="Needs Improvement", 1)</f>
        <v>1</v>
      </c>
      <c r="F76" s="47">
        <v>0.1</v>
      </c>
      <c r="G76" s="26" t="s">
        <v>808</v>
      </c>
      <c r="H76" s="47" t="s">
        <v>872</v>
      </c>
      <c r="I76" s="47" t="s">
        <v>873</v>
      </c>
      <c r="J76" s="47" t="s">
        <v>874</v>
      </c>
      <c r="K76" s="265"/>
      <c r="L76" s="312"/>
      <c r="M76" s="313"/>
      <c r="N76" s="314"/>
      <c r="O76" s="311"/>
      <c r="P76" s="318"/>
      <c r="Q76" s="317"/>
      <c r="R76" s="311"/>
    </row>
    <row r="77" spans="1:18" ht="36.6" customHeight="1">
      <c r="A77" s="27" t="s">
        <v>809</v>
      </c>
      <c r="B77" s="83" t="s">
        <v>810</v>
      </c>
      <c r="C77" s="256" t="str">
        <f>'DevCoAssessmentInput(D&amp;C)'!$C$77</f>
        <v>Good</v>
      </c>
      <c r="D77" s="264" t="str">
        <f>_xlfn.IFS($C$77="Good","Good",$C$77="Average","Satisfactory",$C$77="Poor","Needs Improvement")</f>
        <v>Good</v>
      </c>
      <c r="E77" s="55">
        <f>_xlfn.IFS($D$77="Good", 3, $D$77="Satisfactory", 2, $D$77="Needs Improvement", 1)</f>
        <v>3</v>
      </c>
      <c r="F77" s="47">
        <v>0.2</v>
      </c>
      <c r="G77" s="26" t="s">
        <v>811</v>
      </c>
      <c r="H77" s="47" t="s">
        <v>368</v>
      </c>
      <c r="I77" s="47" t="s">
        <v>661</v>
      </c>
      <c r="J77" s="47" t="s">
        <v>875</v>
      </c>
      <c r="K77" s="265"/>
      <c r="L77" s="312"/>
      <c r="M77" s="313"/>
      <c r="N77" s="314"/>
      <c r="O77" s="311"/>
      <c r="P77" s="318"/>
      <c r="Q77" s="317"/>
      <c r="R77" s="311"/>
    </row>
    <row r="78" spans="1:18" ht="57.95" customHeight="1">
      <c r="A78" s="300" t="s">
        <v>812</v>
      </c>
      <c r="B78" s="83" t="s">
        <v>813</v>
      </c>
      <c r="C78" s="303">
        <f>IFERROR('DevCoAssessmentInput(D&amp;C)'!$C$79/'DevCoAssessmentInput(D&amp;C)'!$C$78, 0)</f>
        <v>0.75</v>
      </c>
      <c r="D78" s="307" t="str">
        <f>_xlfn.IFS($C$78&gt;0.6,"Good",$C$78&gt;=0.4,"Satisfactory",$C$78&lt;0.4,"Needs Improvement")</f>
        <v>Good</v>
      </c>
      <c r="E78" s="308">
        <f>_xlfn.IFS($D$78="Good", 3, $D$78="Satisfactory", 2, $D$78="Needs Improvement", 1)</f>
        <v>3</v>
      </c>
      <c r="F78" s="303">
        <v>0.1</v>
      </c>
      <c r="G78" s="319" t="s">
        <v>814</v>
      </c>
      <c r="H78" s="303" t="s">
        <v>832</v>
      </c>
      <c r="I78" s="303" t="s">
        <v>876</v>
      </c>
      <c r="J78" s="303" t="s">
        <v>877</v>
      </c>
      <c r="K78" s="311"/>
      <c r="L78" s="312"/>
      <c r="M78" s="313"/>
      <c r="N78" s="314"/>
      <c r="O78" s="311"/>
      <c r="P78" s="318"/>
      <c r="Q78" s="317"/>
      <c r="R78" s="311"/>
    </row>
    <row r="79" spans="1:18" ht="14.1" hidden="1" customHeight="1">
      <c r="A79" s="301"/>
      <c r="B79" s="83" t="s">
        <v>815</v>
      </c>
      <c r="C79" s="303"/>
      <c r="D79" s="307"/>
      <c r="E79" s="308"/>
      <c r="F79" s="303"/>
      <c r="G79" s="320"/>
      <c r="H79" s="303"/>
      <c r="I79" s="303"/>
      <c r="J79" s="303"/>
      <c r="K79" s="311"/>
      <c r="L79" s="312"/>
      <c r="M79" s="313"/>
      <c r="N79" s="314"/>
      <c r="O79" s="311"/>
      <c r="P79" s="318"/>
      <c r="Q79" s="317"/>
      <c r="R79" s="311"/>
    </row>
    <row r="80" spans="1:18" ht="57.95" customHeight="1">
      <c r="A80" s="300" t="s">
        <v>816</v>
      </c>
      <c r="B80" s="83" t="s">
        <v>817</v>
      </c>
      <c r="C80" s="303">
        <f>'DevCoAssessmentInput(D&amp;C)'!$C$81/'DevCoAssessmentInput(D&amp;C)'!$C$80</f>
        <v>0.57999999999999996</v>
      </c>
      <c r="D80" s="307" t="str">
        <f>_xlfn.IFS($C$80&gt;0.8,"Good",$C$80&gt;=0.6,"Satisfactory",$C$80&lt;0.6,"Needs Improvement")</f>
        <v>Needs Improvement</v>
      </c>
      <c r="E80" s="308">
        <f>_xlfn.IFS($D$80="Good", 3, $D$80="Satisfactory", 2, $D$80="Needs Improvement", 1)</f>
        <v>1</v>
      </c>
      <c r="F80" s="303">
        <v>0.1</v>
      </c>
      <c r="G80" s="319" t="s">
        <v>818</v>
      </c>
      <c r="H80" s="303" t="s">
        <v>826</v>
      </c>
      <c r="I80" s="303" t="s">
        <v>827</v>
      </c>
      <c r="J80" s="303" t="s">
        <v>828</v>
      </c>
      <c r="K80" s="311"/>
      <c r="L80" s="312"/>
      <c r="M80" s="313"/>
      <c r="N80" s="314"/>
      <c r="O80" s="311"/>
      <c r="P80" s="318"/>
      <c r="Q80" s="317"/>
      <c r="R80" s="311"/>
    </row>
    <row r="81" spans="1:18" ht="14.1" hidden="1" customHeight="1">
      <c r="A81" s="301"/>
      <c r="B81" s="83" t="s">
        <v>819</v>
      </c>
      <c r="C81" s="303"/>
      <c r="D81" s="307"/>
      <c r="E81" s="308"/>
      <c r="F81" s="303"/>
      <c r="G81" s="320"/>
      <c r="H81" s="303"/>
      <c r="I81" s="303"/>
      <c r="J81" s="303"/>
      <c r="K81" s="311"/>
      <c r="L81" s="312"/>
      <c r="M81" s="313"/>
      <c r="N81" s="314"/>
      <c r="O81" s="311"/>
      <c r="P81" s="318"/>
      <c r="Q81" s="317"/>
      <c r="R81" s="311"/>
    </row>
    <row r="82" spans="1:18" ht="79.5" customHeight="1">
      <c r="A82" s="27" t="s">
        <v>820</v>
      </c>
      <c r="B82" s="83" t="s">
        <v>821</v>
      </c>
      <c r="C82" s="52" t="str">
        <f>'DevCoAssessmentInput(D&amp;C)'!$C$82</f>
        <v>10 Days</v>
      </c>
      <c r="D82" s="264" t="str">
        <f>_xlfn.IFS($C$82&lt;14,"Good",$C$82&lt;=28,"Satisfactory",$C$82&gt;28,"Needs Improvement")</f>
        <v>Needs Improvement</v>
      </c>
      <c r="E82" s="55">
        <f>_xlfn.IFS($D$82="Good", 3, $D$82="Satisfactory", 2, $D$82="Needs Improvement", 1)</f>
        <v>1</v>
      </c>
      <c r="F82" s="47">
        <v>0.1</v>
      </c>
      <c r="G82" s="26" t="s">
        <v>822</v>
      </c>
      <c r="H82" s="47" t="s">
        <v>872</v>
      </c>
      <c r="I82" s="47" t="s">
        <v>873</v>
      </c>
      <c r="J82" s="47" t="s">
        <v>874</v>
      </c>
      <c r="K82" s="265"/>
      <c r="L82" s="312"/>
      <c r="M82" s="313"/>
      <c r="N82" s="314"/>
      <c r="O82" s="311"/>
      <c r="P82" s="318"/>
      <c r="Q82" s="317"/>
      <c r="R82" s="311"/>
    </row>
    <row r="83" spans="1:18" ht="57.95" customHeight="1">
      <c r="A83" s="27" t="s">
        <v>823</v>
      </c>
      <c r="B83" s="83" t="s">
        <v>824</v>
      </c>
      <c r="C83" s="47" t="str">
        <f>'DevCoAssessmentInput(D&amp;C)'!$C$83</f>
        <v>Yes</v>
      </c>
      <c r="D83" s="264" t="str">
        <f>_xlfn.IFS($C$83="Yes","Good",$C$83="No","Needs Improvement")</f>
        <v>Good</v>
      </c>
      <c r="E83" s="55">
        <f>_xlfn.IFS($D$83="Good", 3, $D$83="Needs Improvement", 1)</f>
        <v>3</v>
      </c>
      <c r="F83" s="47">
        <v>0.25</v>
      </c>
      <c r="G83" s="26" t="s">
        <v>825</v>
      </c>
      <c r="H83" s="47" t="s">
        <v>327</v>
      </c>
      <c r="I83" s="47"/>
      <c r="J83" s="47" t="s">
        <v>342</v>
      </c>
      <c r="K83" s="265"/>
      <c r="L83" s="312"/>
      <c r="M83" s="313"/>
      <c r="N83" s="314"/>
      <c r="O83" s="311"/>
      <c r="P83" s="318"/>
      <c r="Q83" s="317"/>
      <c r="R83" s="311"/>
    </row>
  </sheetData>
  <sheetProtection algorithmName="SHA-512" hashValue="jjM0/TQxYr5k73NG1OUypTc9QSBQ7643A2fRsOxj0qrA05jOn+INrQACgbBDgzn4ZiStAOvK6FBEDK6mhbhWkA==" saltValue="dWwR3A7zVmnPFDXB7hFoHQ==" spinCount="100000" sheet="1" objects="1" scenarios="1"/>
  <mergeCells count="304">
    <mergeCell ref="Q6:Q21"/>
    <mergeCell ref="Q22:Q39"/>
    <mergeCell ref="R6:R21"/>
    <mergeCell ref="R22:R39"/>
    <mergeCell ref="P40:P55"/>
    <mergeCell ref="P56:P83"/>
    <mergeCell ref="Q40:Q55"/>
    <mergeCell ref="Q56:Q83"/>
    <mergeCell ref="R40:R55"/>
    <mergeCell ref="R56:R83"/>
    <mergeCell ref="O6:O15"/>
    <mergeCell ref="O16:O21"/>
    <mergeCell ref="O22:O35"/>
    <mergeCell ref="O36:O39"/>
    <mergeCell ref="O40:O48"/>
    <mergeCell ref="O49:O55"/>
    <mergeCell ref="O56:O73"/>
    <mergeCell ref="O74:O83"/>
    <mergeCell ref="P6:P21"/>
    <mergeCell ref="P22:P39"/>
    <mergeCell ref="L49:L55"/>
    <mergeCell ref="L56:L73"/>
    <mergeCell ref="L74:L83"/>
    <mergeCell ref="M40:M48"/>
    <mergeCell ref="M49:M55"/>
    <mergeCell ref="M56:M73"/>
    <mergeCell ref="M74:M83"/>
    <mergeCell ref="N40:N48"/>
    <mergeCell ref="N49:N55"/>
    <mergeCell ref="N56:N73"/>
    <mergeCell ref="N74:N83"/>
    <mergeCell ref="K24:K25"/>
    <mergeCell ref="K26:K27"/>
    <mergeCell ref="K28:K29"/>
    <mergeCell ref="K30:K31"/>
    <mergeCell ref="N6:N15"/>
    <mergeCell ref="N16:N21"/>
    <mergeCell ref="N22:N35"/>
    <mergeCell ref="N36:N39"/>
    <mergeCell ref="L40:L48"/>
    <mergeCell ref="M6:M15"/>
    <mergeCell ref="M16:M21"/>
    <mergeCell ref="M22:M35"/>
    <mergeCell ref="M36:M39"/>
    <mergeCell ref="H37:H38"/>
    <mergeCell ref="I37:I38"/>
    <mergeCell ref="J37:J38"/>
    <mergeCell ref="H28:H29"/>
    <mergeCell ref="I28:I29"/>
    <mergeCell ref="I61:I62"/>
    <mergeCell ref="K37:K38"/>
    <mergeCell ref="L6:L15"/>
    <mergeCell ref="L16:L21"/>
    <mergeCell ref="L22:L35"/>
    <mergeCell ref="L36:L39"/>
    <mergeCell ref="H18:H19"/>
    <mergeCell ref="I18:I19"/>
    <mergeCell ref="J30:J31"/>
    <mergeCell ref="J51:J52"/>
    <mergeCell ref="H58:H59"/>
    <mergeCell ref="I58:I59"/>
    <mergeCell ref="J58:J59"/>
    <mergeCell ref="H61:H62"/>
    <mergeCell ref="K14:K15"/>
    <mergeCell ref="K16:K17"/>
    <mergeCell ref="K18:K19"/>
    <mergeCell ref="K20:K21"/>
    <mergeCell ref="K22:K23"/>
    <mergeCell ref="G46:G47"/>
    <mergeCell ref="G49:G50"/>
    <mergeCell ref="G51:G52"/>
    <mergeCell ref="G58:G59"/>
    <mergeCell ref="G61:G62"/>
    <mergeCell ref="G63:G66"/>
    <mergeCell ref="G72:G73"/>
    <mergeCell ref="G74:G75"/>
    <mergeCell ref="J18:J19"/>
    <mergeCell ref="H20:H21"/>
    <mergeCell ref="I20:I21"/>
    <mergeCell ref="J20:J21"/>
    <mergeCell ref="H22:H23"/>
    <mergeCell ref="I22:I23"/>
    <mergeCell ref="J22:J23"/>
    <mergeCell ref="H24:H25"/>
    <mergeCell ref="I24:I25"/>
    <mergeCell ref="J24:J25"/>
    <mergeCell ref="H26:H27"/>
    <mergeCell ref="I26:I27"/>
    <mergeCell ref="J26:J27"/>
    <mergeCell ref="J28:J29"/>
    <mergeCell ref="H30:H31"/>
    <mergeCell ref="I30:I31"/>
    <mergeCell ref="F18:F19"/>
    <mergeCell ref="F20:F21"/>
    <mergeCell ref="F22:F23"/>
    <mergeCell ref="F24:F25"/>
    <mergeCell ref="F26:F27"/>
    <mergeCell ref="F28:F29"/>
    <mergeCell ref="F30:F31"/>
    <mergeCell ref="F37:F38"/>
    <mergeCell ref="G16:G17"/>
    <mergeCell ref="G18:G19"/>
    <mergeCell ref="G20:G21"/>
    <mergeCell ref="G22:G23"/>
    <mergeCell ref="G24:G25"/>
    <mergeCell ref="G26:G27"/>
    <mergeCell ref="G28:G29"/>
    <mergeCell ref="G30:G31"/>
    <mergeCell ref="G33:G34"/>
    <mergeCell ref="A42:A43"/>
    <mergeCell ref="A44:A45"/>
    <mergeCell ref="C14:C15"/>
    <mergeCell ref="C16:C17"/>
    <mergeCell ref="C18:C19"/>
    <mergeCell ref="C20:C21"/>
    <mergeCell ref="C22:C23"/>
    <mergeCell ref="C24:C25"/>
    <mergeCell ref="C26:C27"/>
    <mergeCell ref="C28:C29"/>
    <mergeCell ref="C30:C31"/>
    <mergeCell ref="A30:A31"/>
    <mergeCell ref="A33:A34"/>
    <mergeCell ref="A37:A38"/>
    <mergeCell ref="C40:C41"/>
    <mergeCell ref="C42:C43"/>
    <mergeCell ref="C44:C45"/>
    <mergeCell ref="D37:D38"/>
    <mergeCell ref="D33:D34"/>
    <mergeCell ref="C33:C34"/>
    <mergeCell ref="C37:C38"/>
    <mergeCell ref="D30:D31"/>
    <mergeCell ref="A40:A41"/>
    <mergeCell ref="K6:K7"/>
    <mergeCell ref="K10:K11"/>
    <mergeCell ref="K33:K34"/>
    <mergeCell ref="H33:H34"/>
    <mergeCell ref="I33:I34"/>
    <mergeCell ref="J33:J34"/>
    <mergeCell ref="H6:H7"/>
    <mergeCell ref="I6:I7"/>
    <mergeCell ref="J6:J7"/>
    <mergeCell ref="H10:H11"/>
    <mergeCell ref="I10:I11"/>
    <mergeCell ref="J10:J11"/>
    <mergeCell ref="H14:H15"/>
    <mergeCell ref="I14:I15"/>
    <mergeCell ref="J14:J15"/>
    <mergeCell ref="H16:H17"/>
    <mergeCell ref="I16:I17"/>
    <mergeCell ref="J16:J17"/>
    <mergeCell ref="D24:D25"/>
    <mergeCell ref="D26:D27"/>
    <mergeCell ref="D28:D29"/>
    <mergeCell ref="A10:A11"/>
    <mergeCell ref="A14:A15"/>
    <mergeCell ref="A16:A17"/>
    <mergeCell ref="A18:A19"/>
    <mergeCell ref="A20:A21"/>
    <mergeCell ref="A22:A23"/>
    <mergeCell ref="A24:A25"/>
    <mergeCell ref="A26:A27"/>
    <mergeCell ref="A28:A29"/>
    <mergeCell ref="C6:C7"/>
    <mergeCell ref="C10:C11"/>
    <mergeCell ref="D6:D7"/>
    <mergeCell ref="D10:D11"/>
    <mergeCell ref="D14:D15"/>
    <mergeCell ref="D16:D17"/>
    <mergeCell ref="D18:D19"/>
    <mergeCell ref="D20:D21"/>
    <mergeCell ref="D22:D23"/>
    <mergeCell ref="A80:A81"/>
    <mergeCell ref="F6:F7"/>
    <mergeCell ref="F10:F11"/>
    <mergeCell ref="G6:G7"/>
    <mergeCell ref="G10:G11"/>
    <mergeCell ref="E6:E7"/>
    <mergeCell ref="E10:E11"/>
    <mergeCell ref="F33:F34"/>
    <mergeCell ref="E33:E34"/>
    <mergeCell ref="E24:E25"/>
    <mergeCell ref="E26:E27"/>
    <mergeCell ref="E28:E29"/>
    <mergeCell ref="E30:E31"/>
    <mergeCell ref="E37:E38"/>
    <mergeCell ref="E14:E15"/>
    <mergeCell ref="E16:E17"/>
    <mergeCell ref="E18:E19"/>
    <mergeCell ref="E20:E21"/>
    <mergeCell ref="E22:E23"/>
    <mergeCell ref="G37:G38"/>
    <mergeCell ref="G14:G15"/>
    <mergeCell ref="F14:F15"/>
    <mergeCell ref="F16:F17"/>
    <mergeCell ref="A6:A7"/>
    <mergeCell ref="E63:E66"/>
    <mergeCell ref="E72:E73"/>
    <mergeCell ref="E74:E75"/>
    <mergeCell ref="E78:E79"/>
    <mergeCell ref="C72:C73"/>
    <mergeCell ref="C74:C75"/>
    <mergeCell ref="C78:C79"/>
    <mergeCell ref="C80:C81"/>
    <mergeCell ref="D72:D73"/>
    <mergeCell ref="D74:D75"/>
    <mergeCell ref="D78:D79"/>
    <mergeCell ref="D80:D81"/>
    <mergeCell ref="E80:E81"/>
    <mergeCell ref="A46:A47"/>
    <mergeCell ref="A49:A50"/>
    <mergeCell ref="A51:A52"/>
    <mergeCell ref="A58:A59"/>
    <mergeCell ref="A61:A62"/>
    <mergeCell ref="A63:A66"/>
    <mergeCell ref="A72:A73"/>
    <mergeCell ref="A74:A75"/>
    <mergeCell ref="A78:A79"/>
    <mergeCell ref="C46:C47"/>
    <mergeCell ref="C49:C50"/>
    <mergeCell ref="C51:C52"/>
    <mergeCell ref="C58:C59"/>
    <mergeCell ref="C61:C62"/>
    <mergeCell ref="C63:C66"/>
    <mergeCell ref="D40:D41"/>
    <mergeCell ref="D42:D43"/>
    <mergeCell ref="D44:D45"/>
    <mergeCell ref="D46:D47"/>
    <mergeCell ref="D49:D50"/>
    <mergeCell ref="D51:D52"/>
    <mergeCell ref="D58:D59"/>
    <mergeCell ref="D61:D62"/>
    <mergeCell ref="D63:D66"/>
    <mergeCell ref="F72:F73"/>
    <mergeCell ref="F74:F75"/>
    <mergeCell ref="F78:F79"/>
    <mergeCell ref="F80:F81"/>
    <mergeCell ref="G40:G41"/>
    <mergeCell ref="G42:G43"/>
    <mergeCell ref="G44:G45"/>
    <mergeCell ref="E40:E41"/>
    <mergeCell ref="E42:E43"/>
    <mergeCell ref="F40:F41"/>
    <mergeCell ref="F42:F43"/>
    <mergeCell ref="F44:F45"/>
    <mergeCell ref="F46:F47"/>
    <mergeCell ref="F49:F50"/>
    <mergeCell ref="F51:F52"/>
    <mergeCell ref="F58:F59"/>
    <mergeCell ref="F61:F62"/>
    <mergeCell ref="F63:F66"/>
    <mergeCell ref="E44:E45"/>
    <mergeCell ref="E46:E47"/>
    <mergeCell ref="E49:E50"/>
    <mergeCell ref="E51:E52"/>
    <mergeCell ref="E58:E59"/>
    <mergeCell ref="E61:E62"/>
    <mergeCell ref="I72:I73"/>
    <mergeCell ref="J72:J73"/>
    <mergeCell ref="H74:H75"/>
    <mergeCell ref="I74:I75"/>
    <mergeCell ref="J74:J75"/>
    <mergeCell ref="G78:G79"/>
    <mergeCell ref="G80:G81"/>
    <mergeCell ref="H40:H41"/>
    <mergeCell ref="I40:I41"/>
    <mergeCell ref="J40:J41"/>
    <mergeCell ref="H42:H43"/>
    <mergeCell ref="I42:I43"/>
    <mergeCell ref="J42:J43"/>
    <mergeCell ref="H44:H45"/>
    <mergeCell ref="I44:I45"/>
    <mergeCell ref="J44:J45"/>
    <mergeCell ref="H46:H47"/>
    <mergeCell ref="I46:I47"/>
    <mergeCell ref="J46:J47"/>
    <mergeCell ref="H49:H50"/>
    <mergeCell ref="I49:I50"/>
    <mergeCell ref="J49:J50"/>
    <mergeCell ref="H51:H52"/>
    <mergeCell ref="I51:I52"/>
    <mergeCell ref="H78:H79"/>
    <mergeCell ref="I78:I79"/>
    <mergeCell ref="J78:J79"/>
    <mergeCell ref="H80:H81"/>
    <mergeCell ref="I80:I81"/>
    <mergeCell ref="J80:J81"/>
    <mergeCell ref="K40:K41"/>
    <mergeCell ref="K42:K43"/>
    <mergeCell ref="K44:K45"/>
    <mergeCell ref="K46:K47"/>
    <mergeCell ref="K49:K50"/>
    <mergeCell ref="K51:K52"/>
    <mergeCell ref="K58:K59"/>
    <mergeCell ref="K61:K62"/>
    <mergeCell ref="K63:K66"/>
    <mergeCell ref="K72:K73"/>
    <mergeCell ref="K74:K75"/>
    <mergeCell ref="K78:K79"/>
    <mergeCell ref="K80:K81"/>
    <mergeCell ref="J61:J62"/>
    <mergeCell ref="H63:H66"/>
    <mergeCell ref="I63:I66"/>
    <mergeCell ref="J63:J66"/>
    <mergeCell ref="H72:H73"/>
  </mergeCells>
  <conditionalFormatting sqref="E84:E1048576 M84:M1048576 Q84:Q1048576">
    <cfRule type="cellIs" dxfId="233" priority="205" stopIfTrue="1" operator="equal">
      <formula>0</formula>
    </cfRule>
    <cfRule type="cellIs" dxfId="232" priority="206" stopIfTrue="1" operator="lessThan">
      <formula>1.5</formula>
    </cfRule>
    <cfRule type="cellIs" dxfId="231" priority="207" stopIfTrue="1" operator="lessThan">
      <formula>2.5</formula>
    </cfRule>
    <cfRule type="cellIs" dxfId="230" priority="208" stopIfTrue="1" operator="greaterThanOrEqual">
      <formula>2.5</formula>
    </cfRule>
  </conditionalFormatting>
  <conditionalFormatting sqref="E6:E83">
    <cfRule type="cellIs" dxfId="229" priority="209" stopIfTrue="1" operator="equal">
      <formula>0</formula>
    </cfRule>
    <cfRule type="cellIs" dxfId="228" priority="210" stopIfTrue="1" operator="lessThan">
      <formula>1.5</formula>
    </cfRule>
    <cfRule type="cellIs" dxfId="227" priority="211" stopIfTrue="1" operator="lessThan">
      <formula>2.5</formula>
    </cfRule>
    <cfRule type="cellIs" dxfId="226" priority="212" stopIfTrue="1" operator="greaterThanOrEqual">
      <formula>2.5</formula>
    </cfRule>
  </conditionalFormatting>
  <conditionalFormatting sqref="M6:M83">
    <cfRule type="cellIs" dxfId="225" priority="213" stopIfTrue="1" operator="equal">
      <formula>0</formula>
    </cfRule>
    <cfRule type="cellIs" dxfId="224" priority="214" stopIfTrue="1" operator="lessThan">
      <formula>1.5</formula>
    </cfRule>
    <cfRule type="cellIs" dxfId="223" priority="215" stopIfTrue="1" operator="lessThan">
      <formula>2.5</formula>
    </cfRule>
    <cfRule type="cellIs" dxfId="222" priority="216" stopIfTrue="1" operator="greaterThanOrEqual">
      <formula>2.5</formula>
    </cfRule>
  </conditionalFormatting>
  <conditionalFormatting sqref="Q6:Q83">
    <cfRule type="cellIs" dxfId="221" priority="217" stopIfTrue="1" operator="equal">
      <formula>0</formula>
    </cfRule>
    <cfRule type="cellIs" dxfId="220" priority="218" stopIfTrue="1" operator="lessThan">
      <formula>1.5</formula>
    </cfRule>
    <cfRule type="cellIs" dxfId="219" priority="219" stopIfTrue="1" operator="lessThan">
      <formula>2.5</formula>
    </cfRule>
    <cfRule type="cellIs" dxfId="218" priority="22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12">
    <tabColor theme="1"/>
    <pageSetUpPr fitToPage="1"/>
  </sheetPr>
  <dimension ref="A1:F999"/>
  <sheetViews>
    <sheetView showGridLines="0" showRowColHeaders="0" zoomScale="120" zoomScaleNormal="120" workbookViewId="0">
      <pane xSplit="1" ySplit="5" topLeftCell="B9" activePane="bottomRight" state="frozen"/>
      <selection pane="bottomRight" activeCell="B9" sqref="B9"/>
      <selection pane="bottomLeft" activeCell="D23" sqref="D23"/>
      <selection pane="topRight" activeCell="D23" sqref="D23"/>
    </sheetView>
  </sheetViews>
  <sheetFormatPr defaultColWidth="8.75" defaultRowHeight="21.6"/>
  <cols>
    <col min="1" max="1" width="5.5" style="60" customWidth="1"/>
    <col min="2" max="2" width="33.5" style="118" customWidth="1"/>
    <col min="3" max="3" width="9.5" style="240" customWidth="1"/>
    <col min="4" max="4" width="44.5" style="113" customWidth="1"/>
    <col min="5" max="6" width="33.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15" customHeight="1">
      <c r="A5" s="127" t="s">
        <v>4</v>
      </c>
      <c r="B5" s="127" t="s">
        <v>400</v>
      </c>
      <c r="C5" s="128" t="s">
        <v>625</v>
      </c>
      <c r="D5" s="127" t="s">
        <v>402</v>
      </c>
      <c r="E5" s="127" t="s">
        <v>403</v>
      </c>
      <c r="F5" s="127" t="s">
        <v>404</v>
      </c>
    </row>
    <row r="6" spans="1:6" ht="72" customHeight="1">
      <c r="A6" s="197">
        <f t="shared" ref="A6:A15" si="0">ROW()-5</f>
        <v>1</v>
      </c>
      <c r="B6" s="112" t="s">
        <v>878</v>
      </c>
      <c r="C6" s="237">
        <v>45779.7890162037</v>
      </c>
      <c r="D6" s="112"/>
      <c r="E6" s="112"/>
      <c r="F6" s="110"/>
    </row>
    <row r="7" spans="1:6" ht="72" customHeight="1">
      <c r="A7" s="197">
        <f t="shared" si="0"/>
        <v>2</v>
      </c>
      <c r="B7" s="112" t="s">
        <v>879</v>
      </c>
      <c r="C7" s="237">
        <v>45779.7890162037</v>
      </c>
      <c r="D7" s="112"/>
      <c r="E7" s="112"/>
      <c r="F7" s="110"/>
    </row>
    <row r="8" spans="1:6" ht="53.1" customHeight="1">
      <c r="A8" s="197">
        <f t="shared" si="0"/>
        <v>3</v>
      </c>
      <c r="B8" s="112" t="s">
        <v>880</v>
      </c>
      <c r="C8" s="237">
        <v>45779.7890162037</v>
      </c>
      <c r="D8" s="112"/>
      <c r="E8" s="112"/>
      <c r="F8" s="110"/>
    </row>
    <row r="9" spans="1:6" ht="72" customHeight="1">
      <c r="A9" s="197">
        <f t="shared" si="0"/>
        <v>4</v>
      </c>
      <c r="B9" s="112" t="s">
        <v>881</v>
      </c>
      <c r="C9" s="237">
        <v>45779.7890162037</v>
      </c>
      <c r="D9" s="112"/>
      <c r="E9" s="112"/>
      <c r="F9" s="110"/>
    </row>
    <row r="10" spans="1:6" ht="72" customHeight="1">
      <c r="A10" s="197">
        <f t="shared" si="0"/>
        <v>5</v>
      </c>
      <c r="B10" s="112" t="s">
        <v>882</v>
      </c>
      <c r="C10" s="237">
        <v>45779.7890162037</v>
      </c>
      <c r="D10" s="112"/>
      <c r="E10" s="112"/>
      <c r="F10" s="110"/>
    </row>
    <row r="11" spans="1:6" ht="53.1" customHeight="1">
      <c r="A11" s="195">
        <f t="shared" si="0"/>
        <v>6</v>
      </c>
      <c r="B11" s="112" t="s">
        <v>883</v>
      </c>
      <c r="C11" s="237">
        <v>45779.7890162037</v>
      </c>
      <c r="D11" s="112"/>
      <c r="E11" s="112"/>
      <c r="F11" s="110"/>
    </row>
    <row r="12" spans="1:6" ht="53.1" customHeight="1">
      <c r="A12" s="195">
        <f t="shared" si="0"/>
        <v>7</v>
      </c>
      <c r="B12" s="110" t="s">
        <v>884</v>
      </c>
      <c r="C12" s="238">
        <v>45779.7890162037</v>
      </c>
      <c r="D12" s="110"/>
      <c r="E12" s="110"/>
      <c r="F12" s="110"/>
    </row>
    <row r="13" spans="1:6" ht="53.1" customHeight="1">
      <c r="A13" s="195">
        <f t="shared" si="0"/>
        <v>8</v>
      </c>
      <c r="B13" s="110" t="s">
        <v>885</v>
      </c>
      <c r="C13" s="238">
        <v>45779.7890162037</v>
      </c>
      <c r="D13" s="110"/>
      <c r="E13" s="110"/>
      <c r="F13" s="110"/>
    </row>
    <row r="14" spans="1:6" ht="72" customHeight="1">
      <c r="A14" s="195">
        <f t="shared" si="0"/>
        <v>9</v>
      </c>
      <c r="B14" s="110" t="s">
        <v>886</v>
      </c>
      <c r="C14" s="238">
        <v>45779.7890162037</v>
      </c>
      <c r="D14" s="110"/>
      <c r="E14" s="110"/>
      <c r="F14" s="110"/>
    </row>
    <row r="15" spans="1:6" ht="53.1" customHeight="1">
      <c r="A15" s="195">
        <f t="shared" si="0"/>
        <v>10</v>
      </c>
      <c r="B15" s="110" t="s">
        <v>887</v>
      </c>
      <c r="C15" s="238">
        <v>45779.7890162037</v>
      </c>
      <c r="D15" s="110"/>
      <c r="E15" s="110"/>
      <c r="F15" s="110"/>
    </row>
    <row r="16" spans="1:6" ht="53.1" customHeight="1">
      <c r="A16" s="195">
        <f t="shared" ref="A16:A30" si="1">ROW()-5</f>
        <v>11</v>
      </c>
      <c r="B16" s="236" t="s">
        <v>888</v>
      </c>
      <c r="C16" s="239">
        <v>45779.7890162037</v>
      </c>
      <c r="D16" s="236"/>
      <c r="E16" s="236"/>
      <c r="F16" s="110"/>
    </row>
    <row r="17" spans="1:6" ht="53.1" customHeight="1">
      <c r="A17" s="195">
        <f t="shared" si="1"/>
        <v>12</v>
      </c>
      <c r="B17" s="236" t="s">
        <v>889</v>
      </c>
      <c r="C17" s="239">
        <v>45779.7890162037</v>
      </c>
      <c r="D17" s="236"/>
      <c r="E17" s="236"/>
      <c r="F17" s="110"/>
    </row>
    <row r="18" spans="1:6" ht="72" customHeight="1">
      <c r="A18" s="195">
        <f t="shared" si="1"/>
        <v>13</v>
      </c>
      <c r="B18" s="236" t="s">
        <v>890</v>
      </c>
      <c r="C18" s="239">
        <v>45779.7890162037</v>
      </c>
      <c r="D18" s="236"/>
      <c r="E18" s="236"/>
      <c r="F18" s="110"/>
    </row>
    <row r="19" spans="1:6" ht="72" customHeight="1">
      <c r="A19" s="195">
        <f t="shared" si="1"/>
        <v>14</v>
      </c>
      <c r="B19" s="236" t="s">
        <v>891</v>
      </c>
      <c r="C19" s="239">
        <v>45779.7890162037</v>
      </c>
      <c r="D19" s="236"/>
      <c r="E19" s="236"/>
      <c r="F19" s="110"/>
    </row>
    <row r="20" spans="1:6" ht="72" customHeight="1">
      <c r="A20" s="195">
        <f t="shared" si="1"/>
        <v>15</v>
      </c>
      <c r="B20" s="236" t="s">
        <v>892</v>
      </c>
      <c r="C20" s="239">
        <v>45779.7890162037</v>
      </c>
      <c r="D20" s="236"/>
      <c r="E20" s="236"/>
      <c r="F20" s="110"/>
    </row>
    <row r="21" spans="1:6" ht="72" customHeight="1">
      <c r="A21" s="195">
        <f t="shared" si="1"/>
        <v>16</v>
      </c>
      <c r="B21" s="236" t="s">
        <v>893</v>
      </c>
      <c r="C21" s="239">
        <v>45779.7890162037</v>
      </c>
      <c r="D21" s="236"/>
      <c r="E21" s="236"/>
      <c r="F21" s="110"/>
    </row>
    <row r="22" spans="1:6" ht="110.1" customHeight="1">
      <c r="A22" s="195">
        <f t="shared" si="1"/>
        <v>17</v>
      </c>
      <c r="B22" s="236" t="s">
        <v>894</v>
      </c>
      <c r="C22" s="239">
        <v>45779.7890162037</v>
      </c>
      <c r="D22" s="236"/>
      <c r="E22" s="236"/>
      <c r="F22" s="110"/>
    </row>
    <row r="23" spans="1:6" ht="91.15" customHeight="1">
      <c r="A23" s="195">
        <f t="shared" si="1"/>
        <v>18</v>
      </c>
      <c r="B23" s="236" t="s">
        <v>895</v>
      </c>
      <c r="C23" s="239">
        <v>45779.7890162037</v>
      </c>
      <c r="D23" s="236"/>
      <c r="E23" s="236"/>
      <c r="F23" s="110"/>
    </row>
    <row r="24" spans="1:6" ht="110.1" customHeight="1">
      <c r="A24" s="195">
        <f t="shared" si="1"/>
        <v>19</v>
      </c>
      <c r="B24" s="236" t="s">
        <v>896</v>
      </c>
      <c r="C24" s="239">
        <v>45779.7890162037</v>
      </c>
      <c r="D24" s="236"/>
      <c r="E24" s="236"/>
      <c r="F24" s="110"/>
    </row>
    <row r="25" spans="1:6" ht="53.1" customHeight="1">
      <c r="A25" s="195">
        <f t="shared" si="1"/>
        <v>20</v>
      </c>
      <c r="B25" s="236" t="s">
        <v>897</v>
      </c>
      <c r="C25" s="239">
        <v>45779.7890162037</v>
      </c>
      <c r="D25" s="236"/>
      <c r="E25" s="236"/>
      <c r="F25" s="110"/>
    </row>
    <row r="26" spans="1:6" ht="91.15" customHeight="1">
      <c r="A26" s="195">
        <f t="shared" si="1"/>
        <v>21</v>
      </c>
      <c r="B26" s="236" t="s">
        <v>898</v>
      </c>
      <c r="C26" s="239">
        <v>45779.7890162037</v>
      </c>
      <c r="D26" s="236"/>
      <c r="E26" s="236"/>
      <c r="F26" s="110"/>
    </row>
    <row r="27" spans="1:6" ht="72" customHeight="1">
      <c r="A27" s="195">
        <f t="shared" si="1"/>
        <v>22</v>
      </c>
      <c r="B27" s="236" t="s">
        <v>899</v>
      </c>
      <c r="C27" s="239">
        <v>45779.7890162037</v>
      </c>
      <c r="D27" s="236"/>
      <c r="E27" s="236"/>
      <c r="F27" s="110"/>
    </row>
    <row r="28" spans="1:6" ht="72" customHeight="1">
      <c r="A28" s="195">
        <f t="shared" si="1"/>
        <v>23</v>
      </c>
      <c r="B28" s="236" t="s">
        <v>900</v>
      </c>
      <c r="C28" s="239">
        <v>45779.7890162037</v>
      </c>
      <c r="D28" s="236"/>
      <c r="E28" s="236"/>
      <c r="F28" s="110"/>
    </row>
    <row r="29" spans="1:6" ht="91.15" customHeight="1">
      <c r="A29" s="195">
        <f t="shared" si="1"/>
        <v>24</v>
      </c>
      <c r="B29" s="236" t="s">
        <v>901</v>
      </c>
      <c r="C29" s="239">
        <v>45779.7890162037</v>
      </c>
      <c r="D29" s="236"/>
      <c r="E29" s="236"/>
      <c r="F29" s="110"/>
    </row>
    <row r="30" spans="1:6" ht="72" customHeight="1">
      <c r="A30" s="195">
        <f t="shared" si="1"/>
        <v>25</v>
      </c>
      <c r="B30" s="236" t="s">
        <v>902</v>
      </c>
      <c r="C30" s="239">
        <v>45779.7890162037</v>
      </c>
      <c r="D30" s="236"/>
      <c r="E30" s="236"/>
      <c r="F30" s="110"/>
    </row>
    <row r="31" spans="1:6" ht="14.1" customHeight="1"/>
    <row r="32" spans="1:6"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M2tK0D1ndDLSnXe0QcyqDHASRL2kZsOKR7HUERNs8DoJRnwlg194fOkG9B+vjYCJV1Fb3SWiZdrUFF7WxUu/Cw==" saltValue="sza0zbFz/LZvFsd4rfualQ=="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29">
    <tabColor theme="0" tint="-0.499984740745262"/>
    <pageSetUpPr fitToPage="1"/>
  </sheetPr>
  <dimension ref="A1:AL999"/>
  <sheetViews>
    <sheetView showGridLines="0" showRowColHeaders="0" tabSelected="1" zoomScale="120" zoomScaleNormal="120" workbookViewId="0">
      <pane xSplit="2" ySplit="5" topLeftCell="P6" activePane="bottomRight" state="frozen"/>
      <selection pane="bottomRight" activeCell="AL6" sqref="AL6"/>
      <selection pane="bottomLeft" activeCell="D23" sqref="D23"/>
      <selection pane="topRight" activeCell="D23" sqref="D23"/>
    </sheetView>
  </sheetViews>
  <sheetFormatPr defaultColWidth="8.75" defaultRowHeight="40.35" customHeight="1"/>
  <cols>
    <col min="1" max="1" width="5.625" style="60" customWidth="1"/>
    <col min="2" max="2" width="16.375" style="60" hidden="1" customWidth="1"/>
    <col min="3" max="3" width="66.625" style="63" customWidth="1"/>
    <col min="4" max="4" width="10.625" style="119" customWidth="1"/>
    <col min="5" max="5" width="16.375" style="63" hidden="1" customWidth="1"/>
    <col min="6" max="6" width="5.625" style="60" customWidth="1"/>
    <col min="7" max="8" width="5.75" style="60" customWidth="1"/>
    <col min="9" max="9" width="12.875" style="60" customWidth="1"/>
    <col min="10" max="12" width="5.75" style="60" customWidth="1"/>
    <col min="13" max="13" width="7.25" style="60" bestFit="1" customWidth="1"/>
    <col min="14" max="14" width="5.75" style="60" bestFit="1" customWidth="1"/>
    <col min="15" max="15" width="7.125" style="60" bestFit="1" customWidth="1"/>
    <col min="16" max="16" width="5.75" style="60" customWidth="1"/>
    <col min="17" max="17" width="8.75" style="60"/>
    <col min="18" max="18" width="9.375" style="60" bestFit="1" customWidth="1"/>
    <col min="19" max="16384" width="8.75" style="60"/>
  </cols>
  <sheetData>
    <row r="1" spans="1:38" s="18" customFormat="1" ht="21" customHeight="1">
      <c r="C1" s="31"/>
      <c r="D1" s="25"/>
      <c r="E1" s="31"/>
    </row>
    <row r="2" spans="1:38" s="18" customFormat="1" ht="21" customHeight="1">
      <c r="A2" s="12" t="s">
        <v>3</v>
      </c>
      <c r="B2" s="12"/>
      <c r="C2" s="62"/>
      <c r="D2" s="36"/>
      <c r="E2" s="62"/>
    </row>
    <row r="3" spans="1:38" s="18" customFormat="1" ht="21" customHeight="1">
      <c r="A3" s="132" t="e" cm="1">
        <f t="array" aca="1" ref="A3" ca="1">MID(CELL("filename",A1),FIND("]",CELL("filename",A1))+1,256)</f>
        <v>#VALUE!</v>
      </c>
      <c r="B3" s="13"/>
      <c r="C3" s="62"/>
      <c r="D3" s="36"/>
      <c r="E3" s="62"/>
      <c r="G3" s="18" t="s">
        <v>903</v>
      </c>
      <c r="K3" s="18" t="s">
        <v>904</v>
      </c>
      <c r="Q3" s="18" t="s">
        <v>905</v>
      </c>
      <c r="X3" s="18" t="s">
        <v>906</v>
      </c>
      <c r="AD3" s="18" t="s">
        <v>907</v>
      </c>
      <c r="AJ3" s="18" t="s">
        <v>908</v>
      </c>
    </row>
    <row r="4" spans="1:38" s="18" customFormat="1" ht="5.0999999999999996" customHeight="1">
      <c r="A4" s="15"/>
      <c r="B4" s="15"/>
      <c r="C4" s="62"/>
      <c r="D4" s="36"/>
      <c r="E4" s="62"/>
    </row>
    <row r="5" spans="1:38" s="124" customFormat="1" ht="42.95" customHeight="1">
      <c r="A5" s="102" t="s">
        <v>4</v>
      </c>
      <c r="B5" s="57" t="s">
        <v>415</v>
      </c>
      <c r="C5" s="102" t="s">
        <v>416</v>
      </c>
      <c r="D5" s="102" t="s">
        <v>363</v>
      </c>
      <c r="E5" s="104" t="s">
        <v>417</v>
      </c>
      <c r="G5" s="271" t="s">
        <v>4</v>
      </c>
      <c r="H5" s="271" t="s">
        <v>909</v>
      </c>
      <c r="I5" s="271" t="s">
        <v>910</v>
      </c>
      <c r="K5" s="271" t="s">
        <v>4</v>
      </c>
      <c r="L5" s="272" t="s">
        <v>911</v>
      </c>
      <c r="M5" s="273" t="s">
        <v>912</v>
      </c>
      <c r="N5" s="273" t="s">
        <v>913</v>
      </c>
      <c r="O5" s="273" t="s">
        <v>914</v>
      </c>
      <c r="Q5" s="271" t="s">
        <v>4</v>
      </c>
      <c r="R5" s="272" t="s">
        <v>915</v>
      </c>
      <c r="S5" s="273" t="s">
        <v>916</v>
      </c>
      <c r="T5" s="273" t="s">
        <v>917</v>
      </c>
      <c r="U5" s="273" t="s">
        <v>918</v>
      </c>
      <c r="V5" s="274" t="s">
        <v>919</v>
      </c>
      <c r="X5" s="271" t="s">
        <v>4</v>
      </c>
      <c r="Y5" s="272" t="s">
        <v>920</v>
      </c>
      <c r="Z5" s="273" t="s">
        <v>921</v>
      </c>
      <c r="AA5" s="273" t="s">
        <v>922</v>
      </c>
      <c r="AB5" s="274" t="s">
        <v>923</v>
      </c>
      <c r="AD5" s="271" t="s">
        <v>4</v>
      </c>
      <c r="AE5" s="272" t="s">
        <v>924</v>
      </c>
      <c r="AF5" s="273" t="s">
        <v>925</v>
      </c>
      <c r="AG5" s="273" t="s">
        <v>926</v>
      </c>
      <c r="AH5" s="274" t="s">
        <v>927</v>
      </c>
      <c r="AJ5" s="271" t="s">
        <v>4</v>
      </c>
      <c r="AK5" s="272" t="s">
        <v>418</v>
      </c>
      <c r="AL5" s="274" t="s">
        <v>928</v>
      </c>
    </row>
    <row r="6" spans="1:38" ht="36.6" customHeight="1">
      <c r="A6" s="249">
        <f>IF($C6="","",SUBTOTAL(3,$C$6:$C6)*1)</f>
        <v>1</v>
      </c>
      <c r="B6" s="195"/>
      <c r="C6" s="58" t="s">
        <v>929</v>
      </c>
      <c r="D6" s="255">
        <v>180</v>
      </c>
      <c r="E6" s="258" t="s">
        <v>456</v>
      </c>
      <c r="G6" s="275">
        <f>IF($C6="","",SUBTOTAL(3,$C$6:$C6)*1)</f>
        <v>1</v>
      </c>
      <c r="H6" s="276" t="s">
        <v>930</v>
      </c>
      <c r="I6" s="279">
        <v>2</v>
      </c>
      <c r="K6" s="275">
        <f>IF($C6="","",SUBTOTAL(3,$C$6:$C6)*1)</f>
        <v>1</v>
      </c>
      <c r="L6" s="276" t="s">
        <v>931</v>
      </c>
      <c r="M6" s="277" t="s">
        <v>932</v>
      </c>
      <c r="N6" s="277" t="s">
        <v>933</v>
      </c>
      <c r="O6" s="277" t="s">
        <v>934</v>
      </c>
      <c r="Q6" s="275">
        <f>IF($C6="","",SUBTOTAL(3,$C$6:$C6)*1)</f>
        <v>1</v>
      </c>
      <c r="R6" s="276" t="s">
        <v>935</v>
      </c>
      <c r="S6" s="277" t="s">
        <v>936</v>
      </c>
      <c r="T6" s="277" t="s">
        <v>936</v>
      </c>
      <c r="U6" s="277" t="s">
        <v>936</v>
      </c>
      <c r="V6" s="278">
        <v>0</v>
      </c>
      <c r="X6" s="275">
        <f>IF($C6="","",SUBTOTAL(3,$C$6:$C6)*1)</f>
        <v>1</v>
      </c>
      <c r="Y6" s="276" t="s">
        <v>937</v>
      </c>
      <c r="Z6" s="277" t="s">
        <v>481</v>
      </c>
      <c r="AA6" s="277" t="s">
        <v>938</v>
      </c>
      <c r="AB6" s="278">
        <v>4</v>
      </c>
      <c r="AD6" s="275">
        <f>IF($C6="","",SUBTOTAL(3,$C$6:$C6)*1)</f>
        <v>1</v>
      </c>
      <c r="AE6" s="276" t="s">
        <v>939</v>
      </c>
      <c r="AF6" s="277" t="s">
        <v>487</v>
      </c>
      <c r="AG6" s="277" t="s">
        <v>940</v>
      </c>
      <c r="AH6" s="279">
        <v>12</v>
      </c>
      <c r="AJ6" s="275">
        <f>IF($C6="","",SUBTOTAL(3,$C$6:$C6)*1)</f>
        <v>1</v>
      </c>
      <c r="AK6" s="276" t="s">
        <v>930</v>
      </c>
      <c r="AL6" s="279">
        <v>30</v>
      </c>
    </row>
    <row r="7" spans="1:38" ht="57.95" customHeight="1">
      <c r="A7" s="249">
        <f>IF($C7="","",SUBTOTAL(3,$C$6:$C7)*1)</f>
        <v>2</v>
      </c>
      <c r="B7" s="195"/>
      <c r="C7" s="58" t="s">
        <v>941</v>
      </c>
      <c r="D7" s="255">
        <v>120</v>
      </c>
      <c r="E7" s="258" t="s">
        <v>456</v>
      </c>
      <c r="G7" s="280">
        <f>IF($C7="","",SUBTOTAL(3,$C$6:$C7)*1)</f>
        <v>2</v>
      </c>
      <c r="H7" s="281" t="s">
        <v>942</v>
      </c>
      <c r="I7" s="283">
        <v>5</v>
      </c>
      <c r="K7" s="280">
        <f>IF($C7="","",SUBTOTAL(3,$C$6:$C7)*1)</f>
        <v>2</v>
      </c>
      <c r="L7" s="281" t="s">
        <v>363</v>
      </c>
      <c r="M7" s="157" t="s">
        <v>943</v>
      </c>
      <c r="N7" s="157" t="s">
        <v>944</v>
      </c>
      <c r="O7" s="157" t="s">
        <v>945</v>
      </c>
      <c r="Q7" s="280">
        <f>IF($C7="","",SUBTOTAL(3,$C$6:$C7)*1)</f>
        <v>2</v>
      </c>
      <c r="R7" s="281" t="s">
        <v>946</v>
      </c>
      <c r="S7" s="157" t="s">
        <v>947</v>
      </c>
      <c r="T7" s="157" t="s">
        <v>936</v>
      </c>
      <c r="U7" s="157" t="s">
        <v>947</v>
      </c>
      <c r="V7" s="282">
        <v>0</v>
      </c>
      <c r="X7" s="280">
        <f>IF($C7="","",SUBTOTAL(3,$C$6:$C7)*1)</f>
        <v>2</v>
      </c>
      <c r="Y7" s="281" t="s">
        <v>948</v>
      </c>
      <c r="Z7" s="157" t="s">
        <v>949</v>
      </c>
      <c r="AA7" s="157" t="s">
        <v>950</v>
      </c>
      <c r="AB7" s="282">
        <v>4</v>
      </c>
      <c r="AD7" s="280">
        <f>IF($C7="","",SUBTOTAL(3,$C$6:$C7)*1)</f>
        <v>2</v>
      </c>
      <c r="AE7" s="281" t="s">
        <v>951</v>
      </c>
      <c r="AF7" s="157" t="s">
        <v>952</v>
      </c>
      <c r="AG7" s="157" t="s">
        <v>953</v>
      </c>
      <c r="AH7" s="283">
        <v>7</v>
      </c>
      <c r="AJ7" s="280">
        <f>IF($C7="","",SUBTOTAL(3,$C$6:$C7)*1)</f>
        <v>2</v>
      </c>
      <c r="AK7" s="281" t="s">
        <v>942</v>
      </c>
      <c r="AL7" s="283">
        <v>40</v>
      </c>
    </row>
    <row r="8" spans="1:38" ht="57.95" customHeight="1">
      <c r="A8" s="249">
        <f>IF($C8="","",SUBTOTAL(3,$C$6:$C8)*1)</f>
        <v>3</v>
      </c>
      <c r="B8" s="195"/>
      <c r="C8" s="58" t="s">
        <v>954</v>
      </c>
      <c r="D8" s="255"/>
      <c r="E8" s="258" t="s">
        <v>507</v>
      </c>
      <c r="G8" s="275">
        <f>IF($C8="","",SUBTOTAL(3,$C$6:$C8)*1)</f>
        <v>3</v>
      </c>
      <c r="H8" s="276" t="s">
        <v>955</v>
      </c>
      <c r="I8" s="279">
        <v>3</v>
      </c>
      <c r="K8" s="275"/>
      <c r="L8" s="276"/>
      <c r="M8" s="277"/>
      <c r="N8" s="277"/>
      <c r="O8" s="277"/>
      <c r="Q8" s="275">
        <f>IF($C8="","",SUBTOTAL(3,$C$6:$C8)*1)</f>
        <v>3</v>
      </c>
      <c r="R8" s="276" t="s">
        <v>956</v>
      </c>
      <c r="S8" s="277" t="s">
        <v>481</v>
      </c>
      <c r="T8" s="277" t="s">
        <v>936</v>
      </c>
      <c r="U8" s="277" t="s">
        <v>947</v>
      </c>
      <c r="V8" s="278">
        <v>2</v>
      </c>
      <c r="X8" s="275"/>
      <c r="Y8" s="276"/>
      <c r="Z8" s="284"/>
      <c r="AA8" s="284"/>
      <c r="AB8" s="278"/>
      <c r="AD8" s="275"/>
      <c r="AE8" s="276"/>
      <c r="AF8" s="284"/>
      <c r="AG8" s="284"/>
      <c r="AH8" s="279"/>
      <c r="AJ8" s="275">
        <f>IF($C8="","",SUBTOTAL(3,$C$6:$C8)*1)</f>
        <v>3</v>
      </c>
      <c r="AK8" s="276" t="s">
        <v>955</v>
      </c>
      <c r="AL8" s="279">
        <v>38</v>
      </c>
    </row>
    <row r="9" spans="1:38" ht="57.95" customHeight="1">
      <c r="A9" s="249">
        <f>IF($C9="","",SUBTOTAL(3,$C$6:$C9)*1)</f>
        <v>4</v>
      </c>
      <c r="B9" s="195"/>
      <c r="C9" s="58" t="s">
        <v>957</v>
      </c>
      <c r="D9" s="255"/>
      <c r="E9" s="258" t="s">
        <v>507</v>
      </c>
      <c r="G9" s="280">
        <f>IF($C9="","",SUBTOTAL(3,$C$6:$C9)*1)</f>
        <v>4</v>
      </c>
      <c r="H9" s="281" t="s">
        <v>958</v>
      </c>
      <c r="I9" s="283">
        <v>1</v>
      </c>
      <c r="K9" s="280"/>
      <c r="L9" s="281"/>
      <c r="M9" s="157"/>
      <c r="N9" s="157"/>
      <c r="O9" s="157"/>
      <c r="Q9" s="280">
        <f>IF($C9="","",SUBTOTAL(3,$C$6:$C9)*1)</f>
        <v>4</v>
      </c>
      <c r="R9" s="281" t="s">
        <v>959</v>
      </c>
      <c r="S9" s="157" t="s">
        <v>960</v>
      </c>
      <c r="T9" s="157" t="s">
        <v>481</v>
      </c>
      <c r="U9" s="157" t="s">
        <v>961</v>
      </c>
      <c r="V9" s="282">
        <v>0</v>
      </c>
      <c r="X9" s="280"/>
      <c r="Y9" s="281"/>
      <c r="Z9" s="285"/>
      <c r="AA9" s="285"/>
      <c r="AB9" s="282"/>
      <c r="AD9" s="280"/>
      <c r="AE9" s="281"/>
      <c r="AF9" s="285"/>
      <c r="AG9" s="285"/>
      <c r="AH9" s="283"/>
      <c r="AJ9" s="280">
        <f>IF($C9="","",SUBTOTAL(3,$C$6:$C9)*1)</f>
        <v>4</v>
      </c>
      <c r="AK9" s="281" t="s">
        <v>958</v>
      </c>
      <c r="AL9" s="283">
        <v>35</v>
      </c>
    </row>
    <row r="10" spans="1:38" ht="36.6" customHeight="1">
      <c r="A10" s="249">
        <f>IF($C10="","",SUBTOTAL(3,$C$6:$C10)*1)</f>
        <v>5</v>
      </c>
      <c r="B10" s="195"/>
      <c r="C10" s="58" t="s">
        <v>962</v>
      </c>
      <c r="D10" s="255"/>
      <c r="E10" s="258" t="s">
        <v>507</v>
      </c>
      <c r="G10" s="275">
        <f>IF($C10="","",SUBTOTAL(3,$C$6:$C10)*1)</f>
        <v>5</v>
      </c>
      <c r="H10" s="276" t="s">
        <v>963</v>
      </c>
      <c r="I10" s="279">
        <v>0</v>
      </c>
      <c r="K10" s="275"/>
      <c r="L10" s="276"/>
      <c r="M10" s="277"/>
      <c r="N10" s="277"/>
      <c r="O10" s="277"/>
      <c r="Q10" s="275">
        <f>IF($C10="","",SUBTOTAL(3,$C$6:$C10)*1)</f>
        <v>5</v>
      </c>
      <c r="R10" s="276" t="s">
        <v>964</v>
      </c>
      <c r="S10" s="277" t="s">
        <v>965</v>
      </c>
      <c r="T10" s="277" t="s">
        <v>949</v>
      </c>
      <c r="U10" s="277" t="s">
        <v>966</v>
      </c>
      <c r="V10" s="278">
        <v>3</v>
      </c>
      <c r="X10" s="275"/>
      <c r="Y10" s="276"/>
      <c r="Z10" s="284"/>
      <c r="AA10" s="284"/>
      <c r="AB10" s="278"/>
      <c r="AD10" s="275"/>
      <c r="AE10" s="276"/>
      <c r="AF10" s="284"/>
      <c r="AG10" s="284"/>
      <c r="AH10" s="279"/>
      <c r="AJ10" s="275">
        <f>IF($C10="","",SUBTOTAL(3,$C$6:$C10)*1)</f>
        <v>5</v>
      </c>
      <c r="AK10" s="276" t="s">
        <v>963</v>
      </c>
      <c r="AL10" s="279">
        <v>0</v>
      </c>
    </row>
    <row r="11" spans="1:38" ht="36.6" customHeight="1">
      <c r="A11" s="249">
        <f>IF($C11="","",SUBTOTAL(3,$C$6:$C11)*1)</f>
        <v>6</v>
      </c>
      <c r="B11" s="195"/>
      <c r="C11" s="58" t="s">
        <v>967</v>
      </c>
      <c r="D11" s="255"/>
      <c r="E11" s="258" t="s">
        <v>441</v>
      </c>
      <c r="G11" s="275">
        <f>IF($C11="","",SUBTOTAL(3,$C$6:$C11)*1)</f>
        <v>6</v>
      </c>
      <c r="H11" s="281" t="s">
        <v>968</v>
      </c>
      <c r="I11" s="283">
        <v>0</v>
      </c>
      <c r="X11" s="280"/>
      <c r="Y11" s="281"/>
      <c r="Z11" s="285"/>
      <c r="AA11" s="285"/>
      <c r="AB11" s="282"/>
      <c r="AD11" s="280"/>
      <c r="AE11" s="281"/>
      <c r="AF11" s="285"/>
      <c r="AG11" s="285"/>
      <c r="AH11" s="283"/>
      <c r="AJ11" s="280">
        <f>IF($C11="","",SUBTOTAL(3,$C$6:$C11)*1)</f>
        <v>6</v>
      </c>
      <c r="AK11" s="281" t="s">
        <v>968</v>
      </c>
      <c r="AL11" s="283">
        <v>0</v>
      </c>
    </row>
    <row r="12" spans="1:38" ht="36.6" customHeight="1">
      <c r="A12" s="249">
        <f>IF($C12="","",SUBTOTAL(3,$C$6:$C12)*1)</f>
        <v>7</v>
      </c>
      <c r="B12" s="195"/>
      <c r="C12" s="58" t="s">
        <v>969</v>
      </c>
      <c r="D12" s="255"/>
      <c r="E12" s="258" t="s">
        <v>441</v>
      </c>
      <c r="G12" s="275">
        <f>IF($C12="","",SUBTOTAL(3,$C$6:$C12)*1)</f>
        <v>7</v>
      </c>
      <c r="H12" s="276" t="s">
        <v>970</v>
      </c>
      <c r="I12" s="279">
        <v>0</v>
      </c>
      <c r="AJ12" s="275">
        <f>IF($C12="","",SUBTOTAL(3,$C$6:$C12)*1)</f>
        <v>7</v>
      </c>
      <c r="AK12" s="276" t="s">
        <v>970</v>
      </c>
      <c r="AL12" s="279">
        <v>0</v>
      </c>
    </row>
    <row r="13" spans="1:38" ht="36.6" customHeight="1">
      <c r="A13" s="249">
        <f>IF($C13="","",SUBTOTAL(3,$C$6:$C13)*1)</f>
        <v>8</v>
      </c>
      <c r="B13" s="195"/>
      <c r="C13" s="58" t="s">
        <v>971</v>
      </c>
      <c r="D13" s="255"/>
      <c r="E13" s="258" t="s">
        <v>441</v>
      </c>
      <c r="G13" s="275">
        <f>IF($C13="","",SUBTOTAL(3,$C$6:$C13)*1)</f>
        <v>8</v>
      </c>
      <c r="H13" s="281" t="s">
        <v>972</v>
      </c>
      <c r="I13" s="283">
        <v>0</v>
      </c>
      <c r="AJ13" s="280">
        <f>IF($C13="","",SUBTOTAL(3,$C$6:$C13)*1)</f>
        <v>8</v>
      </c>
      <c r="AK13" s="281" t="s">
        <v>972</v>
      </c>
      <c r="AL13" s="283">
        <v>0</v>
      </c>
    </row>
    <row r="14" spans="1:38" ht="36.6" customHeight="1">
      <c r="A14" s="249">
        <f>IF($C14="","",SUBTOTAL(3,$C$6:$C14)*1)</f>
        <v>9</v>
      </c>
      <c r="B14" s="195"/>
      <c r="C14" s="58" t="s">
        <v>973</v>
      </c>
      <c r="D14" s="255"/>
      <c r="E14" s="258" t="s">
        <v>441</v>
      </c>
      <c r="G14" s="275">
        <f>IF($C14="","",SUBTOTAL(3,$C$6:$C14)*1)</f>
        <v>9</v>
      </c>
      <c r="H14" s="276" t="s">
        <v>974</v>
      </c>
      <c r="I14" s="279">
        <v>0</v>
      </c>
      <c r="AJ14" s="275">
        <f>IF($C14="","",SUBTOTAL(3,$C$6:$C14)*1)</f>
        <v>9</v>
      </c>
      <c r="AK14" s="276" t="s">
        <v>974</v>
      </c>
      <c r="AL14" s="279">
        <v>0</v>
      </c>
    </row>
    <row r="15" spans="1:38" ht="36.6" customHeight="1">
      <c r="A15" s="249">
        <f>IF($C15="","",SUBTOTAL(3,$C$6:$C15)*1)</f>
        <v>10</v>
      </c>
      <c r="B15" s="195"/>
      <c r="C15" s="58" t="s">
        <v>975</v>
      </c>
      <c r="D15" s="255"/>
      <c r="E15" s="258" t="s">
        <v>441</v>
      </c>
      <c r="G15" s="275">
        <f>IF($C15="","",SUBTOTAL(3,$C$6:$C15)*1)</f>
        <v>10</v>
      </c>
      <c r="H15" s="281" t="s">
        <v>976</v>
      </c>
      <c r="I15" s="283">
        <v>0</v>
      </c>
      <c r="AJ15" s="280">
        <f>IF($C15="","",SUBTOTAL(3,$C$6:$C15)*1)</f>
        <v>10</v>
      </c>
      <c r="AK15" s="281" t="s">
        <v>976</v>
      </c>
      <c r="AL15" s="283">
        <v>0</v>
      </c>
    </row>
    <row r="16" spans="1:38" ht="36.6" customHeight="1">
      <c r="A16" s="249">
        <f>IF($C16="","",SUBTOTAL(3,$C$6:$C16)*1)</f>
        <v>11</v>
      </c>
      <c r="B16" s="195"/>
      <c r="C16" s="58" t="s">
        <v>977</v>
      </c>
      <c r="D16" s="255"/>
      <c r="E16" s="258" t="s">
        <v>456</v>
      </c>
      <c r="G16" s="275">
        <f>IF($C16="","",SUBTOTAL(3,$C$6:$C16)*1)</f>
        <v>11</v>
      </c>
      <c r="H16" s="276" t="s">
        <v>978</v>
      </c>
      <c r="I16" s="279">
        <v>0</v>
      </c>
      <c r="AJ16" s="275">
        <f>IF($C16="","",SUBTOTAL(3,$C$6:$C16)*1)</f>
        <v>11</v>
      </c>
      <c r="AK16" s="276" t="s">
        <v>978</v>
      </c>
      <c r="AL16" s="279">
        <v>0</v>
      </c>
    </row>
    <row r="17" spans="1:38" ht="36.6" customHeight="1">
      <c r="A17" s="249">
        <f>IF($C17="","",SUBTOTAL(3,$C$6:$C17)*1)</f>
        <v>12</v>
      </c>
      <c r="B17" s="195"/>
      <c r="C17" s="58" t="s">
        <v>979</v>
      </c>
      <c r="D17" s="255"/>
      <c r="E17" s="258" t="s">
        <v>456</v>
      </c>
      <c r="G17" s="275">
        <f>IF($C17="","",SUBTOTAL(3,$C$6:$C17)*1)</f>
        <v>12</v>
      </c>
      <c r="H17" s="281" t="s">
        <v>980</v>
      </c>
      <c r="I17" s="283">
        <v>0</v>
      </c>
      <c r="AJ17" s="280">
        <f>IF($C17="","",SUBTOTAL(3,$C$6:$C17)*1)</f>
        <v>12</v>
      </c>
      <c r="AK17" s="281" t="s">
        <v>980</v>
      </c>
      <c r="AL17" s="283">
        <v>0</v>
      </c>
    </row>
    <row r="18" spans="1:38" ht="36.6" customHeight="1">
      <c r="A18" s="249">
        <f>IF($C18="","",SUBTOTAL(3,$C$6:$C18)*1)</f>
        <v>13</v>
      </c>
      <c r="B18" s="195"/>
      <c r="C18" s="58" t="s">
        <v>981</v>
      </c>
      <c r="D18" s="255"/>
      <c r="E18" s="258" t="s">
        <v>456</v>
      </c>
    </row>
    <row r="19" spans="1:38" ht="36.6" customHeight="1">
      <c r="A19" s="249">
        <f>IF($C19="","",SUBTOTAL(3,$C$6:$C19)*1)</f>
        <v>14</v>
      </c>
      <c r="B19" s="195"/>
      <c r="C19" s="58" t="s">
        <v>982</v>
      </c>
      <c r="D19" s="255"/>
      <c r="E19" s="258" t="s">
        <v>456</v>
      </c>
    </row>
    <row r="20" spans="1:38" ht="36.6" customHeight="1">
      <c r="A20" s="249">
        <f>IF($C20="","",SUBTOTAL(3,$C$6:$C20)*1)</f>
        <v>15</v>
      </c>
      <c r="B20" s="195"/>
      <c r="C20" s="58" t="s">
        <v>983</v>
      </c>
      <c r="D20" s="255"/>
      <c r="E20" s="258" t="s">
        <v>456</v>
      </c>
    </row>
    <row r="21" spans="1:38" ht="36.6" customHeight="1">
      <c r="A21" s="249">
        <f>IF($C21="","",SUBTOTAL(3,$C$6:$C21)*1)</f>
        <v>16</v>
      </c>
      <c r="B21" s="195"/>
      <c r="C21" s="58" t="s">
        <v>984</v>
      </c>
      <c r="D21" s="255"/>
      <c r="E21" s="258" t="s">
        <v>456</v>
      </c>
    </row>
    <row r="22" spans="1:38" ht="36.6" customHeight="1">
      <c r="A22" s="249">
        <f>IF($C22="","",SUBTOTAL(3,$C$6:$C22)*1)</f>
        <v>17</v>
      </c>
      <c r="B22" s="195"/>
      <c r="C22" s="295" t="s">
        <v>985</v>
      </c>
      <c r="D22" s="255">
        <v>480</v>
      </c>
      <c r="E22" s="258" t="s">
        <v>441</v>
      </c>
    </row>
    <row r="23" spans="1:38" ht="36.6" customHeight="1">
      <c r="A23" s="249">
        <f>IF($C23="","",SUBTOTAL(3,$C$6:$C23)*1)</f>
        <v>18</v>
      </c>
      <c r="B23" s="195"/>
      <c r="C23" s="58" t="s">
        <v>986</v>
      </c>
      <c r="D23" s="255"/>
      <c r="E23" s="258" t="s">
        <v>456</v>
      </c>
    </row>
    <row r="24" spans="1:38" ht="36.6" customHeight="1">
      <c r="A24" s="249">
        <f>IF($C24="","",SUBTOTAL(3,$C$6:$C24)*1)</f>
        <v>19</v>
      </c>
      <c r="B24" s="195"/>
      <c r="C24" s="58" t="s">
        <v>987</v>
      </c>
      <c r="D24" s="255"/>
      <c r="E24" s="258" t="s">
        <v>456</v>
      </c>
    </row>
    <row r="25" spans="1:38" ht="36.6" customHeight="1">
      <c r="A25" s="249">
        <f>IF($C25="","",SUBTOTAL(3,$C$6:$C25)*1)</f>
        <v>20</v>
      </c>
      <c r="B25" s="195"/>
      <c r="C25" s="58" t="s">
        <v>988</v>
      </c>
      <c r="D25" s="255"/>
      <c r="E25" s="258" t="s">
        <v>441</v>
      </c>
    </row>
    <row r="26" spans="1:38" ht="36.6" customHeight="1">
      <c r="A26" s="249">
        <f>IF($C26="","",SUBTOTAL(3,$C$6:$C26)*1)</f>
        <v>21</v>
      </c>
      <c r="B26" s="195"/>
      <c r="C26" s="295" t="s">
        <v>989</v>
      </c>
      <c r="D26" s="255">
        <v>485</v>
      </c>
      <c r="E26" s="258" t="s">
        <v>456</v>
      </c>
    </row>
    <row r="27" spans="1:38" ht="36.6" customHeight="1">
      <c r="A27" s="249">
        <f>IF($C27="","",SUBTOTAL(3,$C$6:$C27)*1)</f>
        <v>22</v>
      </c>
      <c r="B27" s="195"/>
      <c r="C27" s="58" t="s">
        <v>990</v>
      </c>
      <c r="D27" s="255"/>
      <c r="E27" s="258" t="s">
        <v>456</v>
      </c>
    </row>
    <row r="28" spans="1:38" ht="36.6" customHeight="1">
      <c r="A28" s="249">
        <f>IF($C28="","",SUBTOTAL(3,$C$6:$C28)*1)</f>
        <v>23</v>
      </c>
      <c r="B28" s="195"/>
      <c r="C28" s="58" t="s">
        <v>991</v>
      </c>
      <c r="D28" s="255"/>
      <c r="E28" s="258" t="s">
        <v>441</v>
      </c>
    </row>
    <row r="29" spans="1:38" ht="36.6" customHeight="1">
      <c r="A29" s="249">
        <f>IF($C29="","",SUBTOTAL(3,$C$6:$C29)*1)</f>
        <v>24</v>
      </c>
      <c r="B29" s="195"/>
      <c r="C29" s="58" t="s">
        <v>992</v>
      </c>
      <c r="D29" s="255"/>
      <c r="E29" s="258" t="s">
        <v>456</v>
      </c>
    </row>
    <row r="30" spans="1:38" ht="36.6" customHeight="1">
      <c r="A30" s="249">
        <f>IF($C30="","",SUBTOTAL(3,$C$6:$C30)*1)</f>
        <v>25</v>
      </c>
      <c r="B30" s="195"/>
      <c r="C30" s="58" t="s">
        <v>993</v>
      </c>
      <c r="D30" s="255"/>
      <c r="E30" s="258" t="s">
        <v>456</v>
      </c>
    </row>
    <row r="31" spans="1:38" ht="36.6" customHeight="1">
      <c r="A31" s="249">
        <f>IF($C31="","",SUBTOTAL(3,$C$6:$C31)*1)</f>
        <v>26</v>
      </c>
      <c r="B31" s="195"/>
      <c r="C31" s="295" t="s">
        <v>994</v>
      </c>
      <c r="D31" s="255">
        <v>23</v>
      </c>
      <c r="E31" s="258" t="s">
        <v>441</v>
      </c>
    </row>
    <row r="32" spans="1:38" ht="36.6" customHeight="1">
      <c r="A32" s="249">
        <f>IF($C32="","",SUBTOTAL(3,$C$6:$C32)*1)</f>
        <v>27</v>
      </c>
      <c r="B32" s="195"/>
      <c r="C32" s="295" t="s">
        <v>995</v>
      </c>
      <c r="D32" s="255">
        <v>5</v>
      </c>
      <c r="E32" s="258" t="s">
        <v>441</v>
      </c>
    </row>
    <row r="33" spans="1:5" ht="36.6" customHeight="1">
      <c r="A33" s="249">
        <f>IF($C33="","",SUBTOTAL(3,$C$6:$C33)*1)</f>
        <v>28</v>
      </c>
      <c r="B33" s="195"/>
      <c r="C33" s="58" t="s">
        <v>996</v>
      </c>
      <c r="D33" s="122" t="s">
        <v>369</v>
      </c>
      <c r="E33" s="258" t="s">
        <v>507</v>
      </c>
    </row>
    <row r="34" spans="1:5" ht="36.6" customHeight="1">
      <c r="A34" s="249">
        <f>IF($C34="","",SUBTOTAL(3,$C$6:$C34)*1)</f>
        <v>29</v>
      </c>
      <c r="B34" s="195"/>
      <c r="C34" s="58" t="s">
        <v>997</v>
      </c>
      <c r="D34" s="255">
        <v>100</v>
      </c>
      <c r="E34" s="258" t="s">
        <v>456</v>
      </c>
    </row>
    <row r="35" spans="1:5" ht="36.6" customHeight="1">
      <c r="A35" s="249">
        <f>IF($C35="","",SUBTOTAL(3,$C$6:$C35)*1)</f>
        <v>30</v>
      </c>
      <c r="B35" s="195"/>
      <c r="C35" s="58" t="s">
        <v>998</v>
      </c>
      <c r="D35" s="255">
        <v>98</v>
      </c>
      <c r="E35" s="258" t="s">
        <v>456</v>
      </c>
    </row>
    <row r="36" spans="1:5" ht="36.6" customHeight="1">
      <c r="A36" s="249">
        <f>IF($C36="","",SUBTOTAL(3,$C$6:$C36)*1)</f>
        <v>31</v>
      </c>
      <c r="B36" s="195"/>
      <c r="C36" s="295" t="s">
        <v>999</v>
      </c>
      <c r="D36" s="255">
        <v>87</v>
      </c>
      <c r="E36" s="258" t="s">
        <v>456</v>
      </c>
    </row>
    <row r="37" spans="1:5" ht="36.6" customHeight="1">
      <c r="A37" s="249">
        <f>IF($C37="","",SUBTOTAL(3,$C$6:$C37)*1)</f>
        <v>32</v>
      </c>
      <c r="B37" s="195"/>
      <c r="C37" s="58" t="s">
        <v>1000</v>
      </c>
      <c r="D37" s="255">
        <v>85</v>
      </c>
      <c r="E37" s="258" t="s">
        <v>456</v>
      </c>
    </row>
    <row r="38" spans="1:5" ht="36.6" customHeight="1">
      <c r="A38" s="249">
        <f>IF($C38="","",SUBTOTAL(3,$C$6:$C38)*1)</f>
        <v>33</v>
      </c>
      <c r="B38" s="195"/>
      <c r="C38" s="58" t="s">
        <v>1001</v>
      </c>
      <c r="D38" s="255"/>
      <c r="E38" s="258" t="s">
        <v>456</v>
      </c>
    </row>
    <row r="39" spans="1:5" ht="36.6" customHeight="1">
      <c r="A39" s="249">
        <f>IF($C39="","",SUBTOTAL(3,$C$6:$C39)*1)</f>
        <v>34</v>
      </c>
      <c r="B39" s="195"/>
      <c r="C39" s="58" t="s">
        <v>1002</v>
      </c>
      <c r="D39" s="255"/>
      <c r="E39" s="258" t="s">
        <v>456</v>
      </c>
    </row>
    <row r="40" spans="1:5" ht="53.1" customHeight="1">
      <c r="A40" s="249">
        <f>IF($C40="","",SUBTOTAL(3,$C$6:$C40)*1)</f>
        <v>35</v>
      </c>
      <c r="B40" s="195"/>
      <c r="C40" s="295" t="s">
        <v>1003</v>
      </c>
      <c r="D40" s="122" t="s">
        <v>370</v>
      </c>
      <c r="E40" s="258" t="s">
        <v>441</v>
      </c>
    </row>
    <row r="41" spans="1:5" ht="36.6" customHeight="1">
      <c r="A41" s="249">
        <f>IF($C41="","",SUBTOTAL(3,$C$6:$C41)*1)</f>
        <v>36</v>
      </c>
      <c r="B41" s="195"/>
      <c r="C41" s="58" t="s">
        <v>1004</v>
      </c>
      <c r="D41" s="255"/>
      <c r="E41" s="258" t="s">
        <v>507</v>
      </c>
    </row>
    <row r="42" spans="1:5" ht="36.6" customHeight="1">
      <c r="A42" s="249">
        <f>IF($C42="","",SUBTOTAL(3,$C$6:$C42)*1)</f>
        <v>37</v>
      </c>
      <c r="B42" s="195"/>
      <c r="C42" s="58" t="s">
        <v>1005</v>
      </c>
      <c r="D42" s="255"/>
      <c r="E42" s="258" t="s">
        <v>456</v>
      </c>
    </row>
    <row r="43" spans="1:5" ht="36.6" customHeight="1">
      <c r="A43" s="249">
        <f>IF($C43="","",SUBTOTAL(3,$C$6:$C43)*1)</f>
        <v>38</v>
      </c>
      <c r="B43" s="195"/>
      <c r="C43" s="58" t="s">
        <v>1006</v>
      </c>
      <c r="D43" s="255"/>
      <c r="E43" s="258" t="s">
        <v>441</v>
      </c>
    </row>
    <row r="44" spans="1:5" ht="36.6" customHeight="1">
      <c r="A44" s="249">
        <f>IF($C44="","",SUBTOTAL(3,$C$6:$C44)*1)</f>
        <v>39</v>
      </c>
      <c r="B44" s="195"/>
      <c r="C44" s="58" t="s">
        <v>1007</v>
      </c>
      <c r="D44" s="255"/>
      <c r="E44" s="258" t="s">
        <v>441</v>
      </c>
    </row>
    <row r="45" spans="1:5" ht="36.6" customHeight="1">
      <c r="A45" s="249">
        <f>IF($C45="","",SUBTOTAL(3,$C$6:$C45)*1)</f>
        <v>40</v>
      </c>
      <c r="B45" s="195"/>
      <c r="C45" s="58" t="s">
        <v>124</v>
      </c>
      <c r="D45" s="255"/>
      <c r="E45" s="258" t="s">
        <v>456</v>
      </c>
    </row>
    <row r="46" spans="1:5" ht="36.6" customHeight="1">
      <c r="A46" s="249">
        <f>IF($C46="","",SUBTOTAL(3,$C$6:$C46)*1)</f>
        <v>41</v>
      </c>
      <c r="B46" s="195"/>
      <c r="C46" s="58" t="s">
        <v>1008</v>
      </c>
      <c r="D46" s="255"/>
      <c r="E46" s="258" t="s">
        <v>456</v>
      </c>
    </row>
    <row r="47" spans="1:5" ht="36.6" customHeight="1">
      <c r="A47" s="249">
        <f>IF($C47="","",SUBTOTAL(3,$C$6:$C47)*1)</f>
        <v>42</v>
      </c>
      <c r="B47" s="195"/>
      <c r="C47" s="58" t="s">
        <v>1009</v>
      </c>
      <c r="D47" s="255"/>
      <c r="E47" s="258" t="s">
        <v>456</v>
      </c>
    </row>
    <row r="48" spans="1:5" ht="36.6" customHeight="1">
      <c r="A48" s="249">
        <f>IF($C48="","",SUBTOTAL(3,$C$6:$C48)*1)</f>
        <v>43</v>
      </c>
      <c r="B48" s="195"/>
      <c r="C48" s="58" t="s">
        <v>1010</v>
      </c>
      <c r="D48" s="255"/>
      <c r="E48" s="258" t="s">
        <v>456</v>
      </c>
    </row>
    <row r="49" spans="1:5" ht="36.6" customHeight="1">
      <c r="A49" s="249">
        <f>IF($C49="","",SUBTOTAL(3,$C$6:$C49)*1)</f>
        <v>44</v>
      </c>
      <c r="B49" s="195"/>
      <c r="C49" s="58" t="s">
        <v>1011</v>
      </c>
      <c r="D49" s="255"/>
      <c r="E49" s="258" t="s">
        <v>441</v>
      </c>
    </row>
    <row r="50" spans="1:5" ht="36.6" customHeight="1">
      <c r="A50" s="249">
        <f>IF($C50="","",SUBTOTAL(3,$C$6:$C50)*1)</f>
        <v>45</v>
      </c>
      <c r="B50" s="195"/>
      <c r="C50" s="58" t="s">
        <v>1012</v>
      </c>
      <c r="D50" s="255"/>
      <c r="E50" s="258" t="s">
        <v>456</v>
      </c>
    </row>
    <row r="51" spans="1:5" ht="36.6" customHeight="1">
      <c r="A51" s="249">
        <f>IF($C51="","",SUBTOTAL(3,$C$6:$C51)*1)</f>
        <v>46</v>
      </c>
      <c r="B51" s="195"/>
      <c r="C51" s="58" t="s">
        <v>1013</v>
      </c>
      <c r="D51" s="255"/>
      <c r="E51" s="258" t="s">
        <v>456</v>
      </c>
    </row>
    <row r="52" spans="1:5" ht="36.6" customHeight="1">
      <c r="A52" s="249">
        <f>IF($C52="","",SUBTOTAL(3,$C$6:$C52)*1)</f>
        <v>47</v>
      </c>
      <c r="B52" s="195"/>
      <c r="C52" s="58" t="s">
        <v>1014</v>
      </c>
      <c r="D52" s="255"/>
      <c r="E52" s="258" t="s">
        <v>456</v>
      </c>
    </row>
    <row r="53" spans="1:5" ht="36.6" customHeight="1">
      <c r="A53" s="249">
        <f>IF($C53="","",SUBTOTAL(3,$C$6:$C53)*1)</f>
        <v>48</v>
      </c>
      <c r="B53" s="195"/>
      <c r="C53" s="58" t="s">
        <v>1015</v>
      </c>
      <c r="D53" s="255"/>
      <c r="E53" s="258" t="s">
        <v>441</v>
      </c>
    </row>
    <row r="54" spans="1:5" ht="36.6" customHeight="1">
      <c r="A54" s="249">
        <f>IF($C54="","",SUBTOTAL(3,$C$6:$C54)*1)</f>
        <v>49</v>
      </c>
      <c r="B54" s="195"/>
      <c r="C54" s="58" t="s">
        <v>1016</v>
      </c>
      <c r="D54" s="122" t="s">
        <v>369</v>
      </c>
      <c r="E54" s="258" t="s">
        <v>507</v>
      </c>
    </row>
    <row r="55" spans="1:5" ht="36.6" customHeight="1">
      <c r="A55" s="249">
        <f>IF($C55="","",SUBTOTAL(3,$C$6:$C55)*1)</f>
        <v>50</v>
      </c>
      <c r="B55" s="195"/>
      <c r="C55" s="295" t="s">
        <v>1017</v>
      </c>
      <c r="D55" s="122" t="s">
        <v>368</v>
      </c>
      <c r="E55" s="258" t="s">
        <v>507</v>
      </c>
    </row>
    <row r="56" spans="1:5" ht="36.6" customHeight="1">
      <c r="A56" s="249">
        <f>IF($C56="","",SUBTOTAL(3,$C$6:$C56)*1)</f>
        <v>51</v>
      </c>
      <c r="B56" s="195"/>
      <c r="C56" s="58" t="s">
        <v>1018</v>
      </c>
      <c r="D56" s="122" t="s">
        <v>369</v>
      </c>
      <c r="E56" s="258" t="s">
        <v>507</v>
      </c>
    </row>
    <row r="57" spans="1:5" ht="36.6" customHeight="1">
      <c r="A57" s="249">
        <f>IF($C57="","",SUBTOTAL(3,$C$6:$C57)*1)</f>
        <v>52</v>
      </c>
      <c r="B57" s="195"/>
      <c r="C57" s="295" t="s">
        <v>1019</v>
      </c>
      <c r="D57" s="122"/>
      <c r="E57" s="258" t="s">
        <v>441</v>
      </c>
    </row>
    <row r="58" spans="1:5" ht="36.6" customHeight="1">
      <c r="A58" s="249">
        <f>IF($C58="","",SUBTOTAL(3,$C$6:$C58)*1)</f>
        <v>53</v>
      </c>
      <c r="B58" s="195"/>
      <c r="C58" s="58" t="s">
        <v>1020</v>
      </c>
      <c r="D58" s="255"/>
      <c r="E58" s="258" t="s">
        <v>441</v>
      </c>
    </row>
    <row r="59" spans="1:5" ht="36.6" customHeight="1">
      <c r="A59" s="249">
        <f>IF($C59="","",SUBTOTAL(3,$C$6:$C59)*1)</f>
        <v>54</v>
      </c>
      <c r="B59" s="195"/>
      <c r="C59" s="58" t="s">
        <v>1021</v>
      </c>
      <c r="D59" s="255"/>
      <c r="E59" s="258" t="s">
        <v>441</v>
      </c>
    </row>
    <row r="60" spans="1:5" ht="36.6" customHeight="1">
      <c r="A60" s="249">
        <f>IF($C60="","",SUBTOTAL(3,$C$6:$C60)*1)</f>
        <v>55</v>
      </c>
      <c r="B60" s="195"/>
      <c r="C60" s="58" t="s">
        <v>1022</v>
      </c>
      <c r="D60" s="255"/>
      <c r="E60" s="258"/>
    </row>
    <row r="61" spans="1:5" ht="36.6" customHeight="1">
      <c r="A61" s="249">
        <f>IF($C61="","",SUBTOTAL(3,$C$6:$C61)*1)</f>
        <v>56</v>
      </c>
      <c r="B61" s="195"/>
      <c r="C61" s="295" t="s">
        <v>1023</v>
      </c>
      <c r="D61" s="122" t="s">
        <v>368</v>
      </c>
      <c r="E61" s="258" t="s">
        <v>441</v>
      </c>
    </row>
    <row r="62" spans="1:5" ht="36.6" customHeight="1">
      <c r="A62" s="249">
        <f>IF($C62="","",SUBTOTAL(3,$C$6:$C62)*1)</f>
        <v>57</v>
      </c>
      <c r="B62" s="195"/>
      <c r="C62" s="58" t="s">
        <v>1024</v>
      </c>
      <c r="D62" s="122" t="s">
        <v>369</v>
      </c>
      <c r="E62" s="258" t="s">
        <v>507</v>
      </c>
    </row>
    <row r="63" spans="1:5" ht="36.6" customHeight="1">
      <c r="A63" s="249">
        <f>IF($C63="","",SUBTOTAL(3,$C$6:$C63)*1)</f>
        <v>58</v>
      </c>
      <c r="B63" s="195"/>
      <c r="C63" s="58" t="s">
        <v>1025</v>
      </c>
      <c r="D63" s="255"/>
      <c r="E63" s="258" t="s">
        <v>441</v>
      </c>
    </row>
    <row r="64" spans="1:5" ht="36.6" customHeight="1">
      <c r="A64" s="249">
        <f>IF($C64="","",SUBTOTAL(3,$C$6:$C64)*1)</f>
        <v>59</v>
      </c>
      <c r="B64" s="195"/>
      <c r="C64" s="58" t="s">
        <v>1026</v>
      </c>
      <c r="D64" s="255"/>
      <c r="E64" s="258" t="s">
        <v>441</v>
      </c>
    </row>
    <row r="65" spans="1:5" ht="36.6" customHeight="1">
      <c r="A65" s="249">
        <f>IF($C65="","",SUBTOTAL(3,$C$6:$C65)*1)</f>
        <v>60</v>
      </c>
      <c r="B65" s="195"/>
      <c r="C65" s="58" t="s">
        <v>1027</v>
      </c>
      <c r="D65" s="255"/>
      <c r="E65" s="258" t="s">
        <v>441</v>
      </c>
    </row>
    <row r="66" spans="1:5" ht="36.6" customHeight="1">
      <c r="A66" s="249">
        <f>IF($C66="","",SUBTOTAL(3,$C$6:$C66)*1)</f>
        <v>61</v>
      </c>
      <c r="B66" s="195"/>
      <c r="C66" s="58" t="s">
        <v>1028</v>
      </c>
      <c r="D66" s="255"/>
      <c r="E66" s="258" t="s">
        <v>507</v>
      </c>
    </row>
    <row r="67" spans="1:5" ht="36.6" customHeight="1">
      <c r="A67" s="249">
        <f>IF($C67="","",SUBTOTAL(3,$C$6:$C67)*1)</f>
        <v>62</v>
      </c>
      <c r="B67" s="195"/>
      <c r="C67" s="58" t="s">
        <v>1029</v>
      </c>
      <c r="D67" s="255"/>
      <c r="E67" s="258" t="s">
        <v>507</v>
      </c>
    </row>
    <row r="68" spans="1:5" ht="36.6" customHeight="1">
      <c r="A68" s="249">
        <f>IF($C68="","",SUBTOTAL(3,$C$6:$C68)*1)</f>
        <v>63</v>
      </c>
      <c r="B68" s="195"/>
      <c r="C68" s="58" t="s">
        <v>1030</v>
      </c>
      <c r="D68" s="255"/>
      <c r="E68" s="258" t="s">
        <v>456</v>
      </c>
    </row>
    <row r="69" spans="1:5" ht="36.6" customHeight="1">
      <c r="A69" s="249">
        <f>IF($C69="","",SUBTOTAL(3,$C$6:$C69)*1)</f>
        <v>64</v>
      </c>
      <c r="B69" s="195"/>
      <c r="C69" s="58" t="s">
        <v>1031</v>
      </c>
      <c r="D69" s="255"/>
      <c r="E69" s="258" t="s">
        <v>456</v>
      </c>
    </row>
    <row r="70" spans="1:5" ht="36.6" customHeight="1">
      <c r="A70" s="249">
        <f>IF($C70="","",SUBTOTAL(3,$C$6:$C70)*1)</f>
        <v>65</v>
      </c>
      <c r="B70" s="195"/>
      <c r="C70" s="297" t="s">
        <v>1032</v>
      </c>
      <c r="D70" s="255">
        <v>6</v>
      </c>
      <c r="E70" s="296"/>
    </row>
    <row r="71" spans="1:5" ht="36.6" customHeight="1">
      <c r="A71" s="249">
        <f>IF($C71="","",SUBTOTAL(3,$C$6:$C71)*1)</f>
        <v>66</v>
      </c>
      <c r="B71" s="195"/>
      <c r="C71" s="297" t="s">
        <v>1033</v>
      </c>
      <c r="D71" s="255">
        <v>2</v>
      </c>
      <c r="E71" s="296"/>
    </row>
    <row r="72" spans="1:5" ht="36.6" customHeight="1">
      <c r="A72" s="249">
        <f>IF($C72="","",SUBTOTAL(3,$C$6:$C72)*1)</f>
        <v>67</v>
      </c>
      <c r="B72" s="195"/>
      <c r="C72" s="58" t="s">
        <v>1034</v>
      </c>
      <c r="D72" s="255">
        <v>2</v>
      </c>
      <c r="E72" s="258" t="s">
        <v>441</v>
      </c>
    </row>
    <row r="73" spans="1:5" ht="36.6" customHeight="1">
      <c r="A73" s="249">
        <f>IF($C73="","",SUBTOTAL(3,$C$6:$C73)*1)</f>
        <v>68</v>
      </c>
      <c r="B73" s="195"/>
      <c r="C73" s="58" t="s">
        <v>1035</v>
      </c>
      <c r="D73" s="255">
        <v>1</v>
      </c>
      <c r="E73" s="258" t="s">
        <v>441</v>
      </c>
    </row>
    <row r="74" spans="1:5" ht="36.6" customHeight="1">
      <c r="A74" s="249">
        <f>IF($C74="","",SUBTOTAL(3,$C$6:$C74)*1)</f>
        <v>69</v>
      </c>
      <c r="B74" s="195"/>
      <c r="C74" s="58" t="s">
        <v>1036</v>
      </c>
      <c r="D74" s="255"/>
      <c r="E74" s="258" t="s">
        <v>441</v>
      </c>
    </row>
    <row r="75" spans="1:5" ht="36.6" customHeight="1">
      <c r="A75" s="249">
        <f>IF($C75="","",SUBTOTAL(3,$C$6:$C75)*1)</f>
        <v>70</v>
      </c>
      <c r="B75" s="195"/>
      <c r="C75" s="58" t="s">
        <v>1037</v>
      </c>
      <c r="D75" s="255"/>
      <c r="E75" s="258" t="s">
        <v>456</v>
      </c>
    </row>
    <row r="76" spans="1:5" ht="36.6" customHeight="1">
      <c r="A76" s="249">
        <f>IF($C76="","",SUBTOTAL(3,$C$6:$C76)*1)</f>
        <v>71</v>
      </c>
      <c r="B76" s="195"/>
      <c r="C76" s="58" t="s">
        <v>1038</v>
      </c>
      <c r="D76" s="255">
        <v>180000000</v>
      </c>
      <c r="E76" s="258" t="s">
        <v>441</v>
      </c>
    </row>
    <row r="77" spans="1:5" ht="36.6" customHeight="1">
      <c r="A77" s="249">
        <f>IF($C77="","",SUBTOTAL(3,$C$6:$C77)*1)</f>
        <v>72</v>
      </c>
      <c r="B77" s="195"/>
      <c r="C77" s="58" t="s">
        <v>1039</v>
      </c>
      <c r="D77" s="255"/>
      <c r="E77" s="258" t="s">
        <v>441</v>
      </c>
    </row>
    <row r="78" spans="1:5" ht="36.6" customHeight="1">
      <c r="A78" s="249">
        <f>IF($C78="","",SUBTOTAL(3,$C$6:$C78)*1)</f>
        <v>73</v>
      </c>
      <c r="B78" s="195"/>
      <c r="C78" s="58" t="s">
        <v>1040</v>
      </c>
      <c r="D78" s="255"/>
      <c r="E78" s="258" t="s">
        <v>441</v>
      </c>
    </row>
    <row r="79" spans="1:5" ht="36.6" customHeight="1">
      <c r="A79" s="249">
        <f>IF($C79="","",SUBTOTAL(3,$C$6:$C79)*1)</f>
        <v>74</v>
      </c>
      <c r="B79" s="195"/>
      <c r="C79" s="58" t="s">
        <v>1041</v>
      </c>
      <c r="D79" s="255"/>
      <c r="E79" s="258" t="s">
        <v>441</v>
      </c>
    </row>
    <row r="80" spans="1:5" ht="36.6" customHeight="1">
      <c r="A80" s="249">
        <f>IF($C80="","",SUBTOTAL(3,$C$6:$C80)*1)</f>
        <v>75</v>
      </c>
      <c r="B80" s="195"/>
      <c r="C80" s="58" t="s">
        <v>1042</v>
      </c>
      <c r="D80" s="255"/>
      <c r="E80" s="258" t="s">
        <v>441</v>
      </c>
    </row>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sort="0" autoFilter="0" pivotTables="0"/>
  <pageMargins left="0.59055118110236227" right="0.39370078740157483" top="0.39370078740157483" bottom="0.39370078740157483" header="0.31496062992125984" footer="0.31496062992125984"/>
  <pageSetup paperSize="9" scale="45" orientation="portrait" verticalDpi="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21">
    <tabColor theme="9" tint="9.9978637043366805E-2"/>
    <pageSetUpPr fitToPage="1"/>
  </sheetPr>
  <dimension ref="A1:I959"/>
  <sheetViews>
    <sheetView showGridLines="0" showRowColHeaders="0" zoomScale="110" zoomScaleNormal="110" workbookViewId="0">
      <pane xSplit="2" ySplit="5" topLeftCell="C6" activePane="bottomRight" state="frozen"/>
      <selection pane="bottomRight" activeCell="D17" sqref="D17"/>
      <selection pane="bottomLeft" activeCell="D23" sqref="D23"/>
      <selection pane="topRight" activeCell="D23" sqref="D23"/>
    </sheetView>
  </sheetViews>
  <sheetFormatPr defaultColWidth="9.375" defaultRowHeight="18.95"/>
  <cols>
    <col min="1" max="1" width="33.75" style="77" customWidth="1"/>
    <col min="2" max="2" width="33.75" style="76" customWidth="1"/>
    <col min="3" max="3" width="20.75" style="4" customWidth="1"/>
    <col min="4" max="4" width="12.75" style="225" customWidth="1"/>
    <col min="5" max="5" width="30.75" style="76" customWidth="1"/>
    <col min="6" max="6" width="12.75" style="225" customWidth="1"/>
    <col min="7" max="7" width="30.75" style="76" customWidth="1"/>
    <col min="8" max="8" width="12.75" style="225" customWidth="1"/>
    <col min="9" max="9" width="12.875" style="75" hidden="1" customWidth="1"/>
    <col min="10" max="16384" width="9.375" style="51"/>
  </cols>
  <sheetData>
    <row r="1" spans="1:9" ht="21" customHeight="1">
      <c r="A1" s="51"/>
      <c r="B1" s="75"/>
      <c r="C1" s="2"/>
      <c r="D1" s="2"/>
      <c r="E1" s="75"/>
      <c r="F1" s="2"/>
      <c r="G1" s="75"/>
      <c r="H1" s="2"/>
    </row>
    <row r="2" spans="1:9" ht="21" customHeight="1">
      <c r="A2" s="12" t="s">
        <v>3</v>
      </c>
      <c r="B2" s="12"/>
      <c r="C2" s="2"/>
      <c r="D2" s="2"/>
      <c r="E2" s="75"/>
      <c r="F2" s="2"/>
      <c r="G2" s="75"/>
      <c r="H2" s="2"/>
    </row>
    <row r="3" spans="1:9" ht="21" customHeight="1">
      <c r="A3" s="132" t="e" cm="1">
        <f t="array" aca="1" ref="A3" ca="1">MID(CELL("filename",A1),FIND("]",CELL("filename",A1))+1,256)</f>
        <v>#VALUE!</v>
      </c>
      <c r="B3" s="13"/>
      <c r="C3" s="2"/>
      <c r="D3" s="2"/>
      <c r="E3" s="75"/>
      <c r="F3" s="2"/>
      <c r="G3" s="75"/>
      <c r="H3" s="2"/>
    </row>
    <row r="4" spans="1:9" ht="5.0999999999999996" customHeight="1">
      <c r="A4" s="13"/>
      <c r="B4" s="13"/>
      <c r="C4" s="2"/>
      <c r="D4" s="2"/>
      <c r="E4" s="75"/>
      <c r="F4" s="2"/>
      <c r="G4" s="75"/>
      <c r="H4" s="2"/>
    </row>
    <row r="5" spans="1:9" s="41" customFormat="1" ht="43.35" customHeight="1">
      <c r="A5" s="43" t="s">
        <v>294</v>
      </c>
      <c r="B5" s="43" t="s">
        <v>295</v>
      </c>
      <c r="C5" s="43" t="s">
        <v>296</v>
      </c>
      <c r="D5" s="80" t="s">
        <v>297</v>
      </c>
      <c r="E5" s="46" t="s">
        <v>298</v>
      </c>
      <c r="F5" s="81" t="s">
        <v>299</v>
      </c>
      <c r="G5" s="46" t="s">
        <v>300</v>
      </c>
      <c r="H5" s="81" t="s">
        <v>301</v>
      </c>
      <c r="I5" s="46" t="s">
        <v>302</v>
      </c>
    </row>
    <row r="6" spans="1:9" ht="42.6" customHeight="1">
      <c r="A6" s="304" t="s">
        <v>1043</v>
      </c>
      <c r="B6" s="26" t="s">
        <v>1044</v>
      </c>
      <c r="C6" s="286">
        <v>500000000</v>
      </c>
      <c r="D6" s="228"/>
      <c r="E6" s="111"/>
      <c r="F6" s="84"/>
      <c r="G6" s="111"/>
      <c r="H6" s="84"/>
      <c r="I6" s="299" t="s">
        <v>1045</v>
      </c>
    </row>
    <row r="7" spans="1:9" ht="29.1" customHeight="1">
      <c r="A7" s="305"/>
      <c r="B7" s="26" t="s">
        <v>1046</v>
      </c>
      <c r="C7" s="286">
        <v>525000000</v>
      </c>
      <c r="D7" s="228"/>
      <c r="E7" s="111"/>
      <c r="F7" s="84"/>
      <c r="G7" s="111"/>
      <c r="H7" s="84"/>
      <c r="I7" s="299"/>
    </row>
    <row r="8" spans="1:9" ht="42.6" customHeight="1">
      <c r="A8" s="304" t="s">
        <v>1047</v>
      </c>
      <c r="B8" s="26" t="s">
        <v>1048</v>
      </c>
      <c r="C8" s="286">
        <v>15</v>
      </c>
      <c r="D8" s="228"/>
      <c r="E8" s="111"/>
      <c r="F8" s="84"/>
      <c r="G8" s="111"/>
      <c r="H8" s="84"/>
      <c r="I8" s="299" t="s">
        <v>1049</v>
      </c>
    </row>
    <row r="9" spans="1:9" ht="29.1" customHeight="1">
      <c r="A9" s="305"/>
      <c r="B9" s="26" t="s">
        <v>1050</v>
      </c>
      <c r="C9" s="286">
        <v>20</v>
      </c>
      <c r="D9" s="228"/>
      <c r="E9" s="111"/>
      <c r="F9" s="84"/>
      <c r="G9" s="111"/>
      <c r="H9" s="84"/>
      <c r="I9" s="299"/>
    </row>
    <row r="10" spans="1:9" ht="42.6" customHeight="1">
      <c r="A10" s="27" t="s">
        <v>1051</v>
      </c>
      <c r="B10" s="26" t="s">
        <v>1052</v>
      </c>
      <c r="C10" s="286">
        <v>5</v>
      </c>
      <c r="D10" s="228"/>
      <c r="E10" s="111"/>
      <c r="F10" s="84"/>
      <c r="G10" s="111"/>
      <c r="H10" s="84"/>
      <c r="I10" s="83" t="s">
        <v>1053</v>
      </c>
    </row>
    <row r="11" spans="1:9" ht="56.65" customHeight="1">
      <c r="A11" s="27" t="s">
        <v>1054</v>
      </c>
      <c r="B11" s="26" t="s">
        <v>1055</v>
      </c>
      <c r="C11" s="286">
        <v>12</v>
      </c>
      <c r="D11" s="228"/>
      <c r="E11" s="111"/>
      <c r="F11" s="84"/>
      <c r="G11" s="111"/>
      <c r="H11" s="84"/>
      <c r="I11" s="83" t="s">
        <v>1056</v>
      </c>
    </row>
    <row r="12" spans="1:9" ht="29.1" customHeight="1">
      <c r="A12" s="27" t="s">
        <v>1057</v>
      </c>
      <c r="B12" s="26" t="s">
        <v>1058</v>
      </c>
      <c r="C12" s="286">
        <v>10</v>
      </c>
      <c r="D12" s="228"/>
      <c r="E12" s="111"/>
      <c r="F12" s="84"/>
      <c r="G12" s="111"/>
      <c r="H12" s="84"/>
      <c r="I12" s="83" t="s">
        <v>1059</v>
      </c>
    </row>
    <row r="13" spans="1:9" ht="42.6" customHeight="1">
      <c r="A13" s="304" t="s">
        <v>1060</v>
      </c>
      <c r="B13" s="26" t="s">
        <v>1061</v>
      </c>
      <c r="C13" s="286">
        <v>2000000</v>
      </c>
      <c r="D13" s="228"/>
      <c r="E13" s="111"/>
      <c r="F13" s="84"/>
      <c r="G13" s="111"/>
      <c r="H13" s="84"/>
      <c r="I13" s="299" t="s">
        <v>1062</v>
      </c>
    </row>
    <row r="14" spans="1:9" ht="29.1" customHeight="1">
      <c r="A14" s="305"/>
      <c r="B14" s="26" t="s">
        <v>1063</v>
      </c>
      <c r="C14" s="286">
        <v>510000000</v>
      </c>
      <c r="D14" s="228"/>
      <c r="E14" s="111"/>
      <c r="F14" s="84"/>
      <c r="G14" s="111"/>
      <c r="H14" s="84"/>
      <c r="I14" s="299"/>
    </row>
    <row r="15" spans="1:9" ht="42.6" customHeight="1">
      <c r="A15" s="27" t="s">
        <v>1064</v>
      </c>
      <c r="B15" s="26" t="s">
        <v>1065</v>
      </c>
      <c r="C15" s="287">
        <v>800000</v>
      </c>
      <c r="D15" s="228"/>
      <c r="E15" s="111"/>
      <c r="F15" s="84"/>
      <c r="G15" s="111"/>
      <c r="H15" s="84"/>
      <c r="I15" s="83" t="s">
        <v>1066</v>
      </c>
    </row>
    <row r="16" spans="1:9" ht="34.35" customHeight="1"/>
    <row r="17" ht="34.35" customHeight="1"/>
    <row r="18" ht="34.35" customHeight="1"/>
    <row r="19" ht="34.35" customHeight="1"/>
    <row r="20" ht="34.35" customHeight="1"/>
    <row r="21" ht="34.35" customHeight="1"/>
    <row r="22" ht="34.35" customHeight="1"/>
    <row r="23" ht="34.35" customHeight="1"/>
    <row r="24" ht="34.35" customHeight="1"/>
    <row r="25" ht="34.35" customHeight="1"/>
    <row r="26" ht="34.35" customHeight="1"/>
    <row r="27" ht="34.35" customHeight="1"/>
    <row r="28" ht="34.35" customHeight="1"/>
    <row r="29" ht="34.35" customHeight="1"/>
    <row r="30" ht="34.35" customHeight="1"/>
    <row r="31" ht="34.35" customHeight="1"/>
    <row r="32" ht="34.35" customHeight="1"/>
    <row r="33" ht="34.35" customHeight="1"/>
    <row r="34" ht="34.35" customHeight="1"/>
    <row r="35" ht="34.35" customHeight="1"/>
    <row r="36" ht="34.35" customHeight="1"/>
    <row r="37" ht="34.35" customHeight="1"/>
    <row r="38" ht="34.35" customHeight="1"/>
    <row r="39" ht="34.35" customHeight="1"/>
    <row r="40" ht="34.35" customHeight="1"/>
    <row r="41" ht="34.35" customHeight="1"/>
    <row r="42" ht="34.35" customHeight="1"/>
    <row r="43" ht="34.35" customHeight="1"/>
    <row r="44" ht="34.35" customHeight="1"/>
    <row r="45" ht="34.35" customHeight="1"/>
    <row r="46" ht="34.35" customHeight="1"/>
    <row r="47" ht="34.35" customHeight="1"/>
    <row r="4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sheetData>
  <sheetProtection algorithmName="SHA-512" hashValue="Uj77A8Fg65MHxb7tT2uOqoVySoAFJWOw9mJqTyR3hMsjm54z/8uUkhr407s1mdSR6gb9hmG8yq0IOfS9MTTfFA==" saltValue="rV2/zJrqyrHhgGAIshUDug==" spinCount="100000" sheet="1" objects="1" scenarios="1"/>
  <mergeCells count="6">
    <mergeCell ref="A6:A7"/>
    <mergeCell ref="A8:A9"/>
    <mergeCell ref="A13:A14"/>
    <mergeCell ref="I6:I7"/>
    <mergeCell ref="I8:I9"/>
    <mergeCell ref="I13:I14"/>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F8C82199-31F4-4993-9045-7B31BF4045F8}">
          <x14:formula1>
            <xm:f>DocumentList!$E$6:$E$205</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22">
    <tabColor theme="9"/>
    <pageSetUpPr fitToPage="1"/>
  </sheetPr>
  <dimension ref="A1:R959"/>
  <sheetViews>
    <sheetView showGridLines="0" zoomScaleNormal="100" workbookViewId="0">
      <pane xSplit="6" ySplit="5" topLeftCell="G11" activePane="bottomRight" state="frozen"/>
      <selection pane="bottomRight" activeCell="C6" sqref="C6:C7"/>
      <selection pane="bottomLeft" activeCell="D23" sqref="D23"/>
      <selection pane="topRight" activeCell="D23" sqref="D23"/>
    </sheetView>
  </sheetViews>
  <sheetFormatPr defaultColWidth="9.375" defaultRowHeight="18.95"/>
  <cols>
    <col min="1" max="1" width="33.75" style="4" customWidth="1"/>
    <col min="2" max="2" width="9.125" style="78" hidden="1" customWidth="1"/>
    <col min="3" max="3" width="7.75" style="2" customWidth="1"/>
    <col min="4" max="4" width="11.75" style="3" customWidth="1"/>
    <col min="5" max="5" width="7.75" style="3" customWidth="1"/>
    <col min="6" max="6" width="11.75" style="40" customWidth="1"/>
    <col min="7" max="7" width="33.75" style="39" customWidth="1"/>
    <col min="8" max="8" width="8.75" style="39" customWidth="1"/>
    <col min="9" max="9" width="12.75" style="39" customWidth="1"/>
    <col min="10" max="10" width="11.75" style="39" customWidth="1"/>
    <col min="11" max="11" width="30.75" style="95" customWidth="1"/>
    <col min="12" max="13" width="12.75" style="3" customWidth="1"/>
    <col min="14" max="14" width="12.75" style="40" customWidth="1"/>
    <col min="15" max="15" width="20.75" style="95" customWidth="1"/>
    <col min="16" max="16" width="10.75" style="3" customWidth="1"/>
    <col min="17" max="17" width="8.75" style="3" customWidth="1"/>
    <col min="18" max="18" width="20.75" style="95" customWidth="1"/>
    <col min="19" max="16384" width="9.375" style="1"/>
  </cols>
  <sheetData>
    <row r="1" spans="1:18" ht="21" customHeight="1">
      <c r="A1" s="73"/>
      <c r="B1" s="73"/>
      <c r="D1" s="1"/>
      <c r="E1" s="1"/>
      <c r="G1" s="234"/>
      <c r="H1" s="234"/>
      <c r="I1" s="234"/>
      <c r="J1" s="234"/>
      <c r="K1" s="1"/>
      <c r="L1" s="1"/>
      <c r="M1" s="1"/>
      <c r="O1" s="1"/>
      <c r="P1" s="1"/>
      <c r="Q1" s="1"/>
      <c r="R1" s="1"/>
    </row>
    <row r="2" spans="1:18" ht="21" customHeight="1">
      <c r="A2" s="12" t="s">
        <v>3</v>
      </c>
      <c r="B2" s="12"/>
      <c r="D2" s="1"/>
      <c r="E2" s="1"/>
      <c r="G2" s="234"/>
      <c r="H2" s="234"/>
      <c r="I2" s="234"/>
      <c r="J2" s="234"/>
      <c r="K2" s="1"/>
      <c r="L2" s="1"/>
      <c r="M2" s="1"/>
      <c r="O2" s="1"/>
      <c r="P2" s="1"/>
      <c r="Q2" s="1"/>
      <c r="R2" s="1"/>
    </row>
    <row r="3" spans="1:18" ht="21" customHeight="1">
      <c r="A3" s="132" t="e" cm="1">
        <f t="array" aca="1" ref="A3" ca="1">MID(CELL("filename",A1),FIND("]",CELL("filename",A1))+1,256)</f>
        <v>#VALUE!</v>
      </c>
      <c r="B3" s="13"/>
      <c r="D3" s="1"/>
      <c r="E3" s="1"/>
      <c r="G3" s="234"/>
      <c r="H3" s="234"/>
      <c r="I3" s="234"/>
      <c r="J3" s="234"/>
      <c r="K3" s="1"/>
      <c r="L3" s="1"/>
      <c r="M3" s="1"/>
      <c r="O3" s="1"/>
      <c r="P3" s="1"/>
      <c r="Q3" s="1"/>
      <c r="R3" s="1"/>
    </row>
    <row r="4" spans="1:18" ht="5.0999999999999996" customHeight="1">
      <c r="A4" s="13"/>
      <c r="B4" s="13"/>
      <c r="D4" s="2"/>
      <c r="E4" s="2"/>
      <c r="G4" s="234"/>
      <c r="H4" s="234"/>
      <c r="I4" s="234"/>
      <c r="J4" s="234"/>
      <c r="K4" s="2"/>
      <c r="L4" s="2"/>
      <c r="M4" s="1"/>
      <c r="O4" s="1"/>
      <c r="P4" s="1"/>
      <c r="Q4" s="1"/>
      <c r="R4" s="1"/>
    </row>
    <row r="5" spans="1:18" ht="43.35" customHeight="1">
      <c r="A5" s="43" t="s">
        <v>294</v>
      </c>
      <c r="B5" s="43" t="s">
        <v>295</v>
      </c>
      <c r="C5" s="43"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45" t="s">
        <v>377</v>
      </c>
      <c r="R5" s="43" t="s">
        <v>378</v>
      </c>
    </row>
    <row r="6" spans="1:18" ht="56.65" customHeight="1">
      <c r="A6" s="304" t="s">
        <v>1043</v>
      </c>
      <c r="B6" s="83" t="s">
        <v>1044</v>
      </c>
      <c r="C6" s="303">
        <f>('DevCoAssessmentInput(CE&amp;O)'!$C$6 - 'DevCoAssessmentInput(CE&amp;O)'!$C$7)/'DevCoAssessmentInput(CE&amp;O)'!$C$6</f>
        <v>-0.05</v>
      </c>
      <c r="D6" s="307" t="str">
        <f>_xlfn.IFS($C$6&lt;0.1,"Good",$C$6&lt;=0.2,"Satisfactory",$C$6&gt;0.2,"Needs Improvement")</f>
        <v>Good</v>
      </c>
      <c r="E6" s="308">
        <f>_xlfn.IFS($D$6="Good", 3, $D$6="Satisfactory", 2, $D$6="Needs Improvement", 1)</f>
        <v>3</v>
      </c>
      <c r="F6" s="303">
        <v>0.8</v>
      </c>
      <c r="G6" s="309" t="s">
        <v>1045</v>
      </c>
      <c r="H6" s="303" t="s">
        <v>618</v>
      </c>
      <c r="I6" s="303" t="s">
        <v>1067</v>
      </c>
      <c r="J6" s="303" t="s">
        <v>1068</v>
      </c>
      <c r="K6" s="311"/>
      <c r="L6" s="312" t="s">
        <v>1069</v>
      </c>
      <c r="M6" s="313">
        <f>($F$6*$E$6+$F$8*$E$8)</f>
        <v>2.6000000000000005</v>
      </c>
      <c r="N6" s="314">
        <v>0.6</v>
      </c>
      <c r="O6" s="311"/>
      <c r="P6" s="318" t="s">
        <v>1070</v>
      </c>
      <c r="Q6" s="317">
        <f>($N$6*$M$6+$N$10*$M$10+$N$13*$M$13)</f>
        <v>2.16</v>
      </c>
      <c r="R6" s="311"/>
    </row>
    <row r="7" spans="1:18" ht="14.1" hidden="1" customHeight="1">
      <c r="A7" s="305"/>
      <c r="B7" s="83" t="s">
        <v>1046</v>
      </c>
      <c r="C7" s="303"/>
      <c r="D7" s="307"/>
      <c r="E7" s="308"/>
      <c r="F7" s="303"/>
      <c r="G7" s="310"/>
      <c r="H7" s="303"/>
      <c r="I7" s="303"/>
      <c r="J7" s="303"/>
      <c r="K7" s="311"/>
      <c r="L7" s="312"/>
      <c r="M7" s="313"/>
      <c r="N7" s="314"/>
      <c r="O7" s="311"/>
      <c r="P7" s="318"/>
      <c r="Q7" s="317"/>
      <c r="R7" s="311"/>
    </row>
    <row r="8" spans="1:18" ht="42.6" customHeight="1">
      <c r="A8" s="304" t="s">
        <v>1047</v>
      </c>
      <c r="B8" s="83" t="s">
        <v>1048</v>
      </c>
      <c r="C8" s="303">
        <f>'DevCoAssessmentInput(CE&amp;O)'!$C$8/'DevCoAssessmentInput(CE&amp;O)'!$C$9</f>
        <v>0.75</v>
      </c>
      <c r="D8" s="307" t="str">
        <f>_xlfn.IFS($C$8&lt;0.1,"Good",$C$8&lt;=0.3,"Satisfactory",$C$8&gt;0.3,"Needs Improvement")</f>
        <v>Needs Improvement</v>
      </c>
      <c r="E8" s="308">
        <f>_xlfn.IFS($D$8="Good", 3, $D$8="Satisfactory", 2, $D$8="Needs Improvement", 1)</f>
        <v>1</v>
      </c>
      <c r="F8" s="303">
        <v>0.2</v>
      </c>
      <c r="G8" s="309" t="s">
        <v>1049</v>
      </c>
      <c r="H8" s="303" t="s">
        <v>618</v>
      </c>
      <c r="I8" s="303" t="s">
        <v>619</v>
      </c>
      <c r="J8" s="303" t="s">
        <v>606</v>
      </c>
      <c r="K8" s="311"/>
      <c r="L8" s="312"/>
      <c r="M8" s="313"/>
      <c r="N8" s="314"/>
      <c r="O8" s="311"/>
      <c r="P8" s="318"/>
      <c r="Q8" s="317"/>
      <c r="R8" s="311"/>
    </row>
    <row r="9" spans="1:18" ht="14.1" hidden="1" customHeight="1">
      <c r="A9" s="305"/>
      <c r="B9" s="83" t="s">
        <v>1050</v>
      </c>
      <c r="C9" s="303"/>
      <c r="D9" s="307"/>
      <c r="E9" s="308"/>
      <c r="F9" s="303"/>
      <c r="G9" s="310"/>
      <c r="H9" s="303"/>
      <c r="I9" s="303"/>
      <c r="J9" s="303"/>
      <c r="K9" s="311"/>
      <c r="L9" s="312"/>
      <c r="M9" s="313"/>
      <c r="N9" s="314"/>
      <c r="O9" s="311"/>
      <c r="P9" s="318"/>
      <c r="Q9" s="317"/>
      <c r="R9" s="311"/>
    </row>
    <row r="10" spans="1:18" ht="56.65" customHeight="1">
      <c r="A10" s="27" t="s">
        <v>1051</v>
      </c>
      <c r="B10" s="83" t="s">
        <v>1052</v>
      </c>
      <c r="C10" s="47">
        <f>'DevCoAssessmentInput(CE&amp;O)'!$C$10/'DevCoAssessmentInput(CE&amp;O)'!$C$9</f>
        <v>0.25</v>
      </c>
      <c r="D10" s="264" t="str">
        <f>_xlfn.IFS($C$10&lt;0.1,"Good",$C$10&lt;=0.3,"Satisfactory",$C$10&gt;0.3,"Needs Improvement")</f>
        <v>Satisfactory</v>
      </c>
      <c r="E10" s="55">
        <f>_xlfn.IFS($D$10="Good", 3, $D$10="Satisfactory", 2, $D$10="Needs Improvement", 1)</f>
        <v>2</v>
      </c>
      <c r="F10" s="47">
        <v>0.2</v>
      </c>
      <c r="G10" s="26" t="s">
        <v>1053</v>
      </c>
      <c r="H10" s="47" t="s">
        <v>618</v>
      </c>
      <c r="I10" s="47" t="s">
        <v>619</v>
      </c>
      <c r="J10" s="47" t="s">
        <v>606</v>
      </c>
      <c r="K10" s="265"/>
      <c r="L10" s="312" t="s">
        <v>1071</v>
      </c>
      <c r="M10" s="313">
        <f>($F$10*$E$10+$F$11*$E$11+$F$12*$E$12)</f>
        <v>1.2000000000000002</v>
      </c>
      <c r="N10" s="314">
        <v>0.2</v>
      </c>
      <c r="O10" s="311"/>
      <c r="P10" s="318"/>
      <c r="Q10" s="317"/>
      <c r="R10" s="311"/>
    </row>
    <row r="11" spans="1:18" ht="56.65" customHeight="1">
      <c r="A11" s="27" t="s">
        <v>1054</v>
      </c>
      <c r="B11" s="83" t="s">
        <v>1055</v>
      </c>
      <c r="C11" s="47">
        <f>'DevCoAssessmentInput(CE&amp;O)'!$C$11/'DevCoAssessmentInput(CE&amp;O)'!$C$9</f>
        <v>0.6</v>
      </c>
      <c r="D11" s="264" t="str">
        <f>_xlfn.IFS($C$11&lt;0.05,"Good",$C$11&lt;=0.15,"Satisfactory",$C$11&gt;0.15,"Needs Improvement")</f>
        <v>Needs Improvement</v>
      </c>
      <c r="E11" s="55">
        <f>_xlfn.IFS($D$11="Good", 3, $D$11="Satisfactory", 2, $D$11="Needs Improvement", 1)</f>
        <v>1</v>
      </c>
      <c r="F11" s="47">
        <v>0.4</v>
      </c>
      <c r="G11" s="26" t="s">
        <v>1056</v>
      </c>
      <c r="H11" s="47" t="s">
        <v>1072</v>
      </c>
      <c r="I11" s="47" t="s">
        <v>1073</v>
      </c>
      <c r="J11" s="47" t="s">
        <v>1074</v>
      </c>
      <c r="K11" s="265"/>
      <c r="L11" s="312"/>
      <c r="M11" s="313"/>
      <c r="N11" s="314"/>
      <c r="O11" s="311"/>
      <c r="P11" s="318"/>
      <c r="Q11" s="317"/>
      <c r="R11" s="311"/>
    </row>
    <row r="12" spans="1:18" ht="42.6" customHeight="1">
      <c r="A12" s="27" t="s">
        <v>1057</v>
      </c>
      <c r="B12" s="83" t="s">
        <v>1058</v>
      </c>
      <c r="C12" s="47">
        <f>'DevCoAssessmentInput(CE&amp;O)'!$C$12/'DevCoAssessmentInput(CE&amp;O)'!$C$9</f>
        <v>0.5</v>
      </c>
      <c r="D12" s="264" t="str">
        <f>_xlfn.IFS($C$12&lt;0.02,"Good",$C$12&lt;=0.05,"Satisfactory",$C$12&gt;0.05,"Needs Improvement")</f>
        <v>Needs Improvement</v>
      </c>
      <c r="E12" s="55">
        <f>_xlfn.IFS($D$12="Good", 3, $D$12="Satisfactory", 2, $D$12="Needs Improvement", 1)</f>
        <v>1</v>
      </c>
      <c r="F12" s="47">
        <v>0.4</v>
      </c>
      <c r="G12" s="26" t="s">
        <v>1059</v>
      </c>
      <c r="H12" s="47" t="s">
        <v>1075</v>
      </c>
      <c r="I12" s="47" t="s">
        <v>1076</v>
      </c>
      <c r="J12" s="47" t="s">
        <v>1077</v>
      </c>
      <c r="K12" s="265"/>
      <c r="L12" s="312"/>
      <c r="M12" s="313"/>
      <c r="N12" s="314"/>
      <c r="O12" s="311"/>
      <c r="P12" s="318"/>
      <c r="Q12" s="317"/>
      <c r="R12" s="311"/>
    </row>
    <row r="13" spans="1:18" ht="42.6" customHeight="1">
      <c r="A13" s="304" t="s">
        <v>1060</v>
      </c>
      <c r="B13" s="83" t="s">
        <v>1061</v>
      </c>
      <c r="C13" s="303">
        <f>'DevCoAssessmentInput(CE&amp;O)'!$C$13/'DevCoAssessmentInput(CE&amp;O)'!$C$14</f>
        <v>3.9215686274509803E-3</v>
      </c>
      <c r="D13" s="307" t="str">
        <f>_xlfn.IFS($C$13&lt;0.05,"Good",$C$13&lt;=0.15,"Satisfactory",$C$13&gt;0.15,"Needs Improvement")</f>
        <v>Good</v>
      </c>
      <c r="E13" s="308">
        <f>_xlfn.IFS($D$13="Good", 3, $D$13="Satisfactory", 2, $D$13="Needs Improvement", 1)</f>
        <v>3</v>
      </c>
      <c r="F13" s="303">
        <v>0.4</v>
      </c>
      <c r="G13" s="309" t="s">
        <v>1062</v>
      </c>
      <c r="H13" s="303" t="s">
        <v>1072</v>
      </c>
      <c r="I13" s="303" t="s">
        <v>1073</v>
      </c>
      <c r="J13" s="303" t="s">
        <v>1074</v>
      </c>
      <c r="K13" s="311"/>
      <c r="L13" s="312" t="s">
        <v>1078</v>
      </c>
      <c r="M13" s="313">
        <f>($F$13*$E$13+$F$15*$E$15)</f>
        <v>1.8000000000000003</v>
      </c>
      <c r="N13" s="314">
        <v>0.2</v>
      </c>
      <c r="O13" s="311"/>
      <c r="P13" s="318"/>
      <c r="Q13" s="317"/>
      <c r="R13" s="311"/>
    </row>
    <row r="14" spans="1:18" ht="14.1" hidden="1" customHeight="1">
      <c r="A14" s="305"/>
      <c r="B14" s="83" t="s">
        <v>1063</v>
      </c>
      <c r="C14" s="303"/>
      <c r="D14" s="307"/>
      <c r="E14" s="308"/>
      <c r="F14" s="303"/>
      <c r="G14" s="310"/>
      <c r="H14" s="303"/>
      <c r="I14" s="303"/>
      <c r="J14" s="303"/>
      <c r="K14" s="311"/>
      <c r="L14" s="312"/>
      <c r="M14" s="313"/>
      <c r="N14" s="314"/>
      <c r="O14" s="311"/>
      <c r="P14" s="318"/>
      <c r="Q14" s="317"/>
      <c r="R14" s="311"/>
    </row>
    <row r="15" spans="1:18" ht="56.65" customHeight="1">
      <c r="A15" s="27" t="s">
        <v>1064</v>
      </c>
      <c r="B15" s="83" t="s">
        <v>1065</v>
      </c>
      <c r="C15" s="47">
        <f>'DevCoAssessmentInput(CE&amp;O)'!$C$13/'DevCoAssessmentInput(CE&amp;O)'!$C$15</f>
        <v>2.5</v>
      </c>
      <c r="D15" s="264" t="str">
        <f>_xlfn.IFS($C$15&lt;0.1,"Good",$C$15&lt;=0.2,"Satisfactory",$C$15&gt;0.2,"Needs Improvement")</f>
        <v>Needs Improvement</v>
      </c>
      <c r="E15" s="55">
        <f>_xlfn.IFS($D$15="Good", 3, $D$15="Satisfactory", 2, $D$15="Needs Improvement", 1)</f>
        <v>1</v>
      </c>
      <c r="F15" s="47">
        <v>0.6</v>
      </c>
      <c r="G15" s="26" t="s">
        <v>1066</v>
      </c>
      <c r="H15" s="47" t="s">
        <v>618</v>
      </c>
      <c r="I15" s="47" t="s">
        <v>1067</v>
      </c>
      <c r="J15" s="47" t="s">
        <v>1068</v>
      </c>
      <c r="K15" s="265"/>
      <c r="L15" s="312"/>
      <c r="M15" s="313"/>
      <c r="N15" s="314"/>
      <c r="O15" s="311"/>
      <c r="P15" s="318"/>
      <c r="Q15" s="317"/>
      <c r="R15" s="311"/>
    </row>
    <row r="16" spans="1:18" ht="34.35" customHeight="1">
      <c r="G16" s="85"/>
    </row>
    <row r="17" spans="7:7" ht="34.35" customHeight="1">
      <c r="G17" s="85"/>
    </row>
    <row r="18" spans="7:7" ht="34.35" customHeight="1">
      <c r="G18" s="85"/>
    </row>
    <row r="19" spans="7:7" ht="34.35" customHeight="1">
      <c r="G19" s="85"/>
    </row>
    <row r="20" spans="7:7" ht="34.35" customHeight="1">
      <c r="G20" s="85"/>
    </row>
    <row r="21" spans="7:7" ht="34.35" customHeight="1">
      <c r="G21" s="85"/>
    </row>
    <row r="22" spans="7:7" ht="34.35" customHeight="1">
      <c r="G22" s="85"/>
    </row>
    <row r="23" spans="7:7" ht="34.35" customHeight="1">
      <c r="G23" s="85"/>
    </row>
    <row r="24" spans="7:7" ht="34.35" customHeight="1">
      <c r="G24" s="85"/>
    </row>
    <row r="25" spans="7:7" ht="34.35" customHeight="1">
      <c r="G25" s="85"/>
    </row>
    <row r="26" spans="7:7" ht="34.35" customHeight="1">
      <c r="G26" s="85"/>
    </row>
    <row r="27" spans="7:7" ht="34.35" customHeight="1">
      <c r="G27" s="85"/>
    </row>
    <row r="28" spans="7:7" ht="34.35" customHeight="1">
      <c r="G28" s="85"/>
    </row>
    <row r="29" spans="7:7" ht="34.35" customHeight="1">
      <c r="G29" s="85"/>
    </row>
    <row r="30" spans="7:7" ht="34.35" customHeight="1">
      <c r="G30" s="85"/>
    </row>
    <row r="31" spans="7:7" ht="34.35" customHeight="1">
      <c r="G31" s="85"/>
    </row>
    <row r="32" spans="7:7" ht="34.35" customHeight="1">
      <c r="G32" s="85"/>
    </row>
    <row r="33" spans="7:7" ht="34.35" customHeight="1">
      <c r="G33" s="85"/>
    </row>
    <row r="34" spans="7:7" ht="34.35" customHeight="1">
      <c r="G34" s="85"/>
    </row>
    <row r="35" spans="7:7" ht="34.35" customHeight="1">
      <c r="G35" s="85"/>
    </row>
    <row r="36" spans="7:7" ht="34.35" customHeight="1">
      <c r="G36" s="85"/>
    </row>
    <row r="37" spans="7:7" ht="34.35" customHeight="1">
      <c r="G37" s="85"/>
    </row>
    <row r="38" spans="7:7" ht="34.35" customHeight="1">
      <c r="G38" s="85"/>
    </row>
    <row r="39" spans="7:7" ht="34.35" customHeight="1">
      <c r="G39" s="85"/>
    </row>
    <row r="40" spans="7:7" ht="34.35" customHeight="1">
      <c r="G40" s="85"/>
    </row>
    <row r="41" spans="7:7" ht="34.35" customHeight="1">
      <c r="G41" s="85"/>
    </row>
    <row r="42" spans="7:7" ht="34.35" customHeight="1">
      <c r="G42" s="85"/>
    </row>
    <row r="43" spans="7:7" ht="34.35" customHeight="1">
      <c r="G43" s="85"/>
    </row>
    <row r="44" spans="7:7" ht="34.35" customHeight="1">
      <c r="G44" s="85"/>
    </row>
    <row r="45" spans="7:7" ht="34.35" customHeight="1">
      <c r="G45" s="85"/>
    </row>
    <row r="46" spans="7:7" ht="34.35" customHeight="1">
      <c r="G46" s="85"/>
    </row>
    <row r="47" spans="7:7" ht="34.35" customHeight="1">
      <c r="G47" s="85"/>
    </row>
    <row r="48" spans="7:7" ht="34.35" customHeight="1">
      <c r="G48" s="85"/>
    </row>
    <row r="49" spans="7:7" ht="34.35" customHeight="1">
      <c r="G49" s="85"/>
    </row>
    <row r="50" spans="7:7" ht="34.35" customHeight="1">
      <c r="G50" s="85"/>
    </row>
    <row r="51" spans="7:7" ht="34.35" customHeight="1">
      <c r="G51" s="85"/>
    </row>
    <row r="52" spans="7:7" ht="34.35" customHeight="1">
      <c r="G52" s="85"/>
    </row>
    <row r="53" spans="7:7" ht="34.35" customHeight="1">
      <c r="G53" s="85"/>
    </row>
    <row r="54" spans="7:7" ht="34.35" customHeight="1">
      <c r="G54" s="85"/>
    </row>
    <row r="55" spans="7:7" ht="34.35" customHeight="1">
      <c r="G55" s="85"/>
    </row>
    <row r="56" spans="7:7" ht="34.35" customHeight="1">
      <c r="G56" s="85"/>
    </row>
    <row r="57" spans="7:7" ht="34.35" customHeight="1">
      <c r="G57" s="85"/>
    </row>
    <row r="58" spans="7:7" ht="34.35" customHeight="1">
      <c r="G58" s="85"/>
    </row>
    <row r="59" spans="7:7" ht="34.35" customHeight="1">
      <c r="G59" s="85"/>
    </row>
    <row r="60" spans="7:7" ht="34.35" customHeight="1">
      <c r="G60" s="85"/>
    </row>
    <row r="61" spans="7:7" ht="34.35" customHeight="1">
      <c r="G61" s="85"/>
    </row>
    <row r="62" spans="7:7" ht="34.35" customHeight="1">
      <c r="G62" s="85"/>
    </row>
    <row r="63" spans="7:7" ht="34.35" customHeight="1">
      <c r="G63" s="85"/>
    </row>
    <row r="64" spans="7:7" ht="34.35" customHeight="1">
      <c r="G64" s="85"/>
    </row>
    <row r="65" spans="7:7" ht="34.35" customHeight="1">
      <c r="G65" s="85"/>
    </row>
    <row r="66" spans="7:7" ht="34.35" customHeight="1">
      <c r="G66" s="85"/>
    </row>
    <row r="67" spans="7:7" ht="34.35" customHeight="1">
      <c r="G67" s="85"/>
    </row>
    <row r="68" spans="7:7" ht="34.35" customHeight="1">
      <c r="G68" s="85"/>
    </row>
    <row r="69" spans="7:7" ht="34.35" customHeight="1">
      <c r="G69" s="85"/>
    </row>
    <row r="70" spans="7:7" ht="34.35" customHeight="1">
      <c r="G70" s="85"/>
    </row>
    <row r="71" spans="7:7" ht="34.35" customHeight="1">
      <c r="G71" s="85"/>
    </row>
    <row r="72" spans="7:7" ht="34.35" customHeight="1">
      <c r="G72" s="85"/>
    </row>
    <row r="73" spans="7:7" ht="34.35" customHeight="1">
      <c r="G73" s="85"/>
    </row>
    <row r="74" spans="7:7" ht="34.35" customHeight="1">
      <c r="G74" s="85"/>
    </row>
    <row r="75" spans="7:7" ht="34.35" customHeight="1">
      <c r="G75" s="85"/>
    </row>
    <row r="76" spans="7:7" ht="34.35" customHeight="1">
      <c r="G76" s="85"/>
    </row>
    <row r="77" spans="7:7" ht="34.35" customHeight="1">
      <c r="G77" s="85"/>
    </row>
    <row r="78" spans="7:7" ht="34.35" customHeight="1">
      <c r="G78" s="85"/>
    </row>
    <row r="79" spans="7:7" ht="14.1" customHeight="1"/>
    <row r="80" spans="7:7"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sheetData>
  <sheetProtection algorithmName="SHA-512" hashValue="u+/erUGxNTNWgVM+Bnb7WMVB97L9aaSMF9nhZKGqcUMN4cZ/667C4peHLNoZ0CA4U61wYyrRnCOTpAxKd4l7qA==" saltValue="HG5L776XS1fLnRIegyzrpA==" spinCount="100000" sheet="1" objects="1" scenarios="1"/>
  <mergeCells count="45">
    <mergeCell ref="L10:L12"/>
    <mergeCell ref="M6:M9"/>
    <mergeCell ref="M10:M12"/>
    <mergeCell ref="L13:L15"/>
    <mergeCell ref="M13:M15"/>
    <mergeCell ref="J8:J9"/>
    <mergeCell ref="K8:K9"/>
    <mergeCell ref="L6:L9"/>
    <mergeCell ref="H6:H7"/>
    <mergeCell ref="I6:I7"/>
    <mergeCell ref="J6:J7"/>
    <mergeCell ref="K6:K7"/>
    <mergeCell ref="A8:A9"/>
    <mergeCell ref="C8:C9"/>
    <mergeCell ref="D8:D9"/>
    <mergeCell ref="G6:G7"/>
    <mergeCell ref="C6:C7"/>
    <mergeCell ref="D6:D7"/>
    <mergeCell ref="E6:E7"/>
    <mergeCell ref="F6:F7"/>
    <mergeCell ref="A6:A7"/>
    <mergeCell ref="E8:E9"/>
    <mergeCell ref="F8:F9"/>
    <mergeCell ref="G8:G9"/>
    <mergeCell ref="A13:A14"/>
    <mergeCell ref="C13:C14"/>
    <mergeCell ref="D13:D14"/>
    <mergeCell ref="E13:E14"/>
    <mergeCell ref="F13:F14"/>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H8:H9"/>
    <mergeCell ref="I8:I9"/>
  </mergeCells>
  <conditionalFormatting sqref="E16:E1048576 M16:M1048576 Q16:Q1048576">
    <cfRule type="cellIs" dxfId="199" priority="157" stopIfTrue="1" operator="equal">
      <formula>0</formula>
    </cfRule>
    <cfRule type="cellIs" dxfId="198" priority="158" stopIfTrue="1" operator="lessThan">
      <formula>1.5</formula>
    </cfRule>
    <cfRule type="cellIs" dxfId="197" priority="159" stopIfTrue="1" operator="lessThan">
      <formula>2.5</formula>
    </cfRule>
    <cfRule type="cellIs" dxfId="196" priority="160" stopIfTrue="1" operator="greaterThanOrEqual">
      <formula>2.5</formula>
    </cfRule>
  </conditionalFormatting>
  <conditionalFormatting sqref="E6:E15">
    <cfRule type="cellIs" dxfId="195" priority="161" stopIfTrue="1" operator="equal">
      <formula>0</formula>
    </cfRule>
    <cfRule type="cellIs" dxfId="194" priority="162" stopIfTrue="1" operator="lessThan">
      <formula>1.5</formula>
    </cfRule>
    <cfRule type="cellIs" dxfId="193" priority="163" stopIfTrue="1" operator="lessThan">
      <formula>2.5</formula>
    </cfRule>
    <cfRule type="cellIs" dxfId="192" priority="164" stopIfTrue="1" operator="greaterThanOrEqual">
      <formula>2.5</formula>
    </cfRule>
  </conditionalFormatting>
  <conditionalFormatting sqref="M6:M15">
    <cfRule type="cellIs" dxfId="191" priority="165" stopIfTrue="1" operator="equal">
      <formula>0</formula>
    </cfRule>
    <cfRule type="cellIs" dxfId="190" priority="166" stopIfTrue="1" operator="lessThan">
      <formula>1.5</formula>
    </cfRule>
    <cfRule type="cellIs" dxfId="189" priority="167" stopIfTrue="1" operator="lessThan">
      <formula>2.5</formula>
    </cfRule>
    <cfRule type="cellIs" dxfId="188" priority="168" stopIfTrue="1" operator="greaterThanOrEqual">
      <formula>2.5</formula>
    </cfRule>
  </conditionalFormatting>
  <conditionalFormatting sqref="Q6:Q15">
    <cfRule type="cellIs" dxfId="187" priority="169" stopIfTrue="1" operator="equal">
      <formula>0</formula>
    </cfRule>
    <cfRule type="cellIs" dxfId="186" priority="170" stopIfTrue="1" operator="lessThan">
      <formula>1.5</formula>
    </cfRule>
    <cfRule type="cellIs" dxfId="185" priority="171" stopIfTrue="1" operator="lessThan">
      <formula>2.5</formula>
    </cfRule>
    <cfRule type="cellIs" dxfId="184" priority="172"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13">
    <tabColor theme="1"/>
    <pageSetUpPr fitToPage="1"/>
  </sheetPr>
  <dimension ref="A1:F999"/>
  <sheetViews>
    <sheetView showGridLines="0" showRowColHeaders="0" zoomScaleNormal="100" workbookViewId="0">
      <pane xSplit="1" ySplit="5" topLeftCell="D8" activePane="bottomRight" state="frozen"/>
      <selection pane="bottomRight" activeCell="D8" sqref="D8"/>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120" customWidth="1"/>
    <col min="4" max="4" width="44.625" style="113" customWidth="1"/>
    <col min="5" max="6" width="33.625" style="113" customWidth="1"/>
    <col min="7" max="16384" width="8.75" style="18"/>
  </cols>
  <sheetData>
    <row r="1" spans="1:6" ht="21" customHeight="1">
      <c r="A1" s="18"/>
      <c r="B1" s="31"/>
      <c r="C1" s="98"/>
      <c r="D1" s="18"/>
      <c r="E1" s="18"/>
      <c r="F1" s="18"/>
    </row>
    <row r="2" spans="1:6" ht="21" customHeight="1">
      <c r="A2" s="12" t="s">
        <v>3</v>
      </c>
      <c r="B2" s="62"/>
      <c r="C2" s="243"/>
      <c r="D2" s="18"/>
      <c r="E2" s="18"/>
      <c r="F2" s="18"/>
    </row>
    <row r="3" spans="1:6" ht="21" customHeight="1">
      <c r="A3" s="132" t="e" cm="1">
        <f t="array" aca="1" ref="A3" ca="1">MID(CELL("filename",A1),FIND("]",CELL("filename",A1))+1,256)</f>
        <v>#VALUE!</v>
      </c>
      <c r="B3" s="62"/>
      <c r="C3" s="243"/>
      <c r="D3" s="18"/>
      <c r="E3" s="18"/>
      <c r="F3" s="18"/>
    </row>
    <row r="4" spans="1:6" ht="5.0999999999999996" customHeight="1">
      <c r="A4" s="15"/>
      <c r="B4" s="62"/>
      <c r="C4" s="243"/>
      <c r="D4" s="18"/>
      <c r="E4" s="18"/>
      <c r="F4" s="18"/>
    </row>
    <row r="5" spans="1:6" s="25" customFormat="1" ht="43.35" customHeight="1">
      <c r="A5" s="127" t="s">
        <v>4</v>
      </c>
      <c r="B5" s="127" t="s">
        <v>400</v>
      </c>
      <c r="C5" s="128" t="s">
        <v>625</v>
      </c>
      <c r="D5" s="127" t="s">
        <v>402</v>
      </c>
      <c r="E5" s="127" t="s">
        <v>403</v>
      </c>
      <c r="F5" s="127" t="s">
        <v>404</v>
      </c>
    </row>
    <row r="6" spans="1:6" ht="53.1" customHeight="1">
      <c r="A6" s="197">
        <f t="shared" ref="A6:A11" si="0">ROW()-5</f>
        <v>1</v>
      </c>
      <c r="B6" s="112" t="s">
        <v>1079</v>
      </c>
      <c r="C6" s="179">
        <v>45779.789247685185</v>
      </c>
      <c r="D6" s="112"/>
      <c r="E6" s="112"/>
      <c r="F6" s="110"/>
    </row>
    <row r="7" spans="1:6" ht="53.1" customHeight="1">
      <c r="A7" s="197">
        <f t="shared" si="0"/>
        <v>2</v>
      </c>
      <c r="B7" s="112" t="s">
        <v>1080</v>
      </c>
      <c r="C7" s="179">
        <v>45779.789247685185</v>
      </c>
      <c r="D7" s="112"/>
      <c r="E7" s="112"/>
      <c r="F7" s="110"/>
    </row>
    <row r="8" spans="1:6" ht="91.35" customHeight="1">
      <c r="A8" s="197">
        <f t="shared" si="0"/>
        <v>3</v>
      </c>
      <c r="B8" s="112" t="s">
        <v>1081</v>
      </c>
      <c r="C8" s="179">
        <v>45779.789247685185</v>
      </c>
      <c r="D8" s="112"/>
      <c r="E8" s="112"/>
      <c r="F8" s="110"/>
    </row>
    <row r="9" spans="1:6" ht="53.1" customHeight="1">
      <c r="A9" s="197">
        <f t="shared" si="0"/>
        <v>4</v>
      </c>
      <c r="B9" s="112" t="s">
        <v>1082</v>
      </c>
      <c r="C9" s="179">
        <v>45779.789247685185</v>
      </c>
      <c r="D9" s="112"/>
      <c r="E9" s="112"/>
      <c r="F9" s="110"/>
    </row>
    <row r="10" spans="1:6" ht="53.1" customHeight="1">
      <c r="A10" s="197">
        <f t="shared" si="0"/>
        <v>5</v>
      </c>
      <c r="B10" s="112" t="s">
        <v>1083</v>
      </c>
      <c r="C10" s="179">
        <v>45779.789247685185</v>
      </c>
      <c r="D10" s="112"/>
      <c r="E10" s="112"/>
      <c r="F10" s="110"/>
    </row>
    <row r="11" spans="1:6" ht="53.1" customHeight="1">
      <c r="A11" s="195">
        <f t="shared" si="0"/>
        <v>6</v>
      </c>
      <c r="B11" s="112" t="s">
        <v>1084</v>
      </c>
      <c r="C11" s="179">
        <v>45779.789247685185</v>
      </c>
      <c r="D11" s="112"/>
      <c r="E11" s="112"/>
      <c r="F11" s="110"/>
    </row>
    <row r="12" spans="1:6" ht="36.6" customHeight="1"/>
    <row r="13" spans="1:6" ht="36.6" customHeight="1"/>
    <row r="14" spans="1:6" ht="36.6" customHeight="1"/>
    <row r="15" spans="1:6" ht="36.6" customHeight="1"/>
    <row r="16" spans="1:6" ht="36.6" customHeight="1"/>
    <row r="17" ht="36.6" customHeight="1"/>
    <row r="18" ht="36.6" customHeight="1"/>
    <row r="19" ht="36.6" customHeight="1"/>
    <row r="20" ht="36.6" customHeight="1"/>
    <row r="21" ht="36.6" customHeight="1"/>
    <row r="22" ht="36.6" customHeight="1"/>
    <row r="23" ht="36.6" customHeight="1"/>
    <row r="24" ht="36.6" customHeight="1"/>
    <row r="25" ht="36.6" customHeight="1"/>
    <row r="26" ht="36.6" customHeight="1"/>
    <row r="27" ht="36.6" customHeight="1"/>
    <row r="28" ht="36.6" customHeight="1"/>
    <row r="29" ht="36.6" customHeight="1"/>
    <row r="30" ht="36.6" customHeight="1"/>
    <row r="31" ht="36.6" customHeight="1"/>
    <row r="32"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9r7a38Fv/COG5RDe37vhs4kgC0YcBA+rB2gqUj/xlyM4CzlDESWmUCG0DQbzD2b5BziyFOPyIljew4ok7R48SA==" saltValue="GIlmmGxWRSp2W6HAJxKv1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30">
    <tabColor theme="0" tint="-0.499984740745262"/>
    <pageSetUpPr fitToPage="1"/>
  </sheetPr>
  <dimension ref="A1:J999"/>
  <sheetViews>
    <sheetView showGridLines="0" showRowColHeaders="0" zoomScaleNormal="100" workbookViewId="0">
      <pane xSplit="1" ySplit="5" topLeftCell="C15" activePane="bottomRight" state="frozen"/>
      <selection pane="bottomRight" activeCell="D17" sqref="D17"/>
      <selection pane="bottomLeft" activeCell="D23" sqref="D23"/>
      <selection pane="topRight" activeCell="D23" sqref="D23"/>
    </sheetView>
  </sheetViews>
  <sheetFormatPr defaultColWidth="8.75" defaultRowHeight="40.35" customHeight="1"/>
  <cols>
    <col min="1" max="1" width="5.625" style="60" customWidth="1"/>
    <col min="2" max="2" width="7.375" style="60" hidden="1" customWidth="1"/>
    <col min="3" max="3" width="66.625" style="63" customWidth="1"/>
    <col min="4" max="4" width="10.625" style="119" customWidth="1"/>
    <col min="5" max="5" width="9.625" style="63" hidden="1" customWidth="1"/>
    <col min="6" max="6" width="5.625" style="60" customWidth="1"/>
    <col min="7" max="7" width="8.75" style="60"/>
    <col min="8" max="8" width="22.375" style="60" customWidth="1"/>
    <col min="9" max="9" width="18.125" style="60" customWidth="1"/>
    <col min="10" max="10" width="17" style="60" customWidth="1"/>
    <col min="11" max="16384" width="8.75" style="60"/>
  </cols>
  <sheetData>
    <row r="1" spans="1:10" s="18" customFormat="1" ht="21" customHeight="1">
      <c r="C1" s="31"/>
      <c r="D1" s="25"/>
      <c r="E1" s="31"/>
    </row>
    <row r="2" spans="1:10" s="18" customFormat="1" ht="21" customHeight="1">
      <c r="A2" s="12" t="s">
        <v>3</v>
      </c>
      <c r="B2" s="12"/>
      <c r="C2" s="62"/>
      <c r="D2" s="36"/>
      <c r="E2" s="62"/>
    </row>
    <row r="3" spans="1:10" s="18" customFormat="1" ht="21" customHeight="1">
      <c r="A3" s="132" t="e" cm="1">
        <f t="array" aca="1" ref="A3" ca="1">MID(CELL("filename",A1),FIND("]",CELL("filename",A1))+1,256)</f>
        <v>#VALUE!</v>
      </c>
      <c r="B3" s="13"/>
      <c r="C3" s="62"/>
      <c r="D3" s="36"/>
      <c r="E3" s="62"/>
      <c r="G3" s="18" t="s">
        <v>1085</v>
      </c>
    </row>
    <row r="4" spans="1:10" s="18" customFormat="1" ht="5.0999999999999996" customHeight="1">
      <c r="A4" s="15"/>
      <c r="B4" s="15"/>
      <c r="C4" s="62"/>
      <c r="D4" s="36"/>
      <c r="E4" s="62"/>
      <c r="G4" s="25"/>
    </row>
    <row r="5" spans="1:10" s="124" customFormat="1" ht="43.35" customHeight="1">
      <c r="A5" s="102" t="s">
        <v>4</v>
      </c>
      <c r="B5" s="59" t="s">
        <v>415</v>
      </c>
      <c r="C5" s="102" t="s">
        <v>416</v>
      </c>
      <c r="D5" s="102" t="s">
        <v>363</v>
      </c>
      <c r="E5" s="104" t="s">
        <v>417</v>
      </c>
      <c r="G5" s="288" t="s">
        <v>418</v>
      </c>
      <c r="H5" s="289" t="s">
        <v>1086</v>
      </c>
      <c r="I5" s="289" t="s">
        <v>1087</v>
      </c>
      <c r="J5" s="289" t="s">
        <v>1088</v>
      </c>
    </row>
    <row r="6" spans="1:10" ht="36.6" customHeight="1">
      <c r="A6" s="268">
        <f>IF($C6="","",SUBTOTAL(3,$C$6:$C6)*1)</f>
        <v>1</v>
      </c>
      <c r="B6" s="269"/>
      <c r="C6" s="58" t="s">
        <v>1089</v>
      </c>
      <c r="D6" s="270">
        <v>519000000</v>
      </c>
      <c r="E6" s="258" t="s">
        <v>507</v>
      </c>
      <c r="G6" s="290">
        <v>2023</v>
      </c>
      <c r="H6" s="290">
        <v>400</v>
      </c>
      <c r="I6" s="290">
        <v>400</v>
      </c>
      <c r="J6" s="290">
        <v>400</v>
      </c>
    </row>
    <row r="7" spans="1:10" ht="36.6" customHeight="1">
      <c r="A7" s="268">
        <f>IF($C7="","",SUBTOTAL(3,$C$6:$C7)*1)</f>
        <v>2</v>
      </c>
      <c r="B7" s="269"/>
      <c r="C7" s="58" t="s">
        <v>1090</v>
      </c>
      <c r="D7" s="270">
        <v>100000000</v>
      </c>
      <c r="E7" s="258" t="s">
        <v>507</v>
      </c>
      <c r="G7" s="290">
        <v>2024</v>
      </c>
      <c r="H7" s="290">
        <v>420</v>
      </c>
      <c r="I7" s="290">
        <v>420</v>
      </c>
      <c r="J7" s="290">
        <v>420</v>
      </c>
    </row>
    <row r="8" spans="1:10" ht="36.6" customHeight="1">
      <c r="A8" s="268">
        <f>IF($C8="","",SUBTOTAL(3,$C$6:$C8)*1)</f>
        <v>3</v>
      </c>
      <c r="B8" s="269"/>
      <c r="C8" s="58" t="s">
        <v>1091</v>
      </c>
      <c r="D8" s="270">
        <v>2000000</v>
      </c>
      <c r="E8" s="258" t="s">
        <v>456</v>
      </c>
      <c r="G8" s="290">
        <v>2025</v>
      </c>
      <c r="H8" s="290">
        <v>440</v>
      </c>
      <c r="I8" s="290">
        <v>455</v>
      </c>
      <c r="J8" s="290">
        <v>455</v>
      </c>
    </row>
    <row r="9" spans="1:10" ht="36.6" customHeight="1">
      <c r="A9" s="268">
        <f>IF($C9="","",SUBTOTAL(3,$C$6:$C9)*1)</f>
        <v>4</v>
      </c>
      <c r="B9" s="269"/>
      <c r="C9" s="58" t="s">
        <v>1092</v>
      </c>
      <c r="D9" s="270">
        <v>1500000</v>
      </c>
      <c r="E9" s="258" t="s">
        <v>456</v>
      </c>
      <c r="G9" s="290">
        <v>2026</v>
      </c>
      <c r="H9" s="290">
        <v>460</v>
      </c>
      <c r="I9" s="290">
        <v>480</v>
      </c>
      <c r="J9" s="290">
        <v>500</v>
      </c>
    </row>
    <row r="10" spans="1:10" ht="36.6" customHeight="1">
      <c r="A10" s="268">
        <f>IF($C10="","",SUBTOTAL(3,$C$6:$C10)*1)</f>
        <v>5</v>
      </c>
      <c r="B10" s="269"/>
      <c r="C10" s="58" t="s">
        <v>1093</v>
      </c>
      <c r="D10" s="270">
        <v>200000</v>
      </c>
      <c r="E10" s="258"/>
      <c r="G10" s="290">
        <v>2027</v>
      </c>
      <c r="H10" s="290">
        <v>480</v>
      </c>
      <c r="I10" s="290">
        <v>500</v>
      </c>
      <c r="J10" s="290">
        <v>510</v>
      </c>
    </row>
    <row r="11" spans="1:10" ht="36.6" customHeight="1">
      <c r="A11" s="268">
        <f>IF($C11="","",SUBTOTAL(3,$C$6:$C11)*1)</f>
        <v>6</v>
      </c>
      <c r="B11" s="269"/>
      <c r="C11" s="58" t="s">
        <v>1094</v>
      </c>
      <c r="D11" s="270">
        <v>5000000</v>
      </c>
      <c r="E11" s="258" t="s">
        <v>507</v>
      </c>
      <c r="G11" s="290">
        <v>2028</v>
      </c>
      <c r="H11" s="290">
        <v>500</v>
      </c>
      <c r="I11" s="290">
        <v>510</v>
      </c>
      <c r="J11" s="290">
        <v>525</v>
      </c>
    </row>
    <row r="12" spans="1:10" ht="36.6" customHeight="1">
      <c r="A12" s="268">
        <f>IF($C12="","",SUBTOTAL(3,$C$6:$C12)*1)</f>
        <v>7</v>
      </c>
      <c r="B12" s="269"/>
      <c r="C12" s="58" t="s">
        <v>1095</v>
      </c>
      <c r="D12" s="270">
        <v>1</v>
      </c>
      <c r="E12" s="258" t="s">
        <v>507</v>
      </c>
      <c r="G12" s="290"/>
      <c r="H12" s="290"/>
      <c r="I12" s="290"/>
      <c r="J12" s="290"/>
    </row>
    <row r="13" spans="1:10" ht="36.6" customHeight="1">
      <c r="A13" s="268">
        <f>IF($C13="","",SUBTOTAL(3,$C$6:$C13)*1)</f>
        <v>8</v>
      </c>
      <c r="B13" s="269"/>
      <c r="C13" s="58" t="s">
        <v>1096</v>
      </c>
      <c r="D13" s="270">
        <v>0</v>
      </c>
      <c r="E13" s="258" t="s">
        <v>441</v>
      </c>
      <c r="G13" s="290"/>
      <c r="H13" s="290"/>
      <c r="I13" s="290"/>
      <c r="J13" s="290"/>
    </row>
    <row r="14" spans="1:10" ht="36.6" customHeight="1">
      <c r="A14" s="268">
        <f>IF($C14="","",SUBTOTAL(3,$C$6:$C14)*1)</f>
        <v>9</v>
      </c>
      <c r="B14" s="269"/>
      <c r="C14" s="58" t="s">
        <v>1097</v>
      </c>
      <c r="D14" s="270">
        <v>3</v>
      </c>
      <c r="E14" s="258" t="s">
        <v>441</v>
      </c>
      <c r="G14" s="290"/>
      <c r="H14" s="290"/>
      <c r="I14" s="290"/>
      <c r="J14" s="290"/>
    </row>
    <row r="15" spans="1:10" ht="36.6" customHeight="1">
      <c r="A15" s="268">
        <f>IF($C15="","",SUBTOTAL(3,$C$6:$C15)*1)</f>
        <v>10</v>
      </c>
      <c r="B15" s="269"/>
      <c r="C15" s="58" t="s">
        <v>1098</v>
      </c>
      <c r="D15" s="270">
        <v>2</v>
      </c>
      <c r="E15" s="258" t="s">
        <v>441</v>
      </c>
    </row>
    <row r="16" spans="1:10" ht="36.6" customHeight="1">
      <c r="A16" s="268">
        <f>IF($C16="","",SUBTOTAL(3,$C$6:$C16)*1)</f>
        <v>11</v>
      </c>
      <c r="B16" s="269"/>
      <c r="C16" s="58" t="s">
        <v>1099</v>
      </c>
      <c r="D16" s="270">
        <v>6</v>
      </c>
      <c r="E16" s="258" t="s">
        <v>441</v>
      </c>
    </row>
    <row r="17" spans="1:5" ht="36.6" customHeight="1">
      <c r="A17" s="268">
        <f>IF($C17="","",SUBTOTAL(3,$C$6:$C17)*1)</f>
        <v>12</v>
      </c>
      <c r="B17" s="269"/>
      <c r="C17" s="58" t="s">
        <v>1100</v>
      </c>
      <c r="D17" s="270">
        <v>8</v>
      </c>
      <c r="E17" s="258" t="s">
        <v>441</v>
      </c>
    </row>
    <row r="18" spans="1:5" ht="36.6" customHeight="1">
      <c r="A18" s="268">
        <f>IF($C18="","",SUBTOTAL(3,$C$6:$C18)*1)</f>
        <v>13</v>
      </c>
      <c r="B18" s="269"/>
      <c r="C18" s="58" t="s">
        <v>1101</v>
      </c>
      <c r="D18" s="270">
        <v>15000000</v>
      </c>
      <c r="E18" s="258" t="s">
        <v>456</v>
      </c>
    </row>
    <row r="19" spans="1:5" ht="36.6" customHeight="1">
      <c r="A19" s="268">
        <f>IF($C19="","",SUBTOTAL(3,$C$6:$C19)*1)</f>
        <v>14</v>
      </c>
      <c r="B19" s="269"/>
      <c r="C19" s="58" t="s">
        <v>1102</v>
      </c>
      <c r="D19" s="270">
        <v>30</v>
      </c>
      <c r="E19" s="258" t="s">
        <v>507</v>
      </c>
    </row>
    <row r="20" spans="1:5" ht="36.6" customHeight="1">
      <c r="A20" s="268">
        <f>IF($C20="","",SUBTOTAL(3,$C$6:$C20)*1)</f>
        <v>15</v>
      </c>
      <c r="B20" s="269"/>
      <c r="C20" s="58" t="s">
        <v>1103</v>
      </c>
      <c r="D20" s="270">
        <v>300000000</v>
      </c>
      <c r="E20" s="258" t="s">
        <v>507</v>
      </c>
    </row>
    <row r="21" spans="1:5" ht="36.6" customHeight="1">
      <c r="A21" s="268">
        <f>IF($C21="","",SUBTOTAL(3,$C$6:$C21)*1)</f>
        <v>16</v>
      </c>
      <c r="B21" s="269"/>
      <c r="C21" s="58" t="s">
        <v>1104</v>
      </c>
      <c r="D21" s="270">
        <v>0</v>
      </c>
      <c r="E21" s="258" t="s">
        <v>507</v>
      </c>
    </row>
    <row r="22" spans="1:5" ht="36.6" customHeight="1">
      <c r="A22" s="268">
        <f>IF($C22="","",SUBTOTAL(3,$C$6:$C22)*1)</f>
        <v>17</v>
      </c>
      <c r="B22" s="269"/>
      <c r="C22" s="58" t="s">
        <v>1105</v>
      </c>
      <c r="D22" s="270">
        <v>1</v>
      </c>
      <c r="E22" s="258" t="s">
        <v>507</v>
      </c>
    </row>
    <row r="23" spans="1:5" ht="36.6" customHeight="1"/>
    <row r="24" spans="1:5" ht="36.6" customHeight="1"/>
    <row r="25" spans="1:5" ht="36.6" customHeight="1"/>
    <row r="26" spans="1:5" ht="36.6" customHeight="1"/>
    <row r="27" spans="1:5" ht="36.6" customHeight="1"/>
    <row r="28" spans="1:5" ht="36.6" customHeight="1"/>
    <row r="29" spans="1:5" ht="36.6" customHeight="1"/>
    <row r="30" spans="1:5" ht="36.6" customHeight="1"/>
    <row r="31" spans="1:5" ht="36.6" customHeight="1"/>
    <row r="32" spans="1:5"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9oOr4SQ8hMk4HPMlSn2FXsHhWHEBlDgm6QJhPiOXulZSHO/c7/ZED5N20svXW09Hw6LEl5oDs9KKDW2k6LVlHQ==" saltValue="zQbHusbDmrtTfsKwygyXyQ=="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23">
    <tabColor theme="9" tint="9.9978637043366805E-2"/>
    <pageSetUpPr fitToPage="1"/>
  </sheetPr>
  <dimension ref="A1:I855"/>
  <sheetViews>
    <sheetView showGridLines="0" showRowColHeaders="0" zoomScaleNormal="100" workbookViewId="0">
      <pane xSplit="2" ySplit="5" topLeftCell="C6" activePane="bottomRight" state="frozen"/>
      <selection pane="bottomRight" activeCell="C6" sqref="C6:C41"/>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171.375" style="73" hidden="1" customWidth="1"/>
    <col min="10" max="16384" width="9.375" style="74"/>
  </cols>
  <sheetData>
    <row r="1" spans="1:9" ht="21" customHeight="1">
      <c r="A1" s="74"/>
      <c r="B1" s="73"/>
      <c r="C1" s="2"/>
      <c r="D1" s="2"/>
      <c r="E1" s="73"/>
      <c r="F1" s="2"/>
      <c r="G1" s="73"/>
      <c r="H1" s="2"/>
    </row>
    <row r="2" spans="1:9" ht="21" customHeight="1">
      <c r="A2" s="33" t="s">
        <v>3</v>
      </c>
      <c r="B2" s="33"/>
      <c r="C2" s="2"/>
      <c r="D2" s="2"/>
      <c r="E2" s="73"/>
      <c r="F2" s="2"/>
      <c r="G2" s="73"/>
      <c r="H2" s="2"/>
    </row>
    <row r="3" spans="1:9" ht="21" customHeight="1">
      <c r="A3" s="133" t="e" cm="1">
        <f t="array" aca="1" ref="A3" ca="1">MID(CELL("filename",A1),FIND("]",CELL("filename",A1))+1,256)</f>
        <v>#VALUE!</v>
      </c>
      <c r="B3" s="34"/>
      <c r="C3" s="2"/>
      <c r="D3" s="2"/>
      <c r="E3" s="73"/>
      <c r="F3" s="2"/>
      <c r="G3" s="73"/>
      <c r="H3" s="2"/>
    </row>
    <row r="4" spans="1:9" ht="5.0999999999999996" customHeight="1">
      <c r="A4" s="34"/>
      <c r="B4" s="34"/>
      <c r="C4" s="2"/>
      <c r="D4" s="2"/>
      <c r="E4" s="73"/>
      <c r="F4" s="2"/>
      <c r="G4" s="73"/>
      <c r="H4" s="2"/>
    </row>
    <row r="5" spans="1:9" s="41" customFormat="1" ht="43.35" customHeight="1">
      <c r="A5" s="43" t="s">
        <v>294</v>
      </c>
      <c r="B5" s="43" t="s">
        <v>295</v>
      </c>
      <c r="C5" s="43" t="s">
        <v>296</v>
      </c>
      <c r="D5" s="80" t="s">
        <v>297</v>
      </c>
      <c r="E5" s="46" t="s">
        <v>298</v>
      </c>
      <c r="F5" s="81" t="s">
        <v>299</v>
      </c>
      <c r="G5" s="46" t="s">
        <v>300</v>
      </c>
      <c r="H5" s="81" t="s">
        <v>301</v>
      </c>
      <c r="I5" s="46" t="s">
        <v>302</v>
      </c>
    </row>
    <row r="6" spans="1:9" ht="101.1" customHeight="1">
      <c r="A6" s="304" t="s">
        <v>1106</v>
      </c>
      <c r="B6" s="26" t="s">
        <v>1107</v>
      </c>
      <c r="C6" s="266" t="s">
        <v>327</v>
      </c>
      <c r="D6" s="226"/>
      <c r="E6" s="90"/>
      <c r="F6" s="84"/>
      <c r="G6" s="90"/>
      <c r="H6" s="84"/>
      <c r="I6" s="299" t="s">
        <v>1108</v>
      </c>
    </row>
    <row r="7" spans="1:9" ht="58.35" customHeight="1">
      <c r="A7" s="316"/>
      <c r="B7" s="26" t="s">
        <v>1109</v>
      </c>
      <c r="C7" s="266" t="s">
        <v>327</v>
      </c>
      <c r="D7" s="226"/>
      <c r="E7" s="90"/>
      <c r="F7" s="84"/>
      <c r="G7" s="90"/>
      <c r="H7" s="84"/>
      <c r="I7" s="299"/>
    </row>
    <row r="8" spans="1:9" ht="36.6" customHeight="1">
      <c r="A8" s="316"/>
      <c r="B8" s="26" t="s">
        <v>1110</v>
      </c>
      <c r="C8" s="266" t="s">
        <v>327</v>
      </c>
      <c r="D8" s="226"/>
      <c r="E8" s="90"/>
      <c r="F8" s="84"/>
      <c r="G8" s="90"/>
      <c r="H8" s="84"/>
      <c r="I8" s="299"/>
    </row>
    <row r="9" spans="1:9" ht="58.35" customHeight="1">
      <c r="A9" s="316"/>
      <c r="B9" s="26" t="s">
        <v>1111</v>
      </c>
      <c r="C9" s="266" t="s">
        <v>342</v>
      </c>
      <c r="D9" s="226"/>
      <c r="E9" s="90"/>
      <c r="F9" s="84"/>
      <c r="G9" s="90"/>
      <c r="H9" s="84"/>
      <c r="I9" s="299"/>
    </row>
    <row r="10" spans="1:9" ht="36.6" customHeight="1">
      <c r="A10" s="316"/>
      <c r="B10" s="26" t="s">
        <v>1112</v>
      </c>
      <c r="C10" s="266" t="s">
        <v>342</v>
      </c>
      <c r="D10" s="226"/>
      <c r="E10" s="90"/>
      <c r="F10" s="84"/>
      <c r="G10" s="90"/>
      <c r="H10" s="84"/>
      <c r="I10" s="299"/>
    </row>
    <row r="11" spans="1:9" ht="58.35" customHeight="1">
      <c r="A11" s="316"/>
      <c r="B11" s="26" t="s">
        <v>1113</v>
      </c>
      <c r="C11" s="266" t="s">
        <v>342</v>
      </c>
      <c r="D11" s="226"/>
      <c r="E11" s="90"/>
      <c r="F11" s="84"/>
      <c r="G11" s="90"/>
      <c r="H11" s="84"/>
      <c r="I11" s="299"/>
    </row>
    <row r="12" spans="1:9" ht="36.6" customHeight="1">
      <c r="A12" s="316"/>
      <c r="B12" s="26" t="s">
        <v>1114</v>
      </c>
      <c r="C12" s="266" t="s">
        <v>342</v>
      </c>
      <c r="D12" s="226"/>
      <c r="E12" s="90"/>
      <c r="F12" s="84"/>
      <c r="G12" s="90"/>
      <c r="H12" s="84"/>
      <c r="I12" s="299"/>
    </row>
    <row r="13" spans="1:9" ht="36.6" customHeight="1">
      <c r="A13" s="305"/>
      <c r="B13" s="26" t="s">
        <v>1115</v>
      </c>
      <c r="C13" s="266" t="s">
        <v>342</v>
      </c>
      <c r="D13" s="226"/>
      <c r="E13" s="90"/>
      <c r="F13" s="84"/>
      <c r="G13" s="90"/>
      <c r="H13" s="84"/>
      <c r="I13" s="299"/>
    </row>
    <row r="14" spans="1:9" ht="79.5" customHeight="1">
      <c r="A14" s="304" t="s">
        <v>1116</v>
      </c>
      <c r="B14" s="26" t="s">
        <v>1117</v>
      </c>
      <c r="C14" s="266" t="s">
        <v>327</v>
      </c>
      <c r="D14" s="226"/>
      <c r="E14" s="90"/>
      <c r="F14" s="84"/>
      <c r="G14" s="90"/>
      <c r="H14" s="84"/>
      <c r="I14" s="299" t="s">
        <v>1118</v>
      </c>
    </row>
    <row r="15" spans="1:9" ht="58.35" customHeight="1">
      <c r="A15" s="316"/>
      <c r="B15" s="26" t="s">
        <v>1119</v>
      </c>
      <c r="C15" s="266" t="s">
        <v>327</v>
      </c>
      <c r="D15" s="226"/>
      <c r="E15" s="90"/>
      <c r="F15" s="84"/>
      <c r="G15" s="90"/>
      <c r="H15" s="84"/>
      <c r="I15" s="299"/>
    </row>
    <row r="16" spans="1:9" ht="36.6" customHeight="1">
      <c r="A16" s="316"/>
      <c r="B16" s="26" t="s">
        <v>1120</v>
      </c>
      <c r="C16" s="266" t="s">
        <v>327</v>
      </c>
      <c r="D16" s="226"/>
      <c r="E16" s="90"/>
      <c r="F16" s="84"/>
      <c r="G16" s="90"/>
      <c r="H16" s="84"/>
      <c r="I16" s="299"/>
    </row>
    <row r="17" spans="1:9" ht="58.35" customHeight="1">
      <c r="A17" s="316"/>
      <c r="B17" s="26" t="s">
        <v>1121</v>
      </c>
      <c r="C17" s="266" t="s">
        <v>342</v>
      </c>
      <c r="D17" s="226"/>
      <c r="E17" s="90"/>
      <c r="F17" s="84"/>
      <c r="G17" s="90"/>
      <c r="H17" s="84"/>
      <c r="I17" s="299"/>
    </row>
    <row r="18" spans="1:9" ht="36.6" customHeight="1">
      <c r="A18" s="316"/>
      <c r="B18" s="26" t="s">
        <v>1122</v>
      </c>
      <c r="C18" s="266" t="s">
        <v>342</v>
      </c>
      <c r="D18" s="226"/>
      <c r="E18" s="90"/>
      <c r="F18" s="84"/>
      <c r="G18" s="90"/>
      <c r="H18" s="84"/>
      <c r="I18" s="299"/>
    </row>
    <row r="19" spans="1:9" ht="36.6" customHeight="1">
      <c r="A19" s="316"/>
      <c r="B19" s="26" t="s">
        <v>1123</v>
      </c>
      <c r="C19" s="266" t="s">
        <v>342</v>
      </c>
      <c r="D19" s="226"/>
      <c r="E19" s="90"/>
      <c r="F19" s="84"/>
      <c r="G19" s="90"/>
      <c r="H19" s="84"/>
      <c r="I19" s="299"/>
    </row>
    <row r="20" spans="1:9" ht="58.35" customHeight="1">
      <c r="A20" s="316"/>
      <c r="B20" s="26" t="s">
        <v>1124</v>
      </c>
      <c r="C20" s="266" t="s">
        <v>342</v>
      </c>
      <c r="D20" s="226"/>
      <c r="E20" s="90"/>
      <c r="F20" s="84"/>
      <c r="G20" s="90"/>
      <c r="H20" s="84"/>
      <c r="I20" s="299"/>
    </row>
    <row r="21" spans="1:9" ht="36.6" customHeight="1">
      <c r="A21" s="305"/>
      <c r="B21" s="26" t="s">
        <v>1115</v>
      </c>
      <c r="C21" s="266" t="s">
        <v>342</v>
      </c>
      <c r="D21" s="226"/>
      <c r="E21" s="90"/>
      <c r="F21" s="84"/>
      <c r="G21" s="90"/>
      <c r="H21" s="84"/>
      <c r="I21" s="299"/>
    </row>
    <row r="22" spans="1:9" ht="101.1" customHeight="1">
      <c r="A22" s="304" t="s">
        <v>1125</v>
      </c>
      <c r="B22" s="26" t="s">
        <v>1126</v>
      </c>
      <c r="C22" s="266" t="s">
        <v>327</v>
      </c>
      <c r="D22" s="226"/>
      <c r="E22" s="90"/>
      <c r="F22" s="84"/>
      <c r="G22" s="90"/>
      <c r="H22" s="84"/>
      <c r="I22" s="299" t="s">
        <v>1127</v>
      </c>
    </row>
    <row r="23" spans="1:9" ht="58.35" customHeight="1">
      <c r="A23" s="316"/>
      <c r="B23" s="26" t="s">
        <v>1128</v>
      </c>
      <c r="C23" s="266" t="s">
        <v>327</v>
      </c>
      <c r="D23" s="226"/>
      <c r="E23" s="90"/>
      <c r="F23" s="84"/>
      <c r="G23" s="90"/>
      <c r="H23" s="84"/>
      <c r="I23" s="299"/>
    </row>
    <row r="24" spans="1:9" ht="36.6" customHeight="1">
      <c r="A24" s="316"/>
      <c r="B24" s="26" t="s">
        <v>1129</v>
      </c>
      <c r="C24" s="266" t="s">
        <v>342</v>
      </c>
      <c r="D24" s="226"/>
      <c r="E24" s="90"/>
      <c r="F24" s="84"/>
      <c r="G24" s="90"/>
      <c r="H24" s="84"/>
      <c r="I24" s="299"/>
    </row>
    <row r="25" spans="1:9" ht="36.6" customHeight="1">
      <c r="A25" s="305"/>
      <c r="B25" s="26" t="s">
        <v>1130</v>
      </c>
      <c r="C25" s="266" t="s">
        <v>342</v>
      </c>
      <c r="D25" s="226"/>
      <c r="E25" s="90"/>
      <c r="F25" s="84"/>
      <c r="G25" s="90"/>
      <c r="H25" s="84"/>
      <c r="I25" s="299"/>
    </row>
    <row r="26" spans="1:9" ht="79.5" customHeight="1">
      <c r="A26" s="304" t="s">
        <v>1131</v>
      </c>
      <c r="B26" s="26" t="s">
        <v>1132</v>
      </c>
      <c r="C26" s="266" t="s">
        <v>327</v>
      </c>
      <c r="D26" s="226"/>
      <c r="E26" s="90"/>
      <c r="F26" s="84"/>
      <c r="G26" s="90"/>
      <c r="H26" s="84"/>
      <c r="I26" s="299" t="s">
        <v>1133</v>
      </c>
    </row>
    <row r="27" spans="1:9" ht="79.5" customHeight="1">
      <c r="A27" s="305"/>
      <c r="B27" s="26" t="s">
        <v>1134</v>
      </c>
      <c r="C27" s="266" t="s">
        <v>327</v>
      </c>
      <c r="D27" s="226"/>
      <c r="E27" s="90"/>
      <c r="F27" s="84"/>
      <c r="G27" s="90"/>
      <c r="H27" s="84"/>
      <c r="I27" s="299"/>
    </row>
    <row r="28" spans="1:9" ht="58.35" customHeight="1">
      <c r="A28" s="304" t="s">
        <v>1135</v>
      </c>
      <c r="B28" s="26" t="s">
        <v>1136</v>
      </c>
      <c r="C28" s="266" t="s">
        <v>327</v>
      </c>
      <c r="D28" s="226"/>
      <c r="E28" s="90"/>
      <c r="F28" s="84"/>
      <c r="G28" s="90"/>
      <c r="H28" s="84"/>
      <c r="I28" s="299" t="s">
        <v>1137</v>
      </c>
    </row>
    <row r="29" spans="1:9" ht="36.6" customHeight="1">
      <c r="A29" s="316"/>
      <c r="B29" s="26" t="s">
        <v>1138</v>
      </c>
      <c r="C29" s="266" t="s">
        <v>327</v>
      </c>
      <c r="D29" s="226"/>
      <c r="E29" s="90"/>
      <c r="F29" s="84"/>
      <c r="G29" s="90"/>
      <c r="H29" s="84"/>
      <c r="I29" s="299"/>
    </row>
    <row r="30" spans="1:9" ht="36.6" customHeight="1">
      <c r="A30" s="316"/>
      <c r="B30" s="26" t="s">
        <v>1139</v>
      </c>
      <c r="C30" s="266" t="s">
        <v>342</v>
      </c>
      <c r="D30" s="226"/>
      <c r="E30" s="90"/>
      <c r="F30" s="84"/>
      <c r="G30" s="90"/>
      <c r="H30" s="84"/>
      <c r="I30" s="299"/>
    </row>
    <row r="31" spans="1:9" ht="58.35" customHeight="1">
      <c r="A31" s="305"/>
      <c r="B31" s="26" t="s">
        <v>1140</v>
      </c>
      <c r="C31" s="266" t="s">
        <v>342</v>
      </c>
      <c r="D31" s="226"/>
      <c r="E31" s="90"/>
      <c r="F31" s="84"/>
      <c r="G31" s="90"/>
      <c r="H31" s="84"/>
      <c r="I31" s="299"/>
    </row>
    <row r="32" spans="1:9" ht="58.35" customHeight="1">
      <c r="A32" s="304" t="s">
        <v>1141</v>
      </c>
      <c r="B32" s="26" t="s">
        <v>1142</v>
      </c>
      <c r="C32" s="266">
        <v>20</v>
      </c>
      <c r="D32" s="226"/>
      <c r="E32" s="90"/>
      <c r="F32" s="84"/>
      <c r="G32" s="90"/>
      <c r="H32" s="84"/>
      <c r="I32" s="299" t="s">
        <v>1143</v>
      </c>
    </row>
    <row r="33" spans="1:9" ht="36.6" customHeight="1">
      <c r="A33" s="316"/>
      <c r="B33" s="26" t="s">
        <v>1144</v>
      </c>
      <c r="C33" s="266">
        <v>3</v>
      </c>
      <c r="D33" s="226"/>
      <c r="E33" s="90"/>
      <c r="F33" s="84"/>
      <c r="G33" s="90"/>
      <c r="H33" s="84"/>
      <c r="I33" s="299"/>
    </row>
    <row r="34" spans="1:9" ht="58.35" customHeight="1">
      <c r="A34" s="316"/>
      <c r="B34" s="26" t="s">
        <v>1145</v>
      </c>
      <c r="C34" s="266">
        <v>2</v>
      </c>
      <c r="D34" s="226"/>
      <c r="E34" s="90"/>
      <c r="F34" s="84"/>
      <c r="G34" s="90"/>
      <c r="H34" s="84"/>
      <c r="I34" s="299"/>
    </row>
    <row r="35" spans="1:9" ht="58.35" customHeight="1">
      <c r="A35" s="305"/>
      <c r="B35" s="26" t="s">
        <v>1146</v>
      </c>
      <c r="C35" s="266">
        <v>1</v>
      </c>
      <c r="D35" s="226"/>
      <c r="E35" s="90"/>
      <c r="F35" s="84"/>
      <c r="G35" s="90"/>
      <c r="H35" s="84"/>
      <c r="I35" s="299"/>
    </row>
    <row r="36" spans="1:9" ht="58.35" customHeight="1">
      <c r="A36" s="304" t="s">
        <v>1147</v>
      </c>
      <c r="B36" s="26" t="s">
        <v>1148</v>
      </c>
      <c r="C36" s="266" t="s">
        <v>342</v>
      </c>
      <c r="D36" s="226"/>
      <c r="E36" s="90"/>
      <c r="F36" s="84"/>
      <c r="G36" s="90"/>
      <c r="H36" s="84"/>
      <c r="I36" s="299" t="s">
        <v>1149</v>
      </c>
    </row>
    <row r="37" spans="1:9" ht="58.35" customHeight="1">
      <c r="A37" s="316"/>
      <c r="B37" s="26" t="s">
        <v>1150</v>
      </c>
      <c r="C37" s="266" t="s">
        <v>342</v>
      </c>
      <c r="D37" s="226"/>
      <c r="E37" s="90"/>
      <c r="F37" s="84"/>
      <c r="G37" s="90"/>
      <c r="H37" s="84"/>
      <c r="I37" s="299"/>
    </row>
    <row r="38" spans="1:9" ht="58.35" customHeight="1">
      <c r="A38" s="316"/>
      <c r="B38" s="26" t="s">
        <v>1151</v>
      </c>
      <c r="C38" s="266" t="s">
        <v>342</v>
      </c>
      <c r="D38" s="226"/>
      <c r="E38" s="90"/>
      <c r="F38" s="84"/>
      <c r="G38" s="90"/>
      <c r="H38" s="84"/>
      <c r="I38" s="299"/>
    </row>
    <row r="39" spans="1:9" ht="36.6" customHeight="1">
      <c r="A39" s="305"/>
      <c r="B39" s="26" t="s">
        <v>1152</v>
      </c>
      <c r="C39" s="266" t="s">
        <v>342</v>
      </c>
      <c r="D39" s="226"/>
      <c r="E39" s="90"/>
      <c r="F39" s="84"/>
      <c r="G39" s="90"/>
      <c r="H39" s="84"/>
      <c r="I39" s="299"/>
    </row>
    <row r="40" spans="1:9" ht="58.35" customHeight="1">
      <c r="A40" s="304" t="s">
        <v>1153</v>
      </c>
      <c r="B40" s="26" t="s">
        <v>1154</v>
      </c>
      <c r="C40" s="266" t="s">
        <v>327</v>
      </c>
      <c r="D40" s="226"/>
      <c r="E40" s="90"/>
      <c r="F40" s="84"/>
      <c r="G40" s="90"/>
      <c r="H40" s="84"/>
      <c r="I40" s="299" t="s">
        <v>1155</v>
      </c>
    </row>
    <row r="41" spans="1:9" ht="58.35" customHeight="1">
      <c r="A41" s="305"/>
      <c r="B41" s="26" t="s">
        <v>1156</v>
      </c>
      <c r="C41" s="266" t="s">
        <v>342</v>
      </c>
      <c r="D41" s="226"/>
      <c r="E41" s="90"/>
      <c r="F41" s="84"/>
      <c r="G41" s="90"/>
      <c r="H41" s="84"/>
      <c r="I41" s="299"/>
    </row>
    <row r="42" spans="1:9" ht="34.35" customHeight="1"/>
    <row r="43" spans="1:9" ht="34.35" customHeight="1"/>
    <row r="44" spans="1:9" ht="34.35" customHeight="1"/>
    <row r="45" spans="1:9" ht="34.35" customHeight="1"/>
    <row r="46" spans="1:9" ht="34.35" customHeight="1"/>
    <row r="47" spans="1:9" ht="34.35" customHeight="1"/>
    <row r="48" spans="1:9"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sheetData>
  <sheetProtection algorithmName="SHA-512" hashValue="QOJTAp2IBsFHSEclMmnadBbxmztMUmO/B6eO+czbY3XZveDlpWnkfEPdkvIl79e5ezPk8oUSUXEVQVNfrL2crQ==" saltValue="1HgpN6/hpIgBE653TnxLdw==" spinCount="100000" sheet="1" objects="1" scenarios="1"/>
  <mergeCells count="16">
    <mergeCell ref="A36:A39"/>
    <mergeCell ref="A40:A41"/>
    <mergeCell ref="I6:I13"/>
    <mergeCell ref="I14:I21"/>
    <mergeCell ref="I22:I25"/>
    <mergeCell ref="I26:I27"/>
    <mergeCell ref="I28:I31"/>
    <mergeCell ref="I32:I35"/>
    <mergeCell ref="I36:I39"/>
    <mergeCell ref="I40:I41"/>
    <mergeCell ref="A6:A13"/>
    <mergeCell ref="A14:A21"/>
    <mergeCell ref="A22:A25"/>
    <mergeCell ref="A26:A27"/>
    <mergeCell ref="A28:A31"/>
    <mergeCell ref="A32:A35"/>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C8A96076-8597-4A2B-9651-E02A1E48085E}">
          <x14:formula1>
            <xm:f>Setting!$F$6:$F$105</xm:f>
          </x14:formula1>
          <xm:sqref>C6:C41</xm:sqref>
        </x14:dataValidation>
        <x14:dataValidation type="list" errorStyle="information" allowBlank="1" showInputMessage="1" showErrorMessage="1" xr:uid="{9014CE14-3F2E-4154-BBE6-70E323DF3CC7}">
          <x14:formula1>
            <xm:f>DocumentList!$E$6:$E$205</xm:f>
          </x14:formula1>
          <xm:sqref>D6:D41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24">
    <tabColor theme="9"/>
    <pageSetUpPr fitToPage="1"/>
  </sheetPr>
  <dimension ref="A1:AG856"/>
  <sheetViews>
    <sheetView showGridLines="0" showRowColHeaders="0" zoomScaleNormal="100" workbookViewId="0">
      <pane xSplit="6" ySplit="5" topLeftCell="G14" activePane="bottomRight" state="frozen"/>
      <selection pane="bottomRight" activeCell="C6" sqref="C6:C13"/>
      <selection pane="bottomLeft" activeCell="D23" sqref="D23"/>
      <selection pane="topRight" activeCell="D23" sqref="D23"/>
    </sheetView>
  </sheetViews>
  <sheetFormatPr defaultColWidth="9.375" defaultRowHeight="18.95"/>
  <cols>
    <col min="1" max="1" width="33.625" style="4" customWidth="1"/>
    <col min="2" max="2" width="8.875" style="78" hidden="1" customWidth="1"/>
    <col min="3" max="3" width="7.625" style="2" customWidth="1"/>
    <col min="4" max="4" width="11.625" style="3" customWidth="1"/>
    <col min="5" max="5" width="7.625" style="3" customWidth="1"/>
    <col min="6" max="6" width="11.625" style="40" customWidth="1"/>
    <col min="7" max="7" width="33.625" style="85" customWidth="1"/>
    <col min="8" max="8" width="8.625" style="39" customWidth="1"/>
    <col min="9" max="9" width="12.625" style="39" customWidth="1"/>
    <col min="10" max="10" width="11.625" style="39" customWidth="1"/>
    <col min="11" max="11" width="30.625" style="95" customWidth="1"/>
    <col min="12" max="13" width="12.625" style="3" customWidth="1"/>
    <col min="14" max="14" width="12.625" style="40" customWidth="1"/>
    <col min="15" max="15" width="20.625" style="95" customWidth="1"/>
    <col min="16" max="16" width="10.625" style="3" customWidth="1"/>
    <col min="17" max="17" width="8.625" style="3" customWidth="1"/>
    <col min="18" max="18" width="20.625" style="95" customWidth="1"/>
    <col min="19" max="16384" width="9.375" style="1"/>
  </cols>
  <sheetData>
    <row r="1" spans="1:33" ht="21" customHeight="1">
      <c r="A1" s="73"/>
      <c r="B1" s="73"/>
      <c r="D1" s="1"/>
      <c r="E1" s="1"/>
      <c r="G1" s="234"/>
      <c r="H1" s="234"/>
      <c r="I1" s="234"/>
      <c r="J1" s="234"/>
      <c r="K1" s="1"/>
      <c r="L1" s="1"/>
      <c r="M1" s="1"/>
      <c r="O1" s="1"/>
      <c r="P1" s="1"/>
      <c r="Q1" s="1"/>
      <c r="R1" s="1"/>
    </row>
    <row r="2" spans="1:33" ht="21" customHeight="1">
      <c r="A2" s="12" t="s">
        <v>3</v>
      </c>
      <c r="B2" s="12"/>
      <c r="D2" s="1"/>
      <c r="E2" s="1"/>
      <c r="G2" s="234"/>
      <c r="H2" s="234"/>
      <c r="I2" s="234"/>
      <c r="J2" s="234"/>
      <c r="K2" s="1"/>
      <c r="L2" s="1"/>
      <c r="M2" s="1"/>
      <c r="O2" s="1"/>
      <c r="P2" s="1"/>
      <c r="Q2" s="1"/>
      <c r="R2" s="1"/>
    </row>
    <row r="3" spans="1:33" ht="21" customHeight="1">
      <c r="A3" s="132" t="e" cm="1">
        <f t="array" aca="1" ref="A3" ca="1">MID(CELL("filename",A1),FIND("]",CELL("filename",A1))+1,256)</f>
        <v>#VALUE!</v>
      </c>
      <c r="B3" s="13"/>
      <c r="D3" s="1"/>
      <c r="E3" s="1"/>
      <c r="G3" s="234"/>
      <c r="H3" s="234"/>
      <c r="I3" s="234"/>
      <c r="J3" s="234"/>
      <c r="K3" s="1"/>
      <c r="L3" s="1"/>
      <c r="M3" s="1"/>
      <c r="O3" s="1"/>
      <c r="P3" s="1"/>
      <c r="Q3" s="1"/>
      <c r="R3" s="1"/>
    </row>
    <row r="4" spans="1:33" ht="5.0999999999999996" customHeight="1">
      <c r="A4" s="13"/>
      <c r="B4" s="13"/>
      <c r="D4" s="2"/>
      <c r="E4" s="2"/>
      <c r="G4" s="234"/>
      <c r="H4" s="234"/>
      <c r="I4" s="234"/>
      <c r="J4" s="234"/>
      <c r="K4" s="2"/>
      <c r="L4" s="2"/>
      <c r="M4" s="1"/>
      <c r="O4" s="1"/>
      <c r="P4" s="1"/>
      <c r="Q4" s="1"/>
      <c r="R4" s="1"/>
    </row>
    <row r="5" spans="1:33" ht="43.35" customHeight="1">
      <c r="A5" s="43" t="s">
        <v>294</v>
      </c>
      <c r="B5" s="43" t="s">
        <v>295</v>
      </c>
      <c r="C5" s="43"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45" t="s">
        <v>377</v>
      </c>
      <c r="R5" s="43" t="s">
        <v>378</v>
      </c>
    </row>
    <row r="6" spans="1:33" ht="144" customHeight="1">
      <c r="A6" s="304" t="s">
        <v>1106</v>
      </c>
      <c r="B6" s="83" t="s">
        <v>1107</v>
      </c>
      <c r="C6" s="303">
        <f>'DevCoAssessmentAnalysis(I&amp;T)'!AD6 + 'DevCoAssessmentAnalysis(I&amp;T)'!AD7 +'DevCoAssessmentAnalysis(I&amp;T)'!AD8 +'DevCoAssessmentAnalysis(I&amp;T)'!AD9 +'DevCoAssessmentAnalysis(I&amp;T)'!AD10 +'DevCoAssessmentAnalysis(I&amp;T)'!AD11 +'DevCoAssessmentAnalysis(I&amp;T)'!AD12 +'DevCoAssessmentAnalysis(I&amp;T)'!AD13</f>
        <v>0.4</v>
      </c>
      <c r="D6" s="307" t="str">
        <f>_xlfn.IFS($C$6&gt;0.75,"Good",$C$6&gt;=0.6,"Satisfactory",$C$6&lt;0.6,"Needs Improvement")</f>
        <v>Needs Improvement</v>
      </c>
      <c r="E6" s="308">
        <f>_xlfn.IFS($D$6="Good", 3, $D$6="Satisfactory", 2, $D$6="Needs Improvement", 1)</f>
        <v>1</v>
      </c>
      <c r="F6" s="303">
        <v>0.3</v>
      </c>
      <c r="G6" s="309" t="s">
        <v>1108</v>
      </c>
      <c r="H6" s="303" t="s">
        <v>1157</v>
      </c>
      <c r="I6" s="303" t="s">
        <v>1158</v>
      </c>
      <c r="J6" s="303" t="s">
        <v>828</v>
      </c>
      <c r="K6" s="311"/>
      <c r="L6" s="312" t="s">
        <v>1159</v>
      </c>
      <c r="M6" s="313">
        <f>($F$6*$E$6+$F$14*$E$14+$F$22*$E$22+$F$26*$E$26)</f>
        <v>1.7</v>
      </c>
      <c r="N6" s="314">
        <v>0.4</v>
      </c>
      <c r="O6" s="311"/>
      <c r="P6" s="318" t="s">
        <v>1160</v>
      </c>
      <c r="Q6" s="317">
        <f>($N$6*$M$6+$N$28*$M$28+$N$36*$M$36)</f>
        <v>1.43</v>
      </c>
      <c r="R6" s="311"/>
      <c r="AA6" s="1">
        <f>IF('DevCoAssessmentInput(I&amp;T)'!$C$40="Yes", 0.5, 0)</f>
        <v>0.5</v>
      </c>
      <c r="AB6" s="1">
        <f>IF('DevCoAssessmentInput(I&amp;T)'!$C$36="Yes", 0.2, 0)</f>
        <v>0</v>
      </c>
      <c r="AC6" s="1">
        <f>IF('DevCoAssessmentInput(I&amp;T)'!$C$28="Yes", 0.2, 0)</f>
        <v>0.2</v>
      </c>
      <c r="AD6" s="1">
        <f>IF('DevCoAssessmentInput(I&amp;T)'!$C$6="Yes", 0.15, 0)</f>
        <v>0.15</v>
      </c>
      <c r="AE6" s="1">
        <f>IF('DevCoAssessmentInput(I&amp;T)'!$C$22="Yes", 0.3, 0)</f>
        <v>0.3</v>
      </c>
      <c r="AF6" s="1">
        <f>IF('DevCoAssessmentInput(I&amp;T)'!$C$14="Yes", 0.15, 0)</f>
        <v>0.15</v>
      </c>
      <c r="AG6" s="1" t="str">
        <f>IF('DevCoAssessmentInput(I&amp;T)'!$C$26="Yes", "Yes", "No")</f>
        <v>Yes</v>
      </c>
    </row>
    <row r="7" spans="1:33" ht="14.1" hidden="1" customHeight="1">
      <c r="A7" s="316"/>
      <c r="B7" s="83" t="s">
        <v>1109</v>
      </c>
      <c r="C7" s="303"/>
      <c r="D7" s="307"/>
      <c r="E7" s="308"/>
      <c r="F7" s="303"/>
      <c r="G7" s="315"/>
      <c r="H7" s="303"/>
      <c r="I7" s="303"/>
      <c r="J7" s="303"/>
      <c r="K7" s="311"/>
      <c r="L7" s="312"/>
      <c r="M7" s="313"/>
      <c r="N7" s="314"/>
      <c r="O7" s="311"/>
      <c r="P7" s="318"/>
      <c r="Q7" s="317"/>
      <c r="R7" s="311"/>
      <c r="AA7" s="1">
        <f>IF('DevCoAssessmentInput(I&amp;T)'!$C$41="Yes", 0.5, 0)</f>
        <v>0</v>
      </c>
      <c r="AB7" s="1">
        <f>IF('DevCoAssessmentInput(I&amp;T)'!$C$37="Yes", 0.3, 0)</f>
        <v>0</v>
      </c>
      <c r="AC7" s="1">
        <f>IF('DevCoAssessmentInput(I&amp;T)'!$C$29="Yes", 0.35, 0)</f>
        <v>0.35</v>
      </c>
      <c r="AD7" s="1">
        <f>IF('DevCoAssessmentInput(I&amp;T)'!$C$7="Yes", 0.15, 0)</f>
        <v>0.15</v>
      </c>
      <c r="AE7" s="1">
        <f>IF('DevCoAssessmentInput(I&amp;T)'!$C$23="Yes", 0.3, 0)</f>
        <v>0.3</v>
      </c>
      <c r="AF7" s="1">
        <f>IF('DevCoAssessmentInput(I&amp;T)'!$C$15="Yes", 0.15, 0)</f>
        <v>0.15</v>
      </c>
      <c r="AG7" s="1" t="str">
        <f>IF('DevCoAssessmentInput(I&amp;T)'!$C$27="Yes", "Yes", "No")</f>
        <v>Yes</v>
      </c>
    </row>
    <row r="8" spans="1:33" ht="14.1" hidden="1" customHeight="1">
      <c r="A8" s="316"/>
      <c r="B8" s="83" t="s">
        <v>1110</v>
      </c>
      <c r="C8" s="303"/>
      <c r="D8" s="307"/>
      <c r="E8" s="308"/>
      <c r="F8" s="303"/>
      <c r="G8" s="315"/>
      <c r="H8" s="303"/>
      <c r="I8" s="303"/>
      <c r="J8" s="303"/>
      <c r="K8" s="311"/>
      <c r="L8" s="312"/>
      <c r="M8" s="313"/>
      <c r="N8" s="314"/>
      <c r="O8" s="311"/>
      <c r="P8" s="318"/>
      <c r="Q8" s="317"/>
      <c r="R8" s="311"/>
      <c r="AB8" s="1">
        <f>IF('DevCoAssessmentInput(I&amp;T)'!$C$38="Yes", 0.2, 0)</f>
        <v>0</v>
      </c>
      <c r="AC8" s="1">
        <f>IF('DevCoAssessmentInput(I&amp;T)'!$C$30="Yes", 0.15, 0)</f>
        <v>0</v>
      </c>
      <c r="AD8" s="1">
        <f>IF('DevCoAssessmentInput(I&amp;T)'!$C$8="Yes", 0.1, 0)</f>
        <v>0.1</v>
      </c>
      <c r="AE8" s="1">
        <f>IF('DevCoAssessmentInput(I&amp;T)'!$C$24="Yes", 0.3, 0)</f>
        <v>0</v>
      </c>
      <c r="AF8" s="1">
        <f>IF('DevCoAssessmentInput(I&amp;T)'!$C$16="Yes", 0.1, 0)</f>
        <v>0.1</v>
      </c>
    </row>
    <row r="9" spans="1:33" ht="14.1" hidden="1" customHeight="1">
      <c r="A9" s="316"/>
      <c r="B9" s="83" t="s">
        <v>1111</v>
      </c>
      <c r="C9" s="303"/>
      <c r="D9" s="307"/>
      <c r="E9" s="308"/>
      <c r="F9" s="303"/>
      <c r="G9" s="315"/>
      <c r="H9" s="303"/>
      <c r="I9" s="303"/>
      <c r="J9" s="303"/>
      <c r="K9" s="311"/>
      <c r="L9" s="312"/>
      <c r="M9" s="313"/>
      <c r="N9" s="314"/>
      <c r="O9" s="311"/>
      <c r="P9" s="318"/>
      <c r="Q9" s="317"/>
      <c r="R9" s="311"/>
      <c r="AB9" s="1">
        <f>IF('DevCoAssessmentInput(I&amp;T)'!$C$39="Yes", 0.3, 0)</f>
        <v>0</v>
      </c>
      <c r="AC9" s="1">
        <f>IF('DevCoAssessmentInput(I&amp;T)'!$C$31="Yes", 0.3, 0)</f>
        <v>0</v>
      </c>
      <c r="AD9" s="1">
        <f>IF('DevCoAssessmentInput(I&amp;T)'!$C$9="Yes", 0.1, 0)</f>
        <v>0</v>
      </c>
      <c r="AE9" s="1">
        <f>IF('DevCoAssessmentInput(I&amp;T)'!$C$25="Yes", 0.1, 0)</f>
        <v>0</v>
      </c>
      <c r="AF9" s="1">
        <f>IF('DevCoAssessmentInput(I&amp;T)'!$C$17="Yes", 0.1, 0)</f>
        <v>0</v>
      </c>
    </row>
    <row r="10" spans="1:33" ht="14.1" hidden="1" customHeight="1">
      <c r="A10" s="316"/>
      <c r="B10" s="83" t="s">
        <v>1112</v>
      </c>
      <c r="C10" s="303"/>
      <c r="D10" s="307"/>
      <c r="E10" s="308"/>
      <c r="F10" s="303"/>
      <c r="G10" s="315"/>
      <c r="H10" s="303"/>
      <c r="I10" s="303"/>
      <c r="J10" s="303"/>
      <c r="K10" s="311"/>
      <c r="L10" s="312"/>
      <c r="M10" s="313"/>
      <c r="N10" s="314"/>
      <c r="O10" s="311"/>
      <c r="P10" s="318"/>
      <c r="Q10" s="317"/>
      <c r="R10" s="311"/>
      <c r="AB10" s="1">
        <f>IF('DevCoAssessmentInput(I&amp;T)'!$C$39="Yes", 0.3, 0)</f>
        <v>0</v>
      </c>
      <c r="AD10" s="1">
        <f>IF('DevCoAssessmentInput(I&amp;T)'!$C$10="Yes", 0.15, 0)</f>
        <v>0</v>
      </c>
      <c r="AF10" s="1">
        <f>IF('DevCoAssessmentInput(I&amp;T)'!$C$18="Yes", 0.15, 0)</f>
        <v>0</v>
      </c>
    </row>
    <row r="11" spans="1:33" ht="14.1" hidden="1" customHeight="1">
      <c r="A11" s="316"/>
      <c r="B11" s="83" t="s">
        <v>1113</v>
      </c>
      <c r="C11" s="303"/>
      <c r="D11" s="307"/>
      <c r="E11" s="308"/>
      <c r="F11" s="303"/>
      <c r="G11" s="315"/>
      <c r="H11" s="303"/>
      <c r="I11" s="303"/>
      <c r="J11" s="303"/>
      <c r="K11" s="311"/>
      <c r="L11" s="312"/>
      <c r="M11" s="313"/>
      <c r="N11" s="314"/>
      <c r="O11" s="311"/>
      <c r="P11" s="318"/>
      <c r="Q11" s="317"/>
      <c r="R11" s="311"/>
      <c r="AD11" s="1">
        <f>IF('DevCoAssessmentInput(I&amp;T)'!$C$11="Yes", 0.15, 0)</f>
        <v>0</v>
      </c>
      <c r="AF11" s="1">
        <f>IF('DevCoAssessmentInput(I&amp;T)'!$C$19="Yes", 0.15, 0)</f>
        <v>0</v>
      </c>
    </row>
    <row r="12" spans="1:33" ht="14.1" hidden="1" customHeight="1">
      <c r="A12" s="316"/>
      <c r="B12" s="83" t="s">
        <v>1114</v>
      </c>
      <c r="C12" s="303"/>
      <c r="D12" s="307"/>
      <c r="E12" s="308"/>
      <c r="F12" s="303"/>
      <c r="G12" s="315"/>
      <c r="H12" s="303"/>
      <c r="I12" s="303"/>
      <c r="J12" s="303"/>
      <c r="K12" s="311"/>
      <c r="L12" s="312"/>
      <c r="M12" s="313"/>
      <c r="N12" s="314"/>
      <c r="O12" s="311"/>
      <c r="P12" s="318"/>
      <c r="Q12" s="317"/>
      <c r="R12" s="311"/>
      <c r="AD12" s="1">
        <f>IF('DevCoAssessmentInput(I&amp;T)'!$C$12="Yes", 0.1, 0)</f>
        <v>0</v>
      </c>
      <c r="AF12" s="1">
        <f>IF('DevCoAssessmentInput(I&amp;T)'!$C$20="Yes", 0.1, 0)</f>
        <v>0</v>
      </c>
    </row>
    <row r="13" spans="1:33" ht="14.1" hidden="1" customHeight="1">
      <c r="A13" s="305"/>
      <c r="B13" s="83" t="s">
        <v>1115</v>
      </c>
      <c r="C13" s="303"/>
      <c r="D13" s="307"/>
      <c r="E13" s="308"/>
      <c r="F13" s="303"/>
      <c r="G13" s="310"/>
      <c r="H13" s="303"/>
      <c r="I13" s="303"/>
      <c r="J13" s="303"/>
      <c r="K13" s="311"/>
      <c r="L13" s="312"/>
      <c r="M13" s="313"/>
      <c r="N13" s="314"/>
      <c r="O13" s="311"/>
      <c r="P13" s="318"/>
      <c r="Q13" s="317"/>
      <c r="R13" s="311"/>
      <c r="AD13" s="1">
        <f>IF('DevCoAssessmentInput(I&amp;T)'!$C$13="Yes", 0.1, 0)</f>
        <v>0</v>
      </c>
      <c r="AF13" s="1">
        <f>IF('DevCoAssessmentInput(I&amp;T)'!$C$21="Yes", 0.1, 0)</f>
        <v>0</v>
      </c>
    </row>
    <row r="14" spans="1:33" ht="144" customHeight="1">
      <c r="A14" s="304" t="s">
        <v>1116</v>
      </c>
      <c r="B14" s="83" t="s">
        <v>1117</v>
      </c>
      <c r="C14" s="303">
        <f>'DevCoAssessmentAnalysis(I&amp;T)'!AF6 + 'DevCoAssessmentAnalysis(I&amp;T)'!AF7 +'DevCoAssessmentAnalysis(I&amp;T)'!AF8 +'DevCoAssessmentAnalysis(I&amp;T)'!AF9 +'DevCoAssessmentAnalysis(I&amp;T)'!AF10 +'DevCoAssessmentAnalysis(I&amp;T)'!AF11 +'DevCoAssessmentAnalysis(I&amp;T)'!AF12 +'DevCoAssessmentAnalysis(I&amp;T)'!AF13</f>
        <v>0.4</v>
      </c>
      <c r="D14" s="307" t="str">
        <f>_xlfn.IFS($C$14&gt;0.75,"Good",$C$14&gt;=0.6,"Satisfactory",$C$14&lt;0.6,"Needs Improvement")</f>
        <v>Needs Improvement</v>
      </c>
      <c r="E14" s="308">
        <f>_xlfn.IFS($D$14="Good", 3, $D$14="Satisfactory", 2, $D$14="Needs Improvement", 1)</f>
        <v>1</v>
      </c>
      <c r="F14" s="303">
        <v>0.3</v>
      </c>
      <c r="G14" s="309" t="s">
        <v>1118</v>
      </c>
      <c r="H14" s="303" t="s">
        <v>1157</v>
      </c>
      <c r="I14" s="303" t="s">
        <v>1158</v>
      </c>
      <c r="J14" s="303" t="s">
        <v>828</v>
      </c>
      <c r="K14" s="311"/>
      <c r="L14" s="312"/>
      <c r="M14" s="313"/>
      <c r="N14" s="314"/>
      <c r="O14" s="311"/>
      <c r="P14" s="318"/>
      <c r="Q14" s="317"/>
      <c r="R14" s="311"/>
    </row>
    <row r="15" spans="1:33" ht="14.1" hidden="1" customHeight="1">
      <c r="A15" s="316"/>
      <c r="B15" s="83" t="s">
        <v>1119</v>
      </c>
      <c r="C15" s="303"/>
      <c r="D15" s="307"/>
      <c r="E15" s="308"/>
      <c r="F15" s="303"/>
      <c r="G15" s="315"/>
      <c r="H15" s="303"/>
      <c r="I15" s="303"/>
      <c r="J15" s="303"/>
      <c r="K15" s="311"/>
      <c r="L15" s="312"/>
      <c r="M15" s="313"/>
      <c r="N15" s="314"/>
      <c r="O15" s="311"/>
      <c r="P15" s="318"/>
      <c r="Q15" s="317"/>
      <c r="R15" s="311"/>
    </row>
    <row r="16" spans="1:33" ht="14.1" hidden="1" customHeight="1">
      <c r="A16" s="316"/>
      <c r="B16" s="83" t="s">
        <v>1120</v>
      </c>
      <c r="C16" s="303"/>
      <c r="D16" s="307"/>
      <c r="E16" s="308"/>
      <c r="F16" s="303"/>
      <c r="G16" s="315"/>
      <c r="H16" s="303"/>
      <c r="I16" s="303"/>
      <c r="J16" s="303"/>
      <c r="K16" s="311"/>
      <c r="L16" s="312"/>
      <c r="M16" s="313"/>
      <c r="N16" s="314"/>
      <c r="O16" s="311"/>
      <c r="P16" s="318"/>
      <c r="Q16" s="317"/>
      <c r="R16" s="311"/>
    </row>
    <row r="17" spans="1:18" ht="14.1" hidden="1" customHeight="1">
      <c r="A17" s="316"/>
      <c r="B17" s="83" t="s">
        <v>1121</v>
      </c>
      <c r="C17" s="303"/>
      <c r="D17" s="307"/>
      <c r="E17" s="308"/>
      <c r="F17" s="303"/>
      <c r="G17" s="315"/>
      <c r="H17" s="303"/>
      <c r="I17" s="303"/>
      <c r="J17" s="303"/>
      <c r="K17" s="311"/>
      <c r="L17" s="312"/>
      <c r="M17" s="313"/>
      <c r="N17" s="314"/>
      <c r="O17" s="311"/>
      <c r="P17" s="318"/>
      <c r="Q17" s="317"/>
      <c r="R17" s="311"/>
    </row>
    <row r="18" spans="1:18" ht="14.1" hidden="1" customHeight="1">
      <c r="A18" s="316"/>
      <c r="B18" s="83" t="s">
        <v>1122</v>
      </c>
      <c r="C18" s="303"/>
      <c r="D18" s="307"/>
      <c r="E18" s="308"/>
      <c r="F18" s="303"/>
      <c r="G18" s="315"/>
      <c r="H18" s="303"/>
      <c r="I18" s="303"/>
      <c r="J18" s="303"/>
      <c r="K18" s="311"/>
      <c r="L18" s="312"/>
      <c r="M18" s="313"/>
      <c r="N18" s="314"/>
      <c r="O18" s="311"/>
      <c r="P18" s="318"/>
      <c r="Q18" s="317"/>
      <c r="R18" s="311"/>
    </row>
    <row r="19" spans="1:18" ht="14.1" hidden="1" customHeight="1">
      <c r="A19" s="316"/>
      <c r="B19" s="83" t="s">
        <v>1123</v>
      </c>
      <c r="C19" s="303"/>
      <c r="D19" s="307"/>
      <c r="E19" s="308"/>
      <c r="F19" s="303"/>
      <c r="G19" s="315"/>
      <c r="H19" s="303"/>
      <c r="I19" s="303"/>
      <c r="J19" s="303"/>
      <c r="K19" s="311"/>
      <c r="L19" s="312"/>
      <c r="M19" s="313"/>
      <c r="N19" s="314"/>
      <c r="O19" s="311"/>
      <c r="P19" s="318"/>
      <c r="Q19" s="317"/>
      <c r="R19" s="311"/>
    </row>
    <row r="20" spans="1:18" ht="14.1" hidden="1" customHeight="1">
      <c r="A20" s="316"/>
      <c r="B20" s="83" t="s">
        <v>1124</v>
      </c>
      <c r="C20" s="303"/>
      <c r="D20" s="307"/>
      <c r="E20" s="308"/>
      <c r="F20" s="303"/>
      <c r="G20" s="315"/>
      <c r="H20" s="303"/>
      <c r="I20" s="303"/>
      <c r="J20" s="303"/>
      <c r="K20" s="311"/>
      <c r="L20" s="312"/>
      <c r="M20" s="313"/>
      <c r="N20" s="314"/>
      <c r="O20" s="311"/>
      <c r="P20" s="318"/>
      <c r="Q20" s="317"/>
      <c r="R20" s="311"/>
    </row>
    <row r="21" spans="1:18" ht="14.1" hidden="1" customHeight="1">
      <c r="A21" s="305"/>
      <c r="B21" s="83" t="s">
        <v>1115</v>
      </c>
      <c r="C21" s="303"/>
      <c r="D21" s="307"/>
      <c r="E21" s="308"/>
      <c r="F21" s="303"/>
      <c r="G21" s="310"/>
      <c r="H21" s="303"/>
      <c r="I21" s="303"/>
      <c r="J21" s="303"/>
      <c r="K21" s="311"/>
      <c r="L21" s="312"/>
      <c r="M21" s="313"/>
      <c r="N21" s="314"/>
      <c r="O21" s="311"/>
      <c r="P21" s="318"/>
      <c r="Q21" s="317"/>
      <c r="R21" s="311"/>
    </row>
    <row r="22" spans="1:18" ht="144" customHeight="1">
      <c r="A22" s="304" t="s">
        <v>1125</v>
      </c>
      <c r="B22" s="83" t="s">
        <v>1126</v>
      </c>
      <c r="C22" s="303">
        <f>'DevCoAssessmentAnalysis(I&amp;T)'!AE6 + 'DevCoAssessmentAnalysis(I&amp;T)'!AE7 +'DevCoAssessmentAnalysis(I&amp;T)'!AE8 +'DevCoAssessmentAnalysis(I&amp;T)'!AE9</f>
        <v>0.6</v>
      </c>
      <c r="D22" s="307" t="str">
        <f>_xlfn.IFS($C$22&gt;0.75,"Good",$C$22&gt;=0.6,"Satisfactory",$C$22&lt;0.6,"Needs Improvement")</f>
        <v>Satisfactory</v>
      </c>
      <c r="E22" s="308">
        <f>_xlfn.IFS($D$22="Good", 3, $D$22="Satisfactory", 2, $D$22="Needs Improvement", 1)</f>
        <v>2</v>
      </c>
      <c r="F22" s="303">
        <v>0.1</v>
      </c>
      <c r="G22" s="309" t="s">
        <v>1127</v>
      </c>
      <c r="H22" s="303" t="s">
        <v>1157</v>
      </c>
      <c r="I22" s="303" t="s">
        <v>1158</v>
      </c>
      <c r="J22" s="303" t="s">
        <v>828</v>
      </c>
      <c r="K22" s="311"/>
      <c r="L22" s="312"/>
      <c r="M22" s="313"/>
      <c r="N22" s="314"/>
      <c r="O22" s="311"/>
      <c r="P22" s="318"/>
      <c r="Q22" s="317"/>
      <c r="R22" s="311"/>
    </row>
    <row r="23" spans="1:18" ht="14.1" hidden="1" customHeight="1">
      <c r="A23" s="316"/>
      <c r="B23" s="83" t="s">
        <v>1128</v>
      </c>
      <c r="C23" s="303"/>
      <c r="D23" s="307"/>
      <c r="E23" s="308"/>
      <c r="F23" s="303"/>
      <c r="G23" s="315"/>
      <c r="H23" s="303"/>
      <c r="I23" s="303"/>
      <c r="J23" s="303"/>
      <c r="K23" s="311"/>
      <c r="L23" s="312"/>
      <c r="M23" s="313"/>
      <c r="N23" s="314"/>
      <c r="O23" s="311"/>
      <c r="P23" s="318"/>
      <c r="Q23" s="317"/>
      <c r="R23" s="311"/>
    </row>
    <row r="24" spans="1:18" ht="14.1" hidden="1" customHeight="1">
      <c r="A24" s="316"/>
      <c r="B24" s="83" t="s">
        <v>1129</v>
      </c>
      <c r="C24" s="303"/>
      <c r="D24" s="307"/>
      <c r="E24" s="308"/>
      <c r="F24" s="303"/>
      <c r="G24" s="315"/>
      <c r="H24" s="303"/>
      <c r="I24" s="303"/>
      <c r="J24" s="303"/>
      <c r="K24" s="311"/>
      <c r="L24" s="312"/>
      <c r="M24" s="313"/>
      <c r="N24" s="314"/>
      <c r="O24" s="311"/>
      <c r="P24" s="318"/>
      <c r="Q24" s="317"/>
      <c r="R24" s="311"/>
    </row>
    <row r="25" spans="1:18" ht="14.1" hidden="1" customHeight="1">
      <c r="A25" s="305"/>
      <c r="B25" s="83" t="s">
        <v>1130</v>
      </c>
      <c r="C25" s="303"/>
      <c r="D25" s="307"/>
      <c r="E25" s="308"/>
      <c r="F25" s="303"/>
      <c r="G25" s="310"/>
      <c r="H25" s="303"/>
      <c r="I25" s="303"/>
      <c r="J25" s="303"/>
      <c r="K25" s="311"/>
      <c r="L25" s="312"/>
      <c r="M25" s="313"/>
      <c r="N25" s="314"/>
      <c r="O25" s="311"/>
      <c r="P25" s="318"/>
      <c r="Q25" s="317"/>
      <c r="R25" s="311"/>
    </row>
    <row r="26" spans="1:18" ht="79.5" customHeight="1">
      <c r="A26" s="304" t="s">
        <v>1131</v>
      </c>
      <c r="B26" s="83" t="s">
        <v>1132</v>
      </c>
      <c r="C26" s="303" t="str">
        <f>IF(OR('DevCoAssessmentAnalysis(I&amp;T)'!AG6="Yes", 'DevCoAssessmentAnalysis(I&amp;T)'!AG7="Yes"), "Yes", "No")</f>
        <v>Yes</v>
      </c>
      <c r="D26" s="307" t="str">
        <f>_xlfn.IFS($C$26="Yes","Good",$C$26="No","Needs Improvement")</f>
        <v>Good</v>
      </c>
      <c r="E26" s="308">
        <f>_xlfn.IFS($D$26="Good", 3, $D$26="Needs Improvement", 1)</f>
        <v>3</v>
      </c>
      <c r="F26" s="303">
        <v>0.3</v>
      </c>
      <c r="G26" s="309" t="s">
        <v>1133</v>
      </c>
      <c r="H26" s="303" t="s">
        <v>327</v>
      </c>
      <c r="I26" s="303"/>
      <c r="J26" s="303" t="s">
        <v>342</v>
      </c>
      <c r="K26" s="311"/>
      <c r="L26" s="312"/>
      <c r="M26" s="313"/>
      <c r="N26" s="314"/>
      <c r="O26" s="311"/>
      <c r="P26" s="318"/>
      <c r="Q26" s="317"/>
      <c r="R26" s="311"/>
    </row>
    <row r="27" spans="1:18" ht="14.1" hidden="1" customHeight="1">
      <c r="A27" s="305"/>
      <c r="B27" s="83" t="s">
        <v>1134</v>
      </c>
      <c r="C27" s="303"/>
      <c r="D27" s="307"/>
      <c r="E27" s="308"/>
      <c r="F27" s="303"/>
      <c r="G27" s="310"/>
      <c r="H27" s="303"/>
      <c r="I27" s="303"/>
      <c r="J27" s="303"/>
      <c r="K27" s="311"/>
      <c r="L27" s="312"/>
      <c r="M27" s="313"/>
      <c r="N27" s="314"/>
      <c r="O27" s="311"/>
      <c r="P27" s="318"/>
      <c r="Q27" s="317"/>
      <c r="R27" s="311"/>
    </row>
    <row r="28" spans="1:18" ht="101.1" customHeight="1">
      <c r="A28" s="304" t="s">
        <v>1135</v>
      </c>
      <c r="B28" s="83" t="s">
        <v>1136</v>
      </c>
      <c r="C28" s="303">
        <f>'DevCoAssessmentAnalysis(I&amp;T)'!AC6 + 'DevCoAssessmentAnalysis(I&amp;T)'!AC7 +'DevCoAssessmentAnalysis(I&amp;T)'!AC8 +'DevCoAssessmentAnalysis(I&amp;T)'!AC9</f>
        <v>0.55000000000000004</v>
      </c>
      <c r="D28" s="307" t="str">
        <f>_xlfn.IFS($C$28&gt;0.75,"Good",$C$28&gt;=0.6,"Satisfactory",$C$28&lt;0.6,"Needs Improvement")</f>
        <v>Needs Improvement</v>
      </c>
      <c r="E28" s="308">
        <f>_xlfn.IFS($D$28="Good", 3, $D$28="Satisfactory", 2, $D$28="Needs Improvement", 1)</f>
        <v>1</v>
      </c>
      <c r="F28" s="303">
        <v>0.5</v>
      </c>
      <c r="G28" s="309" t="s">
        <v>1137</v>
      </c>
      <c r="H28" s="303" t="s">
        <v>1157</v>
      </c>
      <c r="I28" s="303" t="s">
        <v>1158</v>
      </c>
      <c r="J28" s="303" t="s">
        <v>828</v>
      </c>
      <c r="K28" s="311"/>
      <c r="L28" s="312" t="s">
        <v>1161</v>
      </c>
      <c r="M28" s="313">
        <f>($F$28*$E$28+$F$32*$E$32)</f>
        <v>1</v>
      </c>
      <c r="N28" s="314">
        <v>0.3</v>
      </c>
      <c r="O28" s="311"/>
      <c r="P28" s="318"/>
      <c r="Q28" s="317"/>
      <c r="R28" s="311"/>
    </row>
    <row r="29" spans="1:18" ht="14.1" hidden="1" customHeight="1">
      <c r="A29" s="316"/>
      <c r="B29" s="83" t="s">
        <v>1138</v>
      </c>
      <c r="C29" s="303"/>
      <c r="D29" s="307"/>
      <c r="E29" s="308"/>
      <c r="F29" s="303"/>
      <c r="G29" s="315"/>
      <c r="H29" s="303"/>
      <c r="I29" s="303"/>
      <c r="J29" s="303"/>
      <c r="K29" s="311"/>
      <c r="L29" s="312"/>
      <c r="M29" s="313"/>
      <c r="N29" s="314"/>
      <c r="O29" s="311"/>
      <c r="P29" s="318"/>
      <c r="Q29" s="317"/>
      <c r="R29" s="311"/>
    </row>
    <row r="30" spans="1:18" ht="14.1" hidden="1" customHeight="1">
      <c r="A30" s="316"/>
      <c r="B30" s="83" t="s">
        <v>1139</v>
      </c>
      <c r="C30" s="303"/>
      <c r="D30" s="307"/>
      <c r="E30" s="308"/>
      <c r="F30" s="303"/>
      <c r="G30" s="315"/>
      <c r="H30" s="303"/>
      <c r="I30" s="303"/>
      <c r="J30" s="303"/>
      <c r="K30" s="311"/>
      <c r="L30" s="312"/>
      <c r="M30" s="313"/>
      <c r="N30" s="314"/>
      <c r="O30" s="311"/>
      <c r="P30" s="318"/>
      <c r="Q30" s="317"/>
      <c r="R30" s="311"/>
    </row>
    <row r="31" spans="1:18" ht="14.1" hidden="1" customHeight="1">
      <c r="A31" s="305"/>
      <c r="B31" s="83" t="s">
        <v>1140</v>
      </c>
      <c r="C31" s="303"/>
      <c r="D31" s="307"/>
      <c r="E31" s="308"/>
      <c r="F31" s="303"/>
      <c r="G31" s="310"/>
      <c r="H31" s="303"/>
      <c r="I31" s="303"/>
      <c r="J31" s="303"/>
      <c r="K31" s="311"/>
      <c r="L31" s="312"/>
      <c r="M31" s="313"/>
      <c r="N31" s="314"/>
      <c r="O31" s="311"/>
      <c r="P31" s="318"/>
      <c r="Q31" s="317"/>
      <c r="R31" s="311"/>
    </row>
    <row r="32" spans="1:18" ht="101.1" customHeight="1">
      <c r="A32" s="304" t="s">
        <v>1141</v>
      </c>
      <c r="B32" s="83" t="s">
        <v>1142</v>
      </c>
      <c r="C32" s="303">
        <f>('DevCoAssessmentInput(I&amp;T)'!$C$34 + 'DevCoAssessmentInput(I&amp;T)'!$C$35) / ('DevCoAssessmentInput(I&amp;T)'!$C$32 + 'DevCoAssessmentInput(I&amp;T)'!$C$33)</f>
        <v>0.13043478260869565</v>
      </c>
      <c r="D32" s="307" t="str">
        <f>_xlfn.IFS($C$32&gt;0.4,"Good",$C$32&gt;=0.2,"Satisfactory",$C$32&lt;0.2,"Needs Improvement")</f>
        <v>Needs Improvement</v>
      </c>
      <c r="E32" s="308">
        <f>_xlfn.IFS($D$32="Good", 3, $D$32="Satisfactory", 2, $D$32="Needs Improvement", 1)</f>
        <v>1</v>
      </c>
      <c r="F32" s="303">
        <v>0.5</v>
      </c>
      <c r="G32" s="309" t="s">
        <v>1143</v>
      </c>
      <c r="H32" s="303" t="s">
        <v>392</v>
      </c>
      <c r="I32" s="303" t="s">
        <v>391</v>
      </c>
      <c r="J32" s="303" t="s">
        <v>390</v>
      </c>
      <c r="K32" s="311"/>
      <c r="L32" s="312"/>
      <c r="M32" s="313"/>
      <c r="N32" s="314"/>
      <c r="O32" s="311"/>
      <c r="P32" s="318"/>
      <c r="Q32" s="317"/>
      <c r="R32" s="311"/>
    </row>
    <row r="33" spans="1:18" ht="14.1" hidden="1" customHeight="1">
      <c r="A33" s="316"/>
      <c r="B33" s="83" t="s">
        <v>1144</v>
      </c>
      <c r="C33" s="303"/>
      <c r="D33" s="307"/>
      <c r="E33" s="308"/>
      <c r="F33" s="303"/>
      <c r="G33" s="315"/>
      <c r="H33" s="303"/>
      <c r="I33" s="303"/>
      <c r="J33" s="303"/>
      <c r="K33" s="311"/>
      <c r="L33" s="312"/>
      <c r="M33" s="313"/>
      <c r="N33" s="314"/>
      <c r="O33" s="311"/>
      <c r="P33" s="318"/>
      <c r="Q33" s="317"/>
      <c r="R33" s="311"/>
    </row>
    <row r="34" spans="1:18" ht="14.1" hidden="1" customHeight="1">
      <c r="A34" s="316"/>
      <c r="B34" s="83" t="s">
        <v>1145</v>
      </c>
      <c r="C34" s="303"/>
      <c r="D34" s="307"/>
      <c r="E34" s="308"/>
      <c r="F34" s="303"/>
      <c r="G34" s="315"/>
      <c r="H34" s="303"/>
      <c r="I34" s="303"/>
      <c r="J34" s="303"/>
      <c r="K34" s="311"/>
      <c r="L34" s="312"/>
      <c r="M34" s="313"/>
      <c r="N34" s="314"/>
      <c r="O34" s="311"/>
      <c r="P34" s="318"/>
      <c r="Q34" s="317"/>
      <c r="R34" s="311"/>
    </row>
    <row r="35" spans="1:18" ht="14.1" hidden="1" customHeight="1">
      <c r="A35" s="305"/>
      <c r="B35" s="83" t="s">
        <v>1146</v>
      </c>
      <c r="C35" s="303"/>
      <c r="D35" s="307"/>
      <c r="E35" s="308"/>
      <c r="F35" s="303"/>
      <c r="G35" s="310"/>
      <c r="H35" s="303"/>
      <c r="I35" s="303"/>
      <c r="J35" s="303"/>
      <c r="K35" s="311"/>
      <c r="L35" s="312"/>
      <c r="M35" s="313"/>
      <c r="N35" s="314"/>
      <c r="O35" s="311"/>
      <c r="P35" s="318"/>
      <c r="Q35" s="317"/>
      <c r="R35" s="311"/>
    </row>
    <row r="36" spans="1:18" ht="122.85" customHeight="1">
      <c r="A36" s="304" t="s">
        <v>1147</v>
      </c>
      <c r="B36" s="83" t="s">
        <v>1148</v>
      </c>
      <c r="C36" s="303">
        <f>'DevCoAssessmentAnalysis(I&amp;T)'!AB6 + 'DevCoAssessmentAnalysis(I&amp;T)'!AB7 +'DevCoAssessmentAnalysis(I&amp;T)'!AB8 +'DevCoAssessmentAnalysis(I&amp;T)'!AB9 +'DevCoAssessmentAnalysis(I&amp;T)'!AB10</f>
        <v>0</v>
      </c>
      <c r="D36" s="307" t="str">
        <f>_xlfn.IFS($C$36&gt;0.6,"Good",$C$36&gt;=0.4,"Satisfactory",$C$36&lt;0.4,"Needs Improvement")</f>
        <v>Needs Improvement</v>
      </c>
      <c r="E36" s="308">
        <f>_xlfn.IFS($D$36="Good", 3, $D$36="Satisfactory", 2, $D$36="Needs Improvement", 1)</f>
        <v>1</v>
      </c>
      <c r="F36" s="303">
        <v>0.5</v>
      </c>
      <c r="G36" s="309" t="s">
        <v>1149</v>
      </c>
      <c r="H36" s="303" t="s">
        <v>832</v>
      </c>
      <c r="I36" s="303" t="s">
        <v>876</v>
      </c>
      <c r="J36" s="303" t="s">
        <v>398</v>
      </c>
      <c r="K36" s="311"/>
      <c r="L36" s="312" t="s">
        <v>1162</v>
      </c>
      <c r="M36" s="313">
        <f>($F$36*$E$36+$F$40*$E$40)</f>
        <v>1.5</v>
      </c>
      <c r="N36" s="314">
        <v>0.3</v>
      </c>
      <c r="O36" s="311"/>
      <c r="P36" s="318"/>
      <c r="Q36" s="317"/>
      <c r="R36" s="311"/>
    </row>
    <row r="37" spans="1:18" ht="14.1" hidden="1" customHeight="1">
      <c r="A37" s="316"/>
      <c r="B37" s="83" t="s">
        <v>1150</v>
      </c>
      <c r="C37" s="303"/>
      <c r="D37" s="307"/>
      <c r="E37" s="308"/>
      <c r="F37" s="303"/>
      <c r="G37" s="315"/>
      <c r="H37" s="303"/>
      <c r="I37" s="303"/>
      <c r="J37" s="303"/>
      <c r="K37" s="311"/>
      <c r="L37" s="312"/>
      <c r="M37" s="313"/>
      <c r="N37" s="314"/>
      <c r="O37" s="311"/>
      <c r="P37" s="318"/>
      <c r="Q37" s="317"/>
      <c r="R37" s="311"/>
    </row>
    <row r="38" spans="1:18" ht="14.1" hidden="1" customHeight="1">
      <c r="A38" s="316"/>
      <c r="B38" s="83" t="s">
        <v>1151</v>
      </c>
      <c r="C38" s="303"/>
      <c r="D38" s="307"/>
      <c r="E38" s="308"/>
      <c r="F38" s="303"/>
      <c r="G38" s="315"/>
      <c r="H38" s="303"/>
      <c r="I38" s="303"/>
      <c r="J38" s="303"/>
      <c r="K38" s="311"/>
      <c r="L38" s="312"/>
      <c r="M38" s="313"/>
      <c r="N38" s="314"/>
      <c r="O38" s="311"/>
      <c r="P38" s="318"/>
      <c r="Q38" s="317"/>
      <c r="R38" s="311"/>
    </row>
    <row r="39" spans="1:18" ht="14.1" hidden="1" customHeight="1">
      <c r="A39" s="305"/>
      <c r="B39" s="83" t="s">
        <v>1152</v>
      </c>
      <c r="C39" s="303"/>
      <c r="D39" s="307"/>
      <c r="E39" s="308"/>
      <c r="F39" s="303"/>
      <c r="G39" s="310"/>
      <c r="H39" s="303"/>
      <c r="I39" s="303"/>
      <c r="J39" s="303"/>
      <c r="K39" s="311"/>
      <c r="L39" s="312"/>
      <c r="M39" s="313"/>
      <c r="N39" s="314"/>
      <c r="O39" s="311"/>
      <c r="P39" s="318"/>
      <c r="Q39" s="317"/>
      <c r="R39" s="311"/>
    </row>
    <row r="40" spans="1:18" ht="79.5" customHeight="1">
      <c r="A40" s="304" t="s">
        <v>1153</v>
      </c>
      <c r="B40" s="83" t="s">
        <v>1154</v>
      </c>
      <c r="C40" s="303">
        <f>'DevCoAssessmentAnalysis(I&amp;T)'!AA6 + 'DevCoAssessmentAnalysis(I&amp;T)'!AA7</f>
        <v>0.5</v>
      </c>
      <c r="D40" s="307" t="str">
        <f>_xlfn.IFS($C$40&gt;0.5,"Good",$C$40=0.5,"Satisfactory",$C$40&lt;0.5,"Needs Improvement")</f>
        <v>Satisfactory</v>
      </c>
      <c r="E40" s="308">
        <f>_xlfn.IFS($D$40="Good", 3, $D$40="Satisfactory", 2, $D$40="Needs Improvement", 1)</f>
        <v>2</v>
      </c>
      <c r="F40" s="303">
        <v>0.5</v>
      </c>
      <c r="G40" s="309" t="s">
        <v>1155</v>
      </c>
      <c r="H40" s="303" t="s">
        <v>1163</v>
      </c>
      <c r="I40" s="303">
        <v>0.5</v>
      </c>
      <c r="J40" s="303" t="s">
        <v>386</v>
      </c>
      <c r="K40" s="311"/>
      <c r="L40" s="312"/>
      <c r="M40" s="313"/>
      <c r="N40" s="314"/>
      <c r="O40" s="311"/>
      <c r="P40" s="318"/>
      <c r="Q40" s="317"/>
      <c r="R40" s="311"/>
    </row>
    <row r="41" spans="1:18" ht="14.1" hidden="1" customHeight="1">
      <c r="A41" s="305"/>
      <c r="B41" s="83" t="s">
        <v>1156</v>
      </c>
      <c r="C41" s="303"/>
      <c r="D41" s="307"/>
      <c r="E41" s="308"/>
      <c r="F41" s="303"/>
      <c r="G41" s="310"/>
      <c r="H41" s="303"/>
      <c r="I41" s="303"/>
      <c r="J41" s="303"/>
      <c r="K41" s="311"/>
      <c r="L41" s="312"/>
      <c r="M41" s="313"/>
      <c r="N41" s="314"/>
      <c r="O41" s="311"/>
      <c r="P41" s="318"/>
      <c r="Q41" s="317"/>
      <c r="R41" s="311"/>
    </row>
    <row r="42" spans="1:18" ht="34.35" customHeight="1"/>
    <row r="43" spans="1:18" ht="34.35" customHeight="1"/>
    <row r="44" spans="1:18" ht="34.35" customHeight="1"/>
    <row r="45" spans="1:18" ht="34.35" customHeight="1"/>
    <row r="46" spans="1:18" ht="34.35" customHeight="1"/>
    <row r="47" spans="1:18" ht="34.35" customHeight="1"/>
    <row r="48" spans="1:1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sheetData>
  <sheetProtection algorithmName="SHA-512" hashValue="kzX326brivGKHuTXlsoIUibVaYioDoBI6beUUYSbRUY0EDuivhkU7UzWwsoQaW/RLqtdO5X/nR31ibroB6SO7Q==" saltValue="TXz2RaHs1XFcOWwYZPi0RA==" spinCount="100000" sheet="1" objects="1" scenarios="1"/>
  <mergeCells count="95">
    <mergeCell ref="R6:R41"/>
    <mergeCell ref="O6:O27"/>
    <mergeCell ref="O28:O35"/>
    <mergeCell ref="O36:O41"/>
    <mergeCell ref="P6:P41"/>
    <mergeCell ref="Q6:Q41"/>
    <mergeCell ref="M6:M27"/>
    <mergeCell ref="N6:N27"/>
    <mergeCell ref="M28:M35"/>
    <mergeCell ref="M36:M41"/>
    <mergeCell ref="N28:N35"/>
    <mergeCell ref="N36:N41"/>
    <mergeCell ref="D26:D27"/>
    <mergeCell ref="F22:F25"/>
    <mergeCell ref="F26:F27"/>
    <mergeCell ref="F28:F31"/>
    <mergeCell ref="J14:J21"/>
    <mergeCell ref="H22:H25"/>
    <mergeCell ref="I22:I25"/>
    <mergeCell ref="J22:J25"/>
    <mergeCell ref="H26:H27"/>
    <mergeCell ref="I26:I27"/>
    <mergeCell ref="J26:J27"/>
    <mergeCell ref="H28:H31"/>
    <mergeCell ref="I28:I31"/>
    <mergeCell ref="C28:C31"/>
    <mergeCell ref="C22:C25"/>
    <mergeCell ref="C26:C27"/>
    <mergeCell ref="F6:F13"/>
    <mergeCell ref="D6:D13"/>
    <mergeCell ref="F14:F21"/>
    <mergeCell ref="C6:C13"/>
    <mergeCell ref="E6:E13"/>
    <mergeCell ref="D14:D21"/>
    <mergeCell ref="C14:C21"/>
    <mergeCell ref="D28:D31"/>
    <mergeCell ref="E14:E21"/>
    <mergeCell ref="E22:E25"/>
    <mergeCell ref="E26:E27"/>
    <mergeCell ref="E28:E31"/>
    <mergeCell ref="D22:D25"/>
    <mergeCell ref="L6:L27"/>
    <mergeCell ref="K6:K13"/>
    <mergeCell ref="K14:K21"/>
    <mergeCell ref="K22:K25"/>
    <mergeCell ref="K26:K27"/>
    <mergeCell ref="H6:H13"/>
    <mergeCell ref="I6:I13"/>
    <mergeCell ref="J6:J13"/>
    <mergeCell ref="H14:H21"/>
    <mergeCell ref="I14:I21"/>
    <mergeCell ref="C32:C35"/>
    <mergeCell ref="C36:C39"/>
    <mergeCell ref="C40:C41"/>
    <mergeCell ref="D32:D35"/>
    <mergeCell ref="D36:D39"/>
    <mergeCell ref="D40:D41"/>
    <mergeCell ref="E36:E39"/>
    <mergeCell ref="E40:E41"/>
    <mergeCell ref="F32:F35"/>
    <mergeCell ref="F36:F39"/>
    <mergeCell ref="F40:F41"/>
    <mergeCell ref="E32:E35"/>
    <mergeCell ref="H32:H35"/>
    <mergeCell ref="I32:I35"/>
    <mergeCell ref="H36:H39"/>
    <mergeCell ref="I36:I39"/>
    <mergeCell ref="H40:H41"/>
    <mergeCell ref="I40:I41"/>
    <mergeCell ref="J40:J41"/>
    <mergeCell ref="K32:K35"/>
    <mergeCell ref="K36:K39"/>
    <mergeCell ref="K40:K41"/>
    <mergeCell ref="L28:L35"/>
    <mergeCell ref="L36:L41"/>
    <mergeCell ref="K28:K31"/>
    <mergeCell ref="J32:J35"/>
    <mergeCell ref="J36:J39"/>
    <mergeCell ref="J28:J31"/>
    <mergeCell ref="A32:A35"/>
    <mergeCell ref="A36:A39"/>
    <mergeCell ref="A40:A41"/>
    <mergeCell ref="G6:G13"/>
    <mergeCell ref="G14:G21"/>
    <mergeCell ref="G22:G25"/>
    <mergeCell ref="G26:G27"/>
    <mergeCell ref="G28:G31"/>
    <mergeCell ref="G32:G35"/>
    <mergeCell ref="G36:G39"/>
    <mergeCell ref="G40:G41"/>
    <mergeCell ref="A6:A13"/>
    <mergeCell ref="A14:A21"/>
    <mergeCell ref="A22:A25"/>
    <mergeCell ref="A26:A27"/>
    <mergeCell ref="A28:A31"/>
  </mergeCells>
  <conditionalFormatting sqref="E42:E1048576 M42:M1048576 Q42:Q1048576">
    <cfRule type="cellIs" dxfId="165" priority="185" stopIfTrue="1" operator="equal">
      <formula>0</formula>
    </cfRule>
    <cfRule type="cellIs" dxfId="164" priority="186" stopIfTrue="1" operator="lessThan">
      <formula>1.5</formula>
    </cfRule>
    <cfRule type="cellIs" dxfId="163" priority="187" stopIfTrue="1" operator="lessThan">
      <formula>2.5</formula>
    </cfRule>
    <cfRule type="cellIs" dxfId="162" priority="188" stopIfTrue="1" operator="greaterThanOrEqual">
      <formula>2.5</formula>
    </cfRule>
  </conditionalFormatting>
  <conditionalFormatting sqref="E6:E41">
    <cfRule type="cellIs" dxfId="161" priority="189" stopIfTrue="1" operator="equal">
      <formula>0</formula>
    </cfRule>
    <cfRule type="cellIs" dxfId="160" priority="190" stopIfTrue="1" operator="lessThan">
      <formula>1.5</formula>
    </cfRule>
    <cfRule type="cellIs" dxfId="159" priority="191" stopIfTrue="1" operator="lessThan">
      <formula>2.5</formula>
    </cfRule>
    <cfRule type="cellIs" dxfId="158" priority="192" stopIfTrue="1" operator="greaterThanOrEqual">
      <formula>2.5</formula>
    </cfRule>
  </conditionalFormatting>
  <conditionalFormatting sqref="M6:M41">
    <cfRule type="cellIs" dxfId="157" priority="193" stopIfTrue="1" operator="equal">
      <formula>0</formula>
    </cfRule>
    <cfRule type="cellIs" dxfId="156" priority="194" stopIfTrue="1" operator="lessThan">
      <formula>1.5</formula>
    </cfRule>
    <cfRule type="cellIs" dxfId="155" priority="195" stopIfTrue="1" operator="lessThan">
      <formula>2.5</formula>
    </cfRule>
    <cfRule type="cellIs" dxfId="154" priority="196" stopIfTrue="1" operator="greaterThanOrEqual">
      <formula>2.5</formula>
    </cfRule>
  </conditionalFormatting>
  <conditionalFormatting sqref="Q6:Q41">
    <cfRule type="cellIs" dxfId="153" priority="197" stopIfTrue="1" operator="equal">
      <formula>0</formula>
    </cfRule>
    <cfRule type="cellIs" dxfId="152" priority="198" stopIfTrue="1" operator="lessThan">
      <formula>1.5</formula>
    </cfRule>
    <cfRule type="cellIs" dxfId="151" priority="199" stopIfTrue="1" operator="lessThan">
      <formula>2.5</formula>
    </cfRule>
    <cfRule type="cellIs" dxfId="150" priority="2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14">
    <tabColor theme="1"/>
    <pageSetUpPr fitToPage="1"/>
  </sheetPr>
  <dimension ref="A1:F999"/>
  <sheetViews>
    <sheetView showGridLines="0" showRowColHeaders="0" zoomScaleNormal="100" workbookViewId="0">
      <pane xSplit="1" ySplit="5" topLeftCell="B6" activePane="bottomRight" state="frozen"/>
      <selection pane="bottomRight" activeCell="D7" sqref="D7"/>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240" customWidth="1"/>
    <col min="4" max="4" width="44.625" style="113" customWidth="1"/>
    <col min="5" max="6" width="33.62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35" customHeight="1">
      <c r="A5" s="127" t="s">
        <v>4</v>
      </c>
      <c r="B5" s="127" t="s">
        <v>400</v>
      </c>
      <c r="C5" s="128" t="s">
        <v>625</v>
      </c>
      <c r="D5" s="129" t="s">
        <v>402</v>
      </c>
      <c r="E5" s="130" t="s">
        <v>403</v>
      </c>
      <c r="F5" s="131" t="s">
        <v>404</v>
      </c>
    </row>
    <row r="6" spans="1:6" ht="110.1" customHeight="1">
      <c r="A6" s="197">
        <f t="shared" ref="A6:A11" si="0">ROW()-5</f>
        <v>1</v>
      </c>
      <c r="B6" s="112" t="s">
        <v>1164</v>
      </c>
      <c r="C6" s="237">
        <v>45779.789537037039</v>
      </c>
      <c r="D6" s="126"/>
      <c r="E6" s="126"/>
      <c r="F6" s="126"/>
    </row>
    <row r="7" spans="1:6" ht="72" customHeight="1">
      <c r="A7" s="197">
        <f t="shared" si="0"/>
        <v>2</v>
      </c>
      <c r="B7" s="112" t="s">
        <v>1165</v>
      </c>
      <c r="C7" s="237">
        <v>45779.789537037039</v>
      </c>
      <c r="D7" s="126"/>
      <c r="E7" s="126"/>
      <c r="F7" s="126"/>
    </row>
    <row r="8" spans="1:6" ht="91.35" customHeight="1">
      <c r="A8" s="197">
        <f t="shared" si="0"/>
        <v>3</v>
      </c>
      <c r="B8" s="112" t="s">
        <v>1166</v>
      </c>
      <c r="C8" s="237">
        <v>45779.789537037039</v>
      </c>
      <c r="D8" s="126"/>
      <c r="E8" s="126"/>
      <c r="F8" s="126"/>
    </row>
    <row r="9" spans="1:6" ht="53.1" customHeight="1">
      <c r="A9" s="197">
        <f t="shared" si="0"/>
        <v>4</v>
      </c>
      <c r="B9" s="112" t="s">
        <v>1167</v>
      </c>
      <c r="C9" s="237">
        <v>45779.789537037039</v>
      </c>
      <c r="D9" s="126"/>
      <c r="E9" s="126"/>
      <c r="F9" s="126"/>
    </row>
    <row r="10" spans="1:6" ht="53.1" customHeight="1">
      <c r="A10" s="197">
        <f t="shared" si="0"/>
        <v>5</v>
      </c>
      <c r="B10" s="112" t="s">
        <v>1168</v>
      </c>
      <c r="C10" s="237">
        <v>45779.789537037039</v>
      </c>
      <c r="D10" s="126"/>
      <c r="E10" s="126"/>
      <c r="F10" s="126"/>
    </row>
    <row r="11" spans="1:6" ht="72" customHeight="1">
      <c r="A11" s="195">
        <f t="shared" si="0"/>
        <v>6</v>
      </c>
      <c r="B11" s="112" t="s">
        <v>1169</v>
      </c>
      <c r="C11" s="237">
        <v>45779.789537037039</v>
      </c>
      <c r="D11" s="126"/>
      <c r="E11" s="126"/>
      <c r="F11" s="126"/>
    </row>
    <row r="12" spans="1:6" ht="36.6" customHeight="1"/>
    <row r="13" spans="1:6" ht="36.6" customHeight="1"/>
    <row r="14" spans="1:6" ht="36.6" customHeight="1"/>
    <row r="15" spans="1:6" ht="36.6" customHeight="1"/>
    <row r="16" spans="1:6" ht="36.6" customHeight="1"/>
    <row r="17" ht="36.6" customHeight="1"/>
    <row r="18" ht="36.6" customHeight="1"/>
    <row r="19" ht="36.6" customHeight="1"/>
    <row r="20" ht="36.6" customHeight="1"/>
    <row r="21" ht="36.6" customHeight="1"/>
    <row r="22" ht="36.6" customHeight="1"/>
    <row r="23" ht="36.6" customHeight="1"/>
    <row r="24" ht="36.6" customHeight="1"/>
    <row r="25" ht="36.6" customHeight="1"/>
    <row r="26" ht="36.6" customHeight="1"/>
    <row r="27" ht="36.6" customHeight="1"/>
    <row r="28" ht="36.6" customHeight="1"/>
    <row r="29" ht="36.6" customHeight="1"/>
    <row r="30" ht="36.6" customHeight="1"/>
    <row r="31" ht="36.6" customHeight="1"/>
    <row r="32"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do0B6LpzH3co2zvkrE71zfswwugbH8hVcbDOkF8/A8GfJugWoCn5LMD8P+jwDXr/TmDs8Y/mkuW6BOwkTODYNQ==" saltValue="v/uJS+RZ83zuyFoLEoV0yA=="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31">
    <tabColor theme="0" tint="-0.499984740745262"/>
    <pageSetUpPr fitToPage="1"/>
  </sheetPr>
  <dimension ref="A1:G999"/>
  <sheetViews>
    <sheetView showGridLines="0" showRowColHeaders="0" zoomScaleNormal="100" workbookViewId="0">
      <pane xSplit="1" ySplit="5" topLeftCell="B6" activePane="bottomRight" state="frozen"/>
      <selection pane="bottomRight" activeCell="D13" sqref="D13"/>
      <selection pane="bottomLeft" activeCell="D23" sqref="D23"/>
      <selection pane="topRight" activeCell="D23" sqref="D23"/>
    </sheetView>
  </sheetViews>
  <sheetFormatPr defaultColWidth="8.75" defaultRowHeight="40.35" customHeight="1"/>
  <cols>
    <col min="1" max="1" width="5.625" style="60" customWidth="1"/>
    <col min="2" max="2" width="16.375" style="60" hidden="1" customWidth="1"/>
    <col min="3" max="3" width="66.625" style="63" customWidth="1"/>
    <col min="4" max="4" width="10.625" style="119" customWidth="1"/>
    <col min="5" max="5" width="20.625" style="63" hidden="1" customWidth="1"/>
    <col min="6" max="6" width="5.625" style="60" customWidth="1"/>
    <col min="7" max="7" width="5.625" style="124" customWidth="1"/>
    <col min="8" max="16384" width="8.75" style="60"/>
  </cols>
  <sheetData>
    <row r="1" spans="1:7" s="18" customFormat="1" ht="21" customHeight="1">
      <c r="C1" s="31"/>
      <c r="D1" s="25"/>
      <c r="E1" s="31"/>
      <c r="G1" s="25"/>
    </row>
    <row r="2" spans="1:7" s="18" customFormat="1" ht="21" customHeight="1">
      <c r="A2" s="12" t="s">
        <v>3</v>
      </c>
      <c r="B2" s="12"/>
      <c r="C2" s="62"/>
      <c r="D2" s="36"/>
      <c r="E2" s="62"/>
      <c r="G2" s="25"/>
    </row>
    <row r="3" spans="1:7" s="18" customFormat="1" ht="21" customHeight="1">
      <c r="A3" s="132" t="e" cm="1">
        <f t="array" aca="1" ref="A3" ca="1">MID(CELL("filename",A1),FIND("]",CELL("filename",A1))+1,256)</f>
        <v>#VALUE!</v>
      </c>
      <c r="B3" s="13"/>
      <c r="C3" s="62"/>
      <c r="D3" s="36"/>
      <c r="E3" s="62"/>
      <c r="G3" s="31"/>
    </row>
    <row r="4" spans="1:7" s="18" customFormat="1" ht="5.0999999999999996" customHeight="1">
      <c r="A4" s="15"/>
      <c r="B4" s="15"/>
      <c r="C4" s="62"/>
      <c r="D4" s="36"/>
      <c r="E4" s="62"/>
      <c r="G4" s="25"/>
    </row>
    <row r="5" spans="1:7" s="124" customFormat="1" ht="43.35" customHeight="1">
      <c r="A5" s="102" t="s">
        <v>4</v>
      </c>
      <c r="B5" s="57" t="s">
        <v>415</v>
      </c>
      <c r="C5" s="102" t="s">
        <v>416</v>
      </c>
      <c r="D5" s="102" t="s">
        <v>363</v>
      </c>
      <c r="E5" s="104" t="s">
        <v>417</v>
      </c>
    </row>
    <row r="6" spans="1:7" ht="36.6" customHeight="1">
      <c r="A6" s="195">
        <f>IF($C6="","",SUBTOTAL(3,$C$6:$C6)*1)</f>
        <v>1</v>
      </c>
      <c r="B6" s="195"/>
      <c r="C6" s="58" t="s">
        <v>1113</v>
      </c>
      <c r="D6" s="255">
        <v>3</v>
      </c>
      <c r="E6" s="258" t="s">
        <v>441</v>
      </c>
    </row>
    <row r="7" spans="1:7" ht="36.6" customHeight="1">
      <c r="A7" s="195">
        <f>IF($C7="","",SUBTOTAL(3,$C$6:$C7)*1)</f>
        <v>2</v>
      </c>
      <c r="B7" s="195"/>
      <c r="C7" s="58" t="s">
        <v>1170</v>
      </c>
      <c r="D7" s="255">
        <v>1</v>
      </c>
      <c r="E7" s="258" t="s">
        <v>441</v>
      </c>
    </row>
    <row r="8" spans="1:7" ht="36.6" customHeight="1">
      <c r="A8" s="195">
        <f>IF($C8="","",SUBTOTAL(3,$C$6:$C8)*1)</f>
        <v>3</v>
      </c>
      <c r="B8" s="195"/>
      <c r="C8" s="58" t="s">
        <v>1171</v>
      </c>
      <c r="D8" s="255">
        <v>3</v>
      </c>
      <c r="E8" s="258" t="s">
        <v>441</v>
      </c>
    </row>
    <row r="9" spans="1:7" ht="36.6" customHeight="1">
      <c r="A9" s="195">
        <f>IF($C9="","",SUBTOTAL(3,$C$6:$C9)*1)</f>
        <v>4</v>
      </c>
      <c r="B9" s="195"/>
      <c r="C9" s="58" t="s">
        <v>1172</v>
      </c>
      <c r="D9" s="255">
        <v>2</v>
      </c>
      <c r="E9" s="258" t="s">
        <v>441</v>
      </c>
    </row>
    <row r="10" spans="1:7" ht="36.6" customHeight="1">
      <c r="A10" s="195">
        <f>IF($C10="","",SUBTOTAL(3,$C$6:$C10)*1)</f>
        <v>5</v>
      </c>
      <c r="B10" s="195"/>
      <c r="C10" s="58" t="s">
        <v>1173</v>
      </c>
      <c r="D10" s="255">
        <v>4</v>
      </c>
      <c r="E10" s="258" t="s">
        <v>441</v>
      </c>
    </row>
    <row r="11" spans="1:7" ht="36.6" customHeight="1">
      <c r="A11" s="195">
        <f>IF($C11="","",SUBTOTAL(3,$C$6:$C11)*1)</f>
        <v>6</v>
      </c>
      <c r="B11" s="195"/>
      <c r="C11" s="58" t="s">
        <v>1174</v>
      </c>
      <c r="D11" s="255">
        <v>2</v>
      </c>
      <c r="E11" s="258" t="s">
        <v>441</v>
      </c>
    </row>
    <row r="12" spans="1:7" ht="36.6" customHeight="1">
      <c r="A12" s="195">
        <f>IF($C12="","",SUBTOTAL(3,$C$6:$C12)*1)</f>
        <v>7</v>
      </c>
      <c r="B12" s="195"/>
      <c r="C12" s="58" t="s">
        <v>1175</v>
      </c>
      <c r="D12" s="255">
        <v>0.6</v>
      </c>
      <c r="E12" s="258" t="s">
        <v>441</v>
      </c>
    </row>
    <row r="13" spans="1:7" ht="36.6" customHeight="1">
      <c r="A13" s="195">
        <f>IF($C13="","",SUBTOTAL(3,$C$6:$C13)*1)</f>
        <v>8</v>
      </c>
      <c r="B13" s="195"/>
      <c r="C13" s="58" t="s">
        <v>1176</v>
      </c>
      <c r="D13" s="255">
        <v>3</v>
      </c>
      <c r="E13" s="258" t="s">
        <v>441</v>
      </c>
    </row>
    <row r="14" spans="1:7" ht="36.6" customHeight="1">
      <c r="A14" s="195">
        <f>IF($C14="","",SUBTOTAL(3,$C$6:$C14)*1)</f>
        <v>9</v>
      </c>
      <c r="B14" s="195"/>
      <c r="C14" s="58" t="s">
        <v>1177</v>
      </c>
      <c r="D14" s="255">
        <v>10</v>
      </c>
      <c r="E14" s="258" t="s">
        <v>507</v>
      </c>
    </row>
    <row r="15" spans="1:7" ht="36.6" customHeight="1">
      <c r="A15" s="195">
        <f>IF($C15="","",SUBTOTAL(3,$C$6:$C15)*1)</f>
        <v>10</v>
      </c>
      <c r="B15" s="195"/>
      <c r="C15" s="58" t="s">
        <v>1178</v>
      </c>
      <c r="D15" s="255">
        <v>2</v>
      </c>
      <c r="E15" s="258" t="s">
        <v>441</v>
      </c>
    </row>
    <row r="16" spans="1:7" ht="36.6" customHeight="1">
      <c r="A16" s="195">
        <f>IF($C16="","",SUBTOTAL(3,$C$6:$C16)*1)</f>
        <v>11</v>
      </c>
      <c r="B16" s="195"/>
      <c r="C16" s="58" t="s">
        <v>1179</v>
      </c>
      <c r="D16" s="255">
        <v>2</v>
      </c>
      <c r="E16" s="258" t="s">
        <v>441</v>
      </c>
    </row>
    <row r="17" spans="1:5" ht="36.6" customHeight="1">
      <c r="A17" s="195">
        <f>IF($C17="","",SUBTOTAL(3,$C$6:$C17)*1)</f>
        <v>12</v>
      </c>
      <c r="B17" s="195"/>
      <c r="C17" s="58" t="s">
        <v>1180</v>
      </c>
      <c r="D17" s="255">
        <v>3</v>
      </c>
      <c r="E17" s="258" t="s">
        <v>441</v>
      </c>
    </row>
    <row r="18" spans="1:5" ht="36.6" customHeight="1">
      <c r="A18" s="195">
        <f>IF($C18="","",SUBTOTAL(3,$C$6:$C18)*1)</f>
        <v>13</v>
      </c>
      <c r="B18" s="195"/>
      <c r="C18" s="58" t="s">
        <v>1181</v>
      </c>
      <c r="D18" s="255">
        <v>1</v>
      </c>
      <c r="E18" s="258" t="s">
        <v>441</v>
      </c>
    </row>
    <row r="19" spans="1:5" ht="36.6" customHeight="1">
      <c r="A19" s="195">
        <f>IF($C19="","",SUBTOTAL(3,$C$6:$C19)*1)</f>
        <v>14</v>
      </c>
      <c r="B19" s="195"/>
      <c r="C19" s="58" t="s">
        <v>1182</v>
      </c>
      <c r="D19" s="255">
        <v>0.5</v>
      </c>
      <c r="E19" s="258" t="s">
        <v>441</v>
      </c>
    </row>
    <row r="20" spans="1:5" ht="36.6" customHeight="1"/>
    <row r="21" spans="1:5" ht="36.6" customHeight="1"/>
    <row r="22" spans="1:5" ht="36.6" customHeight="1"/>
    <row r="23" spans="1:5" ht="36.6" customHeight="1"/>
    <row r="24" spans="1:5" ht="36.6" customHeight="1"/>
    <row r="25" spans="1:5" ht="36.6" customHeight="1"/>
    <row r="26" spans="1:5" ht="36.6" customHeight="1"/>
    <row r="27" spans="1:5" ht="36.6" customHeight="1"/>
    <row r="28" spans="1:5" ht="36.6" customHeight="1"/>
    <row r="29" spans="1:5" ht="36.6" customHeight="1"/>
    <row r="30" spans="1:5" ht="36.6" customHeight="1"/>
    <row r="31" spans="1:5" ht="36.6" customHeight="1"/>
    <row r="32" spans="1:5"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45+0/hdd7801zTKdJZFXD6VqnkzCCmkUhqHbF7vAUpDanFIVTAyj6V1hbkHcdGiSrrhggFIshaPBLzPYc9pQJQ==" saltValue="1xHIQJvShxvMTERnphHRdw=="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25">
    <tabColor theme="9" tint="9.9978637043366805E-2"/>
    <pageSetUpPr fitToPage="1"/>
  </sheetPr>
  <dimension ref="A1:I951"/>
  <sheetViews>
    <sheetView showGridLines="0" showRowColHeaders="0" zoomScaleNormal="100" workbookViewId="0">
      <pane xSplit="2" ySplit="5" topLeftCell="C6" activePane="bottomRight" state="frozen"/>
      <selection pane="bottomRight" activeCell="C6" sqref="C6:C17"/>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7.625" style="82" hidden="1" customWidth="1"/>
    <col min="10" max="16384" width="9.375" style="74"/>
  </cols>
  <sheetData>
    <row r="1" spans="1:9" ht="21" customHeight="1">
      <c r="A1" s="74"/>
      <c r="B1" s="73"/>
      <c r="C1" s="2"/>
      <c r="D1" s="2"/>
      <c r="E1" s="73"/>
      <c r="F1" s="2"/>
      <c r="G1" s="73"/>
      <c r="H1" s="2"/>
      <c r="I1" s="73"/>
    </row>
    <row r="2" spans="1:9" ht="21" customHeight="1">
      <c r="A2" s="33" t="s">
        <v>3</v>
      </c>
      <c r="B2" s="33"/>
      <c r="C2" s="2"/>
      <c r="D2" s="2"/>
      <c r="E2" s="73"/>
      <c r="F2" s="229"/>
      <c r="G2" s="73"/>
      <c r="H2" s="2"/>
      <c r="I2" s="73"/>
    </row>
    <row r="3" spans="1:9" ht="21" customHeight="1">
      <c r="A3" s="133" t="e" cm="1">
        <f t="array" aca="1" ref="A3" ca="1">MID(CELL("filename",A1),FIND("]",CELL("filename",A1))+1,256)</f>
        <v>#VALUE!</v>
      </c>
      <c r="B3" s="34"/>
      <c r="C3" s="2"/>
      <c r="D3" s="2"/>
      <c r="E3" s="73"/>
      <c r="F3" s="2"/>
      <c r="G3" s="73"/>
      <c r="H3" s="2"/>
      <c r="I3" s="73"/>
    </row>
    <row r="4" spans="1:9" ht="5.0999999999999996" customHeight="1">
      <c r="A4" s="34"/>
      <c r="B4" s="34"/>
      <c r="C4" s="2"/>
      <c r="D4" s="2"/>
      <c r="E4" s="73"/>
      <c r="F4" s="2"/>
      <c r="G4" s="73"/>
      <c r="H4" s="2"/>
      <c r="I4" s="73"/>
    </row>
    <row r="5" spans="1:9" s="41" customFormat="1" ht="43.35" customHeight="1">
      <c r="A5" s="43" t="s">
        <v>294</v>
      </c>
      <c r="B5" s="43" t="s">
        <v>295</v>
      </c>
      <c r="C5" s="43" t="s">
        <v>296</v>
      </c>
      <c r="D5" s="80" t="s">
        <v>297</v>
      </c>
      <c r="E5" s="46" t="s">
        <v>298</v>
      </c>
      <c r="F5" s="81" t="s">
        <v>299</v>
      </c>
      <c r="G5" s="46" t="s">
        <v>300</v>
      </c>
      <c r="H5" s="81" t="s">
        <v>301</v>
      </c>
      <c r="I5" s="79" t="s">
        <v>302</v>
      </c>
    </row>
    <row r="6" spans="1:9" ht="36.6" customHeight="1">
      <c r="A6" s="27" t="s">
        <v>1183</v>
      </c>
      <c r="B6" s="26" t="s">
        <v>1184</v>
      </c>
      <c r="C6" s="266" t="s">
        <v>1185</v>
      </c>
      <c r="D6" s="226"/>
      <c r="E6" s="90"/>
      <c r="F6" s="84"/>
      <c r="G6" s="90"/>
      <c r="H6" s="84"/>
      <c r="I6" s="83" t="s">
        <v>1186</v>
      </c>
    </row>
    <row r="7" spans="1:9" ht="79.5" customHeight="1">
      <c r="A7" s="27" t="s">
        <v>1187</v>
      </c>
      <c r="B7" s="26" t="s">
        <v>1188</v>
      </c>
      <c r="C7" s="266" t="s">
        <v>1189</v>
      </c>
      <c r="D7" s="226"/>
      <c r="E7" s="90"/>
      <c r="F7" s="84"/>
      <c r="G7" s="90"/>
      <c r="H7" s="84"/>
      <c r="I7" s="83" t="s">
        <v>1190</v>
      </c>
    </row>
    <row r="8" spans="1:9" ht="58.35" customHeight="1">
      <c r="A8" s="27" t="s">
        <v>1191</v>
      </c>
      <c r="B8" s="26" t="s">
        <v>1192</v>
      </c>
      <c r="C8" s="266" t="s">
        <v>1193</v>
      </c>
      <c r="D8" s="226"/>
      <c r="E8" s="90"/>
      <c r="F8" s="84"/>
      <c r="G8" s="90"/>
      <c r="H8" s="84"/>
      <c r="I8" s="83" t="s">
        <v>1194</v>
      </c>
    </row>
    <row r="9" spans="1:9" ht="36.6" customHeight="1">
      <c r="A9" s="27" t="s">
        <v>1195</v>
      </c>
      <c r="B9" s="26" t="s">
        <v>1196</v>
      </c>
      <c r="C9" s="266" t="s">
        <v>1185</v>
      </c>
      <c r="D9" s="226"/>
      <c r="E9" s="90"/>
      <c r="F9" s="84"/>
      <c r="G9" s="90"/>
      <c r="H9" s="84"/>
      <c r="I9" s="83" t="s">
        <v>1197</v>
      </c>
    </row>
    <row r="10" spans="1:9" ht="58.35" customHeight="1">
      <c r="A10" s="304" t="s">
        <v>1198</v>
      </c>
      <c r="B10" s="26" t="s">
        <v>1199</v>
      </c>
      <c r="C10" s="266">
        <v>20</v>
      </c>
      <c r="D10" s="226"/>
      <c r="E10" s="90"/>
      <c r="F10" s="84"/>
      <c r="G10" s="90"/>
      <c r="H10" s="84"/>
      <c r="I10" s="299" t="s">
        <v>1200</v>
      </c>
    </row>
    <row r="11" spans="1:9" ht="36.6" customHeight="1">
      <c r="A11" s="305"/>
      <c r="B11" s="26" t="s">
        <v>1201</v>
      </c>
      <c r="C11" s="266">
        <v>16</v>
      </c>
      <c r="D11" s="226"/>
      <c r="E11" s="90"/>
      <c r="F11" s="84"/>
      <c r="G11" s="90"/>
      <c r="H11" s="84"/>
      <c r="I11" s="299"/>
    </row>
    <row r="12" spans="1:9" ht="58.35" customHeight="1">
      <c r="A12" s="27" t="s">
        <v>1202</v>
      </c>
      <c r="B12" s="26"/>
      <c r="C12" s="266" t="s">
        <v>1203</v>
      </c>
      <c r="D12" s="226"/>
      <c r="E12" s="90"/>
      <c r="F12" s="84"/>
      <c r="G12" s="90"/>
      <c r="H12" s="84"/>
      <c r="I12" s="83" t="s">
        <v>1204</v>
      </c>
    </row>
    <row r="13" spans="1:9" ht="58.35" customHeight="1">
      <c r="A13" s="27" t="s">
        <v>1205</v>
      </c>
      <c r="B13" s="26" t="s">
        <v>1206</v>
      </c>
      <c r="C13" s="266" t="s">
        <v>1207</v>
      </c>
      <c r="D13" s="226"/>
      <c r="E13" s="90"/>
      <c r="F13" s="84"/>
      <c r="G13" s="90"/>
      <c r="H13" s="84"/>
      <c r="I13" s="83" t="s">
        <v>1208</v>
      </c>
    </row>
    <row r="14" spans="1:9" ht="79.5" customHeight="1">
      <c r="A14" s="27" t="s">
        <v>1209</v>
      </c>
      <c r="B14" s="26" t="s">
        <v>1210</v>
      </c>
      <c r="C14" s="266" t="s">
        <v>1207</v>
      </c>
      <c r="D14" s="226"/>
      <c r="E14" s="90"/>
      <c r="F14" s="84"/>
      <c r="G14" s="90"/>
      <c r="H14" s="84"/>
      <c r="I14" s="83" t="s">
        <v>1211</v>
      </c>
    </row>
    <row r="15" spans="1:9" ht="58.35" customHeight="1">
      <c r="A15" s="27" t="s">
        <v>1212</v>
      </c>
      <c r="B15" s="26" t="s">
        <v>1213</v>
      </c>
      <c r="C15" s="266" t="s">
        <v>1214</v>
      </c>
      <c r="D15" s="226"/>
      <c r="E15" s="90"/>
      <c r="F15" s="84"/>
      <c r="G15" s="90"/>
      <c r="H15" s="84"/>
      <c r="I15" s="83" t="s">
        <v>1215</v>
      </c>
    </row>
    <row r="16" spans="1:9" ht="58.35" customHeight="1">
      <c r="A16" s="27" t="s">
        <v>1216</v>
      </c>
      <c r="B16" s="26" t="s">
        <v>1217</v>
      </c>
      <c r="C16" s="266" t="s">
        <v>1193</v>
      </c>
      <c r="D16" s="226"/>
      <c r="E16" s="90"/>
      <c r="F16" s="84"/>
      <c r="G16" s="90"/>
      <c r="H16" s="84"/>
      <c r="I16" s="83" t="s">
        <v>1218</v>
      </c>
    </row>
    <row r="17" spans="1:9" ht="36.6" customHeight="1">
      <c r="A17" s="27" t="s">
        <v>1219</v>
      </c>
      <c r="B17" s="26" t="s">
        <v>1220</v>
      </c>
      <c r="C17" s="266" t="s">
        <v>1193</v>
      </c>
      <c r="D17" s="226"/>
      <c r="E17" s="90"/>
      <c r="F17" s="84"/>
      <c r="G17" s="90"/>
      <c r="H17" s="84"/>
      <c r="I17" s="83" t="s">
        <v>1221</v>
      </c>
    </row>
    <row r="18" spans="1:9" ht="34.35" customHeight="1"/>
    <row r="19" spans="1:9" ht="34.35" customHeight="1"/>
    <row r="20" spans="1:9" ht="34.35" customHeight="1"/>
    <row r="21" spans="1:9" ht="34.35" customHeight="1"/>
    <row r="22" spans="1:9" ht="34.35" customHeight="1"/>
    <row r="23" spans="1:9" ht="34.35" customHeight="1"/>
    <row r="24" spans="1:9" ht="34.35" customHeight="1"/>
    <row r="25" spans="1:9" ht="34.35" customHeight="1"/>
    <row r="26" spans="1:9" ht="34.35" customHeight="1"/>
    <row r="27" spans="1:9" ht="34.35" customHeight="1"/>
    <row r="28" spans="1:9" ht="34.35" customHeight="1"/>
    <row r="29" spans="1:9" ht="34.35" customHeight="1"/>
    <row r="30" spans="1:9" ht="34.35" customHeight="1"/>
    <row r="31" spans="1:9" ht="34.35" customHeight="1"/>
    <row r="32" spans="1:9" ht="34.35" customHeight="1"/>
    <row r="33" ht="34.35" customHeight="1"/>
    <row r="34" ht="34.35" customHeight="1"/>
    <row r="35" ht="34.35" customHeight="1"/>
    <row r="36" ht="34.35" customHeight="1"/>
    <row r="37" ht="34.35" customHeight="1"/>
    <row r="38" ht="34.35" customHeight="1"/>
    <row r="39" ht="34.35" customHeight="1"/>
    <row r="40" ht="34.35" customHeight="1"/>
    <row r="41" ht="34.35" customHeight="1"/>
    <row r="42" ht="34.35" customHeight="1"/>
    <row r="43" ht="34.35" customHeight="1"/>
    <row r="44" ht="34.35" customHeight="1"/>
    <row r="45" ht="34.35" customHeight="1"/>
    <row r="46" ht="34.35" customHeight="1"/>
    <row r="47" ht="34.35" customHeight="1"/>
    <row r="4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sheetData>
  <sheetProtection algorithmName="SHA-512" hashValue="wPxPD5UcKo54m4r7oaMd2MM3RO3U8l71LIGEfMCl0HCvM0YPxfGfE8xyrJjOGC8LlcoLkWJL7AIY/nm2PspsUw==" saltValue="/ZqDFcEe3yn1JhfevOm8Sw==" spinCount="100000" sheet="1" objects="1" scenarios="1"/>
  <mergeCells count="2">
    <mergeCell ref="A10:A11"/>
    <mergeCell ref="I10:I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5053E5C1-4D0A-44AE-A423-D355065792A0}">
          <x14:formula1>
            <xm:f>Setting!$G$6:$G$105</xm:f>
          </x14:formula1>
          <xm:sqref>C6:C17</xm:sqref>
        </x14:dataValidation>
        <x14:dataValidation type="list" errorStyle="information" allowBlank="1" showInputMessage="1" showErrorMessage="1" xr:uid="{D61A5599-08BD-44AD-AEC9-65A992578655}">
          <x14:formula1>
            <xm:f>DocumentList!$E$6:$E$205</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26">
    <tabColor theme="9"/>
    <pageSetUpPr fitToPage="1"/>
  </sheetPr>
  <dimension ref="A1:R951"/>
  <sheetViews>
    <sheetView showGridLines="0" showRowColHeaders="0" zoomScaleNormal="100" workbookViewId="0">
      <pane xSplit="6" ySplit="5" topLeftCell="G6" activePane="bottomRight" state="frozen"/>
      <selection pane="bottomRight" activeCell="C6" sqref="C6"/>
      <selection pane="bottomLeft" activeCell="D23" sqref="D23"/>
      <selection pane="topRight" activeCell="D23" sqref="D23"/>
    </sheetView>
  </sheetViews>
  <sheetFormatPr defaultColWidth="9.375" defaultRowHeight="18.95"/>
  <cols>
    <col min="1" max="1" width="33.625" style="4" customWidth="1"/>
    <col min="2" max="2" width="11.125" style="78" hidden="1" customWidth="1"/>
    <col min="3" max="3" width="7.625" style="2" customWidth="1"/>
    <col min="4" max="4" width="11.625" style="3" customWidth="1"/>
    <col min="5" max="5" width="7.625" style="3" customWidth="1"/>
    <col min="6" max="6" width="11.625" style="40" customWidth="1"/>
    <col min="7" max="7" width="33.625" style="85" customWidth="1"/>
    <col min="8" max="8" width="8.625" style="39" customWidth="1"/>
    <col min="9" max="9" width="12.625" style="39" customWidth="1"/>
    <col min="10" max="10" width="11.625" style="39" customWidth="1"/>
    <col min="11" max="11" width="30.625" style="95" customWidth="1"/>
    <col min="12" max="13" width="12.625" style="3" customWidth="1"/>
    <col min="14" max="14" width="12.625" style="40" customWidth="1"/>
    <col min="15" max="15" width="20.625" style="95" customWidth="1"/>
    <col min="16" max="16" width="10.625" style="3" customWidth="1"/>
    <col min="17" max="17" width="8.625" style="3" customWidth="1"/>
    <col min="18" max="18" width="20.625" style="95" customWidth="1"/>
    <col min="19" max="16384" width="9.375" style="1"/>
  </cols>
  <sheetData>
    <row r="1" spans="1:18" ht="21" customHeight="1">
      <c r="A1" s="73"/>
      <c r="B1" s="73"/>
      <c r="D1" s="1"/>
      <c r="E1" s="1"/>
      <c r="G1" s="234"/>
      <c r="H1" s="234"/>
      <c r="I1" s="234"/>
      <c r="J1" s="234"/>
      <c r="K1" s="1"/>
      <c r="L1" s="1"/>
      <c r="M1" s="1"/>
      <c r="O1" s="1"/>
      <c r="P1" s="1"/>
      <c r="Q1" s="1"/>
      <c r="R1" s="1"/>
    </row>
    <row r="2" spans="1:18" ht="21" customHeight="1">
      <c r="A2" s="12" t="s">
        <v>3</v>
      </c>
      <c r="B2" s="12"/>
      <c r="D2" s="1"/>
      <c r="E2" s="1"/>
      <c r="G2" s="234"/>
      <c r="H2" s="234"/>
      <c r="I2" s="234"/>
      <c r="J2" s="234"/>
      <c r="K2" s="1"/>
      <c r="L2" s="1"/>
      <c r="M2" s="1"/>
      <c r="O2" s="1"/>
      <c r="P2" s="1"/>
      <c r="Q2" s="1"/>
      <c r="R2" s="1"/>
    </row>
    <row r="3" spans="1:18" ht="21" customHeight="1">
      <c r="A3" s="132" t="e" cm="1">
        <f t="array" aca="1" ref="A3" ca="1">MID(CELL("filename",A1),FIND("]",CELL("filename",A1))+1,256)</f>
        <v>#VALUE!</v>
      </c>
      <c r="B3" s="13"/>
      <c r="D3" s="1"/>
      <c r="E3" s="1"/>
      <c r="G3" s="234"/>
      <c r="H3" s="234"/>
      <c r="I3" s="234"/>
      <c r="J3" s="234"/>
      <c r="K3" s="1"/>
      <c r="L3" s="1"/>
      <c r="M3" s="1"/>
      <c r="O3" s="1"/>
      <c r="P3" s="1"/>
      <c r="Q3" s="1"/>
      <c r="R3" s="1"/>
    </row>
    <row r="4" spans="1:18" ht="5.0999999999999996" customHeight="1">
      <c r="A4" s="13"/>
      <c r="B4" s="13"/>
      <c r="D4" s="2"/>
      <c r="E4" s="2"/>
      <c r="G4" s="234"/>
      <c r="H4" s="234"/>
      <c r="I4" s="234"/>
      <c r="J4" s="234"/>
      <c r="K4" s="2"/>
      <c r="L4" s="2"/>
      <c r="M4" s="1"/>
      <c r="O4" s="1"/>
      <c r="P4" s="1"/>
      <c r="Q4" s="1"/>
      <c r="R4" s="1"/>
    </row>
    <row r="5" spans="1:18" ht="43.35" customHeight="1">
      <c r="A5" s="43" t="s">
        <v>294</v>
      </c>
      <c r="B5" s="43" t="s">
        <v>295</v>
      </c>
      <c r="C5" s="43"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45" t="s">
        <v>377</v>
      </c>
      <c r="R5" s="43" t="s">
        <v>378</v>
      </c>
    </row>
    <row r="6" spans="1:18" ht="79.5" customHeight="1">
      <c r="A6" s="27" t="s">
        <v>1183</v>
      </c>
      <c r="B6" s="83" t="s">
        <v>1184</v>
      </c>
      <c r="C6" s="47" t="str">
        <f>'DevCoAssessmentInput(S&amp;O)'!$C$6</f>
        <v>Yes, but very brief</v>
      </c>
      <c r="D6" s="264" t="str">
        <f>_xlfn.IFS($C$6="Yes","Good",$C$6="Yes, but very brief","Satisfactory",$C$6="No","Needs Improvement")</f>
        <v>Satisfactory</v>
      </c>
      <c r="E6" s="55">
        <f>_xlfn.IFS($D$6="Good", 3, $D$6="Satisfactory", 2, $D$6="Needs Improvement", 1)</f>
        <v>2</v>
      </c>
      <c r="F6" s="47">
        <v>0.3</v>
      </c>
      <c r="G6" s="26" t="s">
        <v>1186</v>
      </c>
      <c r="H6" s="47" t="s">
        <v>327</v>
      </c>
      <c r="I6" s="47" t="s">
        <v>1185</v>
      </c>
      <c r="J6" s="47" t="s">
        <v>342</v>
      </c>
      <c r="K6" s="265"/>
      <c r="L6" s="312" t="s">
        <v>1222</v>
      </c>
      <c r="M6" s="313">
        <f>($F$6*$E$6+$F$7*$E$7+$F$8*$E$8)</f>
        <v>2.2999999999999998</v>
      </c>
      <c r="N6" s="314">
        <v>0.2</v>
      </c>
      <c r="O6" s="311"/>
      <c r="P6" s="318" t="s">
        <v>1223</v>
      </c>
      <c r="Q6" s="317">
        <f>($N$6*$M$6+$N$9*$M$9+$N$13*$M$13+$N$15*$M$15)</f>
        <v>2.57</v>
      </c>
      <c r="R6" s="311"/>
    </row>
    <row r="7" spans="1:18" ht="122.85" customHeight="1">
      <c r="A7" s="27" t="s">
        <v>1187</v>
      </c>
      <c r="B7" s="83" t="s">
        <v>1188</v>
      </c>
      <c r="C7" s="47" t="str">
        <f>'DevCoAssessmentInput(S&amp;O)'!$C$7</f>
        <v>Well-aligned</v>
      </c>
      <c r="D7" s="264" t="str">
        <f>_xlfn.IFS($C$7="Well-aligned","Good",$C$7="Some gaps","Satisfactory",$C$7="Misaligned","Needs Improvement")</f>
        <v>Good</v>
      </c>
      <c r="E7" s="55">
        <f>_xlfn.IFS($D$7="Good", 3, $D$7="Satisfactory", 2, $D$7="Needs Improvement", 1)</f>
        <v>3</v>
      </c>
      <c r="F7" s="47">
        <v>0.3</v>
      </c>
      <c r="G7" s="26" t="s">
        <v>1190</v>
      </c>
      <c r="H7" s="47" t="s">
        <v>1189</v>
      </c>
      <c r="I7" s="47" t="s">
        <v>1224</v>
      </c>
      <c r="J7" s="47" t="s">
        <v>1225</v>
      </c>
      <c r="K7" s="265"/>
      <c r="L7" s="312"/>
      <c r="M7" s="313"/>
      <c r="N7" s="314"/>
      <c r="O7" s="311"/>
      <c r="P7" s="318"/>
      <c r="Q7" s="317"/>
      <c r="R7" s="311"/>
    </row>
    <row r="8" spans="1:18" ht="79.5" customHeight="1">
      <c r="A8" s="27" t="s">
        <v>1191</v>
      </c>
      <c r="B8" s="83" t="s">
        <v>1192</v>
      </c>
      <c r="C8" s="47" t="str">
        <f>'DevCoAssessmentInput(S&amp;O)'!$C$8</f>
        <v>Moderate</v>
      </c>
      <c r="D8" s="264" t="str">
        <f>_xlfn.IFS($C$8="Minor","Good",$C$8="Moderate","Satisfactory",$C$8="Severe","Needs Improvement")</f>
        <v>Satisfactory</v>
      </c>
      <c r="E8" s="55">
        <f>_xlfn.IFS($D$8="Good", 3, $D$8="Satisfactory", 2, $D$8="Needs Improvement", 1)</f>
        <v>2</v>
      </c>
      <c r="F8" s="47">
        <v>0.4</v>
      </c>
      <c r="G8" s="26" t="s">
        <v>1194</v>
      </c>
      <c r="H8" s="47" t="s">
        <v>1207</v>
      </c>
      <c r="I8" s="47" t="s">
        <v>1193</v>
      </c>
      <c r="J8" s="47" t="s">
        <v>1226</v>
      </c>
      <c r="K8" s="265"/>
      <c r="L8" s="312"/>
      <c r="M8" s="313"/>
      <c r="N8" s="314"/>
      <c r="O8" s="311"/>
      <c r="P8" s="318"/>
      <c r="Q8" s="317"/>
      <c r="R8" s="311"/>
    </row>
    <row r="9" spans="1:18" ht="58.35" customHeight="1">
      <c r="A9" s="27" t="s">
        <v>1195</v>
      </c>
      <c r="B9" s="83" t="s">
        <v>1196</v>
      </c>
      <c r="C9" s="47" t="str">
        <f>'DevCoAssessmentInput(S&amp;O)'!$C$9</f>
        <v>Yes, but very brief</v>
      </c>
      <c r="D9" s="264" t="str">
        <f>_xlfn.IFS($C$9="Yes","Good",$C$9="Yes, but very brief","Satisfactory",$C$9="No","Needs Improvement")</f>
        <v>Satisfactory</v>
      </c>
      <c r="E9" s="55">
        <f>_xlfn.IFS($D$9="Good", 3, $D$9="Satisfactory", 2, $D$9="Needs Improvement", 1)</f>
        <v>2</v>
      </c>
      <c r="F9" s="47">
        <v>0.4</v>
      </c>
      <c r="G9" s="26" t="s">
        <v>1197</v>
      </c>
      <c r="H9" s="47" t="s">
        <v>327</v>
      </c>
      <c r="I9" s="47" t="s">
        <v>1185</v>
      </c>
      <c r="J9" s="47" t="s">
        <v>342</v>
      </c>
      <c r="K9" s="265"/>
      <c r="L9" s="312" t="s">
        <v>1227</v>
      </c>
      <c r="M9" s="313">
        <f>($F$9*$E$9+$F$10*$E$10+$F$12*$E$12)</f>
        <v>2.6000000000000005</v>
      </c>
      <c r="N9" s="314">
        <v>0.2</v>
      </c>
      <c r="O9" s="311"/>
      <c r="P9" s="318"/>
      <c r="Q9" s="317"/>
      <c r="R9" s="311"/>
    </row>
    <row r="10" spans="1:18" ht="58.35" customHeight="1">
      <c r="A10" s="304" t="s">
        <v>1198</v>
      </c>
      <c r="B10" s="83" t="s">
        <v>1199</v>
      </c>
      <c r="C10" s="303">
        <f>'DevCoAssessmentInput(S&amp;O)'!$C$11/'DevCoAssessmentInput(S&amp;O)'!$C$10</f>
        <v>0.8</v>
      </c>
      <c r="D10" s="307" t="str">
        <f>_xlfn.IFS($C$10&gt;0.75,"Good",$C$10&gt;=0.5,"Satisfactory",$C$10&lt;0.5,"Needs Improvement")</f>
        <v>Good</v>
      </c>
      <c r="E10" s="308">
        <f>_xlfn.IFS($D$10="Good", 3, $D$10="Satisfactory", 2, $D$10="Needs Improvement", 1)</f>
        <v>3</v>
      </c>
      <c r="F10" s="303">
        <v>0.2</v>
      </c>
      <c r="G10" s="309" t="s">
        <v>1200</v>
      </c>
      <c r="H10" s="303" t="s">
        <v>1157</v>
      </c>
      <c r="I10" s="303" t="s">
        <v>1228</v>
      </c>
      <c r="J10" s="303" t="s">
        <v>386</v>
      </c>
      <c r="K10" s="311"/>
      <c r="L10" s="312"/>
      <c r="M10" s="313"/>
      <c r="N10" s="314"/>
      <c r="O10" s="311"/>
      <c r="P10" s="318"/>
      <c r="Q10" s="317"/>
      <c r="R10" s="311"/>
    </row>
    <row r="11" spans="1:18" ht="14.1" hidden="1" customHeight="1">
      <c r="A11" s="305"/>
      <c r="B11" s="83" t="s">
        <v>1201</v>
      </c>
      <c r="C11" s="303"/>
      <c r="D11" s="307"/>
      <c r="E11" s="308"/>
      <c r="F11" s="303"/>
      <c r="G11" s="310"/>
      <c r="H11" s="303"/>
      <c r="I11" s="303"/>
      <c r="J11" s="303"/>
      <c r="K11" s="311"/>
      <c r="L11" s="312"/>
      <c r="M11" s="313"/>
      <c r="N11" s="314"/>
      <c r="O11" s="311"/>
      <c r="P11" s="318"/>
      <c r="Q11" s="317"/>
      <c r="R11" s="311"/>
    </row>
    <row r="12" spans="1:18" ht="144" customHeight="1">
      <c r="A12" s="27" t="s">
        <v>1202</v>
      </c>
      <c r="B12" s="83"/>
      <c r="C12" s="47" t="str">
        <f>'DevCoAssessmentInput(S&amp;O)'!$C$12</f>
        <v>Aligned with industry benchmarks</v>
      </c>
      <c r="D12" s="264" t="str">
        <f>_xlfn.IFS($C$12="Aligned with industry benchmarks","Good",$C$12="Some gaps with industry benchmarks","Satisfactory",$C$12="Significant deviation from industry benchmarks","Needs Improvement")</f>
        <v>Good</v>
      </c>
      <c r="E12" s="55">
        <f>_xlfn.IFS($D$12="Good", 3, $D$12="Satisfactory", 2, $D$12="Needs Improvement", 1)</f>
        <v>3</v>
      </c>
      <c r="F12" s="47">
        <v>0.4</v>
      </c>
      <c r="G12" s="26" t="s">
        <v>1204</v>
      </c>
      <c r="H12" s="47" t="s">
        <v>1203</v>
      </c>
      <c r="I12" s="47" t="s">
        <v>1229</v>
      </c>
      <c r="J12" s="47" t="s">
        <v>1230</v>
      </c>
      <c r="K12" s="265"/>
      <c r="L12" s="312"/>
      <c r="M12" s="313"/>
      <c r="N12" s="314"/>
      <c r="O12" s="311"/>
      <c r="P12" s="318"/>
      <c r="Q12" s="317"/>
      <c r="R12" s="311"/>
    </row>
    <row r="13" spans="1:18" ht="187.35" customHeight="1">
      <c r="A13" s="27" t="s">
        <v>1205</v>
      </c>
      <c r="B13" s="83" t="s">
        <v>1206</v>
      </c>
      <c r="C13" s="47" t="str">
        <f>'DevCoAssessmentInput(S&amp;O)'!$C$13</f>
        <v>Minor</v>
      </c>
      <c r="D13" s="264" t="str">
        <f>_xlfn.IFS($C$13="Minor","Good",$C$13="Moderate","Satisfactory",$C$13="Severe","Needs Improvement")</f>
        <v>Good</v>
      </c>
      <c r="E13" s="55">
        <f>_xlfn.IFS($D$13="Good", 3, $D$13="Satisfactory", 2, $D$13="Needs Improvement", 1)</f>
        <v>3</v>
      </c>
      <c r="F13" s="47">
        <v>0.6</v>
      </c>
      <c r="G13" s="26" t="s">
        <v>1208</v>
      </c>
      <c r="H13" s="47" t="s">
        <v>1207</v>
      </c>
      <c r="I13" s="47" t="s">
        <v>1193</v>
      </c>
      <c r="J13" s="47" t="s">
        <v>1226</v>
      </c>
      <c r="K13" s="265"/>
      <c r="L13" s="312" t="s">
        <v>1231</v>
      </c>
      <c r="M13" s="313">
        <f>($F$13*$E$13+$F$14*$E$14)</f>
        <v>3</v>
      </c>
      <c r="N13" s="314">
        <v>0.3</v>
      </c>
      <c r="O13" s="311"/>
      <c r="P13" s="318"/>
      <c r="Q13" s="317"/>
      <c r="R13" s="311"/>
    </row>
    <row r="14" spans="1:18" ht="79.5" customHeight="1">
      <c r="A14" s="27" t="s">
        <v>1209</v>
      </c>
      <c r="B14" s="83" t="s">
        <v>1210</v>
      </c>
      <c r="C14" s="47" t="str">
        <f>'DevCoAssessmentInput(S&amp;O)'!$C$14</f>
        <v>Minor</v>
      </c>
      <c r="D14" s="264" t="str">
        <f>_xlfn.IFS($C$14="Minor","Good",$C$14="Moderate","Satisfactory",$C$14="Severe","Needs Improvement")</f>
        <v>Good</v>
      </c>
      <c r="E14" s="55">
        <f>_xlfn.IFS($D$14="Good", 3, $D$14="Satisfactory", 2, $D$14="Needs Improvement", 1)</f>
        <v>3</v>
      </c>
      <c r="F14" s="47">
        <v>0.4</v>
      </c>
      <c r="G14" s="26" t="s">
        <v>1211</v>
      </c>
      <c r="H14" s="47" t="s">
        <v>1189</v>
      </c>
      <c r="I14" s="47" t="s">
        <v>1224</v>
      </c>
      <c r="J14" s="47" t="s">
        <v>1225</v>
      </c>
      <c r="K14" s="265"/>
      <c r="L14" s="312"/>
      <c r="M14" s="313"/>
      <c r="N14" s="314"/>
      <c r="O14" s="311"/>
      <c r="P14" s="318"/>
      <c r="Q14" s="317"/>
      <c r="R14" s="311"/>
    </row>
    <row r="15" spans="1:18" ht="165.6" customHeight="1">
      <c r="A15" s="27" t="s">
        <v>1212</v>
      </c>
      <c r="B15" s="83" t="s">
        <v>1213</v>
      </c>
      <c r="C15" s="47" t="str">
        <f>'DevCoAssessmentInput(S&amp;O)'!$C$15</f>
        <v>Strong</v>
      </c>
      <c r="D15" s="264" t="str">
        <f>_xlfn.IFS($C$15="Strong","Good",$C$15="Moderate","Satisfactory",$C$15="Poor","Needs Improvement")</f>
        <v>Good</v>
      </c>
      <c r="E15" s="55">
        <f>_xlfn.IFS($D$15="Good", 3, $D$15="Satisfactory", 2, $D$15="Needs Improvement", 1)</f>
        <v>3</v>
      </c>
      <c r="F15" s="47">
        <v>0.3</v>
      </c>
      <c r="G15" s="26" t="s">
        <v>1215</v>
      </c>
      <c r="H15" s="47" t="s">
        <v>1214</v>
      </c>
      <c r="I15" s="47" t="s">
        <v>1193</v>
      </c>
      <c r="J15" s="47" t="s">
        <v>875</v>
      </c>
      <c r="K15" s="265"/>
      <c r="L15" s="312" t="s">
        <v>1232</v>
      </c>
      <c r="M15" s="313">
        <f>($F$15*$E$15+$F$16*$E$16+$F$17*$E$17)</f>
        <v>2.2999999999999998</v>
      </c>
      <c r="N15" s="314">
        <v>0.3</v>
      </c>
      <c r="O15" s="311"/>
      <c r="P15" s="318"/>
      <c r="Q15" s="317"/>
      <c r="R15" s="311"/>
    </row>
    <row r="16" spans="1:18" ht="165.6" customHeight="1">
      <c r="A16" s="27" t="s">
        <v>1216</v>
      </c>
      <c r="B16" s="83" t="s">
        <v>1217</v>
      </c>
      <c r="C16" s="47" t="str">
        <f>'DevCoAssessmentInput(S&amp;O)'!$C$16</f>
        <v>Moderate</v>
      </c>
      <c r="D16" s="264" t="str">
        <f>_xlfn.IFS($C$16="Strong","Good",$C$16="Moderate","Satisfactory",$C$16="Poor","Needs Improvement")</f>
        <v>Satisfactory</v>
      </c>
      <c r="E16" s="55">
        <f>_xlfn.IFS($D$16="Good", 3, $D$16="Satisfactory", 2, $D$16="Needs Improvement", 1)</f>
        <v>2</v>
      </c>
      <c r="F16" s="47">
        <v>0.4</v>
      </c>
      <c r="G16" s="26" t="s">
        <v>1218</v>
      </c>
      <c r="H16" s="47" t="s">
        <v>1214</v>
      </c>
      <c r="I16" s="47" t="s">
        <v>1193</v>
      </c>
      <c r="J16" s="47" t="s">
        <v>875</v>
      </c>
      <c r="K16" s="265"/>
      <c r="L16" s="312"/>
      <c r="M16" s="313"/>
      <c r="N16" s="314"/>
      <c r="O16" s="311"/>
      <c r="P16" s="318"/>
      <c r="Q16" s="317"/>
      <c r="R16" s="311"/>
    </row>
    <row r="17" spans="1:18" ht="144" customHeight="1">
      <c r="A17" s="27" t="s">
        <v>1219</v>
      </c>
      <c r="B17" s="83" t="s">
        <v>1220</v>
      </c>
      <c r="C17" s="47" t="str">
        <f>'DevCoAssessmentInput(S&amp;O)'!$C$17</f>
        <v>Moderate</v>
      </c>
      <c r="D17" s="264" t="str">
        <f>_xlfn.IFS($C$17="Strong","Good",$C$17="Moderate","Satisfactory",$C$17="Poor","Needs Improvement")</f>
        <v>Satisfactory</v>
      </c>
      <c r="E17" s="55">
        <f>_xlfn.IFS($D$17="Good", 3, $D$17="Satisfactory", 2, $D$17="Needs Improvement", 1)</f>
        <v>2</v>
      </c>
      <c r="F17" s="47">
        <v>0.3</v>
      </c>
      <c r="G17" s="26" t="s">
        <v>1221</v>
      </c>
      <c r="H17" s="47" t="s">
        <v>1214</v>
      </c>
      <c r="I17" s="47" t="s">
        <v>1193</v>
      </c>
      <c r="J17" s="47" t="s">
        <v>875</v>
      </c>
      <c r="K17" s="265"/>
      <c r="L17" s="312"/>
      <c r="M17" s="313"/>
      <c r="N17" s="314"/>
      <c r="O17" s="311"/>
      <c r="P17" s="318"/>
      <c r="Q17" s="317"/>
      <c r="R17" s="311"/>
    </row>
    <row r="18" spans="1:18" ht="34.35" customHeight="1"/>
    <row r="19" spans="1:18" ht="34.35" customHeight="1"/>
    <row r="20" spans="1:18" ht="34.35" customHeight="1"/>
    <row r="21" spans="1:18" ht="34.35" customHeight="1"/>
    <row r="22" spans="1:18" ht="34.35" customHeight="1"/>
    <row r="23" spans="1:18" ht="34.35" customHeight="1"/>
    <row r="24" spans="1:18" ht="34.35" customHeight="1"/>
    <row r="25" spans="1:18" ht="34.35" customHeight="1"/>
    <row r="26" spans="1:18" ht="34.35" customHeight="1"/>
    <row r="27" spans="1:18" ht="34.35" customHeight="1"/>
    <row r="28" spans="1:18" ht="34.35" customHeight="1"/>
    <row r="29" spans="1:18" ht="34.35" customHeight="1"/>
    <row r="30" spans="1:18" ht="34.35" customHeight="1"/>
    <row r="31" spans="1:18" ht="34.35" customHeight="1"/>
    <row r="32" spans="1:18" ht="34.35" customHeight="1"/>
    <row r="33" ht="34.35" customHeight="1"/>
    <row r="34" ht="34.35" customHeight="1"/>
    <row r="35" ht="34.35" customHeight="1"/>
    <row r="36" ht="34.35" customHeight="1"/>
    <row r="37" ht="34.35" customHeight="1"/>
    <row r="38" ht="34.35" customHeight="1"/>
    <row r="39" ht="34.35" customHeight="1"/>
    <row r="40" ht="34.35" customHeight="1"/>
    <row r="41" ht="34.35" customHeight="1"/>
    <row r="42" ht="34.35" customHeight="1"/>
    <row r="43" ht="34.35" customHeight="1"/>
    <row r="44" ht="34.35" customHeight="1"/>
    <row r="45" ht="34.35" customHeight="1"/>
    <row r="46" ht="34.35" customHeight="1"/>
    <row r="47" ht="34.35" customHeight="1"/>
    <row r="4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sheetData>
  <sheetProtection algorithmName="SHA-512" hashValue="BgCla/sR0uwelzJoubz2CwjOe9TmWd93nb9OmPaq6TVsK6SgY5tPdFV1X3vq+aXNm05ISsPcy3V92lNQlleUBA==" saltValue="Ijgwha8i6NvMPNACURa++A==" spinCount="100000" sheet="1" objects="1" scenarios="1"/>
  <mergeCells count="29">
    <mergeCell ref="L6:L8"/>
    <mergeCell ref="L9:L12"/>
    <mergeCell ref="L13:L14"/>
    <mergeCell ref="L15:L17"/>
    <mergeCell ref="M6:M8"/>
    <mergeCell ref="M9:M12"/>
    <mergeCell ref="M13:M14"/>
    <mergeCell ref="M15:M17"/>
    <mergeCell ref="A10:A11"/>
    <mergeCell ref="C10:C11"/>
    <mergeCell ref="D10:D11"/>
    <mergeCell ref="E10:E11"/>
    <mergeCell ref="F10:F11"/>
    <mergeCell ref="G10:G11"/>
    <mergeCell ref="H10:H11"/>
    <mergeCell ref="I10:I11"/>
    <mergeCell ref="J10:J11"/>
    <mergeCell ref="K10:K11"/>
    <mergeCell ref="N6:N8"/>
    <mergeCell ref="N9:N12"/>
    <mergeCell ref="N13:N14"/>
    <mergeCell ref="N15:N17"/>
    <mergeCell ref="Q6:Q17"/>
    <mergeCell ref="R6:R17"/>
    <mergeCell ref="O6:O8"/>
    <mergeCell ref="O9:O12"/>
    <mergeCell ref="O13:O14"/>
    <mergeCell ref="O15:O17"/>
    <mergeCell ref="P6:P17"/>
  </mergeCells>
  <conditionalFormatting sqref="E18:E1048576 M18:M1048576 Q18:Q1048576">
    <cfRule type="cellIs" dxfId="131" priority="133" stopIfTrue="1" operator="equal">
      <formula>0</formula>
    </cfRule>
    <cfRule type="cellIs" dxfId="130" priority="134" stopIfTrue="1" operator="lessThan">
      <formula>1.5</formula>
    </cfRule>
    <cfRule type="cellIs" dxfId="129" priority="135" stopIfTrue="1" operator="lessThan">
      <formula>2.5</formula>
    </cfRule>
    <cfRule type="cellIs" dxfId="128" priority="136" stopIfTrue="1" operator="greaterThanOrEqual">
      <formula>2.5</formula>
    </cfRule>
  </conditionalFormatting>
  <conditionalFormatting sqref="E6:E17">
    <cfRule type="cellIs" dxfId="127" priority="137" stopIfTrue="1" operator="equal">
      <formula>0</formula>
    </cfRule>
    <cfRule type="cellIs" dxfId="126" priority="138" stopIfTrue="1" operator="lessThan">
      <formula>1.5</formula>
    </cfRule>
    <cfRule type="cellIs" dxfId="125" priority="139" stopIfTrue="1" operator="lessThan">
      <formula>2.5</formula>
    </cfRule>
    <cfRule type="cellIs" dxfId="124" priority="140" stopIfTrue="1" operator="greaterThanOrEqual">
      <formula>2.5</formula>
    </cfRule>
  </conditionalFormatting>
  <conditionalFormatting sqref="M6:M17">
    <cfRule type="cellIs" dxfId="123" priority="141" stopIfTrue="1" operator="equal">
      <formula>0</formula>
    </cfRule>
    <cfRule type="cellIs" dxfId="122" priority="142" stopIfTrue="1" operator="lessThan">
      <formula>1.5</formula>
    </cfRule>
    <cfRule type="cellIs" dxfId="121" priority="143" stopIfTrue="1" operator="lessThan">
      <formula>2.5</formula>
    </cfRule>
    <cfRule type="cellIs" dxfId="120" priority="144" stopIfTrue="1" operator="greaterThanOrEqual">
      <formula>2.5</formula>
    </cfRule>
  </conditionalFormatting>
  <conditionalFormatting sqref="Q6:Q17">
    <cfRule type="cellIs" dxfId="119" priority="145" stopIfTrue="1" operator="equal">
      <formula>0</formula>
    </cfRule>
    <cfRule type="cellIs" dxfId="118" priority="146" stopIfTrue="1" operator="lessThan">
      <formula>1.5</formula>
    </cfRule>
    <cfRule type="cellIs" dxfId="117" priority="147" stopIfTrue="1" operator="lessThan">
      <formula>2.5</formula>
    </cfRule>
    <cfRule type="cellIs" dxfId="116" priority="148"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15">
    <tabColor theme="1"/>
    <pageSetUpPr fitToPage="1"/>
  </sheetPr>
  <dimension ref="A1:F999"/>
  <sheetViews>
    <sheetView showGridLines="0" showRowColHeaders="0" zoomScaleNormal="100" workbookViewId="0">
      <pane xSplit="1" ySplit="5" topLeftCell="B6" activePane="bottomRight" state="frozen"/>
      <selection pane="bottomRight" activeCell="E9" sqref="E9"/>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240" customWidth="1"/>
    <col min="4" max="4" width="44.625" style="113" customWidth="1"/>
    <col min="5" max="6" width="33.62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35" customHeight="1">
      <c r="A5" s="127" t="s">
        <v>4</v>
      </c>
      <c r="B5" s="127" t="s">
        <v>400</v>
      </c>
      <c r="C5" s="128" t="s">
        <v>625</v>
      </c>
      <c r="D5" s="127" t="s">
        <v>402</v>
      </c>
      <c r="E5" s="127" t="s">
        <v>403</v>
      </c>
      <c r="F5" s="127" t="s">
        <v>404</v>
      </c>
    </row>
    <row r="6" spans="1:6" ht="72" customHeight="1">
      <c r="A6" s="197">
        <f t="shared" ref="A6:A12" si="0">ROW()-5</f>
        <v>1</v>
      </c>
      <c r="B6" s="112" t="s">
        <v>1233</v>
      </c>
      <c r="C6" s="237">
        <v>45779.789768518516</v>
      </c>
      <c r="D6" s="112"/>
      <c r="E6" s="112"/>
      <c r="F6" s="110"/>
    </row>
    <row r="7" spans="1:6" ht="53.1" customHeight="1">
      <c r="A7" s="197">
        <f t="shared" si="0"/>
        <v>2</v>
      </c>
      <c r="B7" s="112" t="s">
        <v>1234</v>
      </c>
      <c r="C7" s="237">
        <v>45779.789780092593</v>
      </c>
      <c r="D7" s="112"/>
      <c r="E7" s="112"/>
      <c r="F7" s="110"/>
    </row>
    <row r="8" spans="1:6" ht="53.1" customHeight="1">
      <c r="A8" s="197">
        <f t="shared" si="0"/>
        <v>3</v>
      </c>
      <c r="B8" s="112" t="s">
        <v>1235</v>
      </c>
      <c r="C8" s="237">
        <v>45779.789780092593</v>
      </c>
      <c r="D8" s="112"/>
      <c r="E8" s="112"/>
      <c r="F8" s="110"/>
    </row>
    <row r="9" spans="1:6" ht="72" customHeight="1">
      <c r="A9" s="197">
        <f t="shared" si="0"/>
        <v>4</v>
      </c>
      <c r="B9" s="112" t="s">
        <v>1236</v>
      </c>
      <c r="C9" s="237">
        <v>45779.789780092593</v>
      </c>
      <c r="D9" s="112"/>
      <c r="E9" s="112"/>
      <c r="F9" s="110"/>
    </row>
    <row r="10" spans="1:6" ht="53.1" customHeight="1">
      <c r="A10" s="197">
        <f t="shared" si="0"/>
        <v>5</v>
      </c>
      <c r="B10" s="112" t="s">
        <v>1237</v>
      </c>
      <c r="C10" s="237">
        <v>45779.789780092593</v>
      </c>
      <c r="D10" s="112"/>
      <c r="E10" s="112"/>
      <c r="F10" s="110"/>
    </row>
    <row r="11" spans="1:6" ht="53.1" customHeight="1">
      <c r="A11" s="195">
        <f t="shared" si="0"/>
        <v>6</v>
      </c>
      <c r="B11" s="112" t="s">
        <v>1238</v>
      </c>
      <c r="C11" s="237">
        <v>45779.789780092593</v>
      </c>
      <c r="D11" s="112"/>
      <c r="E11" s="112"/>
      <c r="F11" s="110"/>
    </row>
    <row r="12" spans="1:6" ht="36.6" customHeight="1">
      <c r="A12" s="195">
        <f t="shared" si="0"/>
        <v>7</v>
      </c>
      <c r="B12" s="110" t="s">
        <v>1239</v>
      </c>
      <c r="C12" s="238">
        <v>45779.789780092593</v>
      </c>
      <c r="D12" s="110"/>
      <c r="E12" s="110"/>
      <c r="F12" s="110"/>
    </row>
    <row r="13" spans="1:6" ht="36.6" customHeight="1"/>
    <row r="14" spans="1:6" ht="36.6" customHeight="1"/>
    <row r="15" spans="1:6" ht="36.6" customHeight="1"/>
    <row r="16" spans="1:6" ht="36.6" customHeight="1"/>
    <row r="17" ht="36.6" customHeight="1"/>
    <row r="18" ht="36.6" customHeight="1"/>
    <row r="19" ht="36.6" customHeight="1"/>
    <row r="20" ht="36.6" customHeight="1"/>
    <row r="21" ht="36.6" customHeight="1"/>
    <row r="22" ht="36.6" customHeight="1"/>
    <row r="23" ht="36.6" customHeight="1"/>
    <row r="24" ht="36.6" customHeight="1"/>
    <row r="25" ht="36.6" customHeight="1"/>
    <row r="26" ht="36.6" customHeight="1"/>
    <row r="27" ht="36.6" customHeight="1"/>
    <row r="28" ht="36.6" customHeight="1"/>
    <row r="29" ht="36.6" customHeight="1"/>
    <row r="30" ht="36.6" customHeight="1"/>
    <row r="31" ht="36.6" customHeight="1"/>
    <row r="32"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LWwgXNk0yvS+7k/UDc1tkZSj514bS59uRnSgUj60WFbvkazGZ0vhxTI/56MkFPXrNNInMRHjyo+ZiPH7qkBg7Q==" saltValue="CLe6ePYO/oW/tcsPaTwbng=="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32">
    <tabColor theme="0" tint="-0.499984740745262"/>
    <pageSetUpPr fitToPage="1"/>
  </sheetPr>
  <dimension ref="A1:XEK999"/>
  <sheetViews>
    <sheetView showGridLines="0" showRowColHeaders="0" zoomScaleNormal="100" workbookViewId="0">
      <pane xSplit="2" ySplit="5" topLeftCell="L6" activePane="bottomRight" state="frozen"/>
      <selection pane="bottomRight" activeCell="O6" sqref="O6:O7"/>
      <selection pane="bottomLeft" activeCell="D23" sqref="D23"/>
      <selection pane="topRight" activeCell="D23" sqref="D23"/>
    </sheetView>
  </sheetViews>
  <sheetFormatPr defaultColWidth="8.75" defaultRowHeight="40.35" customHeight="1"/>
  <cols>
    <col min="1" max="1" width="5.625" style="124" customWidth="1"/>
    <col min="2" max="2" width="31.375" style="60" hidden="1" customWidth="1"/>
    <col min="3" max="3" width="66.625" style="63" customWidth="1"/>
    <col min="4" max="4" width="10.625" style="119" customWidth="1"/>
    <col min="5" max="5" width="20.625" style="63" hidden="1" customWidth="1"/>
    <col min="6" max="6" width="5.625" style="60" customWidth="1"/>
    <col min="7" max="7" width="20.375" style="63" bestFit="1" customWidth="1"/>
    <col min="8" max="8" width="17.875" style="124" bestFit="1" customWidth="1"/>
    <col min="9" max="9" width="18.125" style="124" bestFit="1" customWidth="1"/>
    <col min="10" max="10" width="16.375" style="124" bestFit="1" customWidth="1"/>
    <col min="11" max="11" width="5.625" style="124" customWidth="1"/>
    <col min="12" max="12" width="22.625" style="124" bestFit="1" customWidth="1"/>
    <col min="13" max="13" width="14.625" style="124" bestFit="1" customWidth="1"/>
    <col min="14" max="14" width="5.625" style="124" customWidth="1"/>
    <col min="15" max="15" width="32.75" style="124" bestFit="1" customWidth="1"/>
    <col min="16" max="16" width="17.125" style="124" bestFit="1" customWidth="1"/>
    <col min="17" max="17" width="5.625" style="124" customWidth="1"/>
    <col min="18" max="18" width="21.875" style="124" bestFit="1" customWidth="1"/>
    <col min="19" max="19" width="13.125" style="124" bestFit="1" customWidth="1"/>
    <col min="20" max="20" width="14.625" style="124" bestFit="1" customWidth="1"/>
    <col min="21" max="21" width="5.625" style="124" customWidth="1"/>
    <col min="22" max="22" width="32.375" style="124" bestFit="1" customWidth="1"/>
    <col min="23" max="23" width="13.125" style="124" bestFit="1" customWidth="1"/>
    <col min="24" max="24" width="14.625" style="124" bestFit="1" customWidth="1"/>
    <col min="25" max="25" width="5.625" style="124" customWidth="1"/>
    <col min="26" max="26" width="19.125" style="124" bestFit="1" customWidth="1"/>
    <col min="27" max="27" width="14.125" style="124" bestFit="1" customWidth="1"/>
    <col min="28" max="28" width="5.625" style="124" customWidth="1"/>
    <col min="29" max="16384" width="8.75" style="60"/>
  </cols>
  <sheetData>
    <row r="1" spans="1:16365" s="108" customFormat="1" ht="21" customHeight="1">
      <c r="A1" s="99"/>
      <c r="B1" s="18"/>
      <c r="C1" s="107"/>
      <c r="D1" s="99"/>
      <c r="E1" s="107"/>
      <c r="G1" s="31"/>
      <c r="H1" s="25"/>
      <c r="I1" s="25"/>
      <c r="J1" s="25"/>
      <c r="K1" s="25"/>
      <c r="L1" s="25"/>
      <c r="M1" s="25"/>
      <c r="N1" s="25"/>
      <c r="O1" s="25"/>
      <c r="P1" s="25"/>
      <c r="Q1" s="25"/>
      <c r="R1" s="25"/>
      <c r="S1" s="25"/>
      <c r="T1" s="25"/>
      <c r="U1" s="25"/>
      <c r="V1" s="25"/>
      <c r="W1" s="25"/>
      <c r="X1" s="25"/>
      <c r="Y1" s="25"/>
      <c r="Z1" s="25"/>
      <c r="AA1" s="25"/>
      <c r="AB1" s="25"/>
    </row>
    <row r="2" spans="1:16365" s="107" customFormat="1" ht="21" customHeight="1">
      <c r="A2" s="105" t="s">
        <v>3</v>
      </c>
      <c r="B2" s="33"/>
      <c r="C2" s="253"/>
      <c r="D2" s="106"/>
      <c r="E2" s="253"/>
      <c r="G2" s="31"/>
      <c r="H2" s="25"/>
      <c r="I2" s="25"/>
      <c r="J2" s="25"/>
      <c r="K2" s="25"/>
      <c r="L2" s="25"/>
      <c r="M2" s="25"/>
      <c r="N2" s="25"/>
      <c r="O2" s="25"/>
      <c r="P2" s="25"/>
      <c r="Q2" s="25"/>
      <c r="R2" s="25"/>
      <c r="S2" s="25"/>
      <c r="T2" s="25"/>
      <c r="U2" s="25"/>
      <c r="V2" s="25"/>
      <c r="W2" s="25"/>
      <c r="X2" s="25"/>
      <c r="Y2" s="25"/>
      <c r="Z2" s="25"/>
      <c r="AA2" s="25"/>
      <c r="AB2" s="25"/>
    </row>
    <row r="3" spans="1:16365" s="107" customFormat="1" ht="21" customHeight="1">
      <c r="A3" s="136" t="e" cm="1">
        <f t="array" aca="1" ref="A3" ca="1">MID(CELL("filename",A1),FIND("]",CELL("filename",A1))+1,256)</f>
        <v>#VALUE!</v>
      </c>
      <c r="B3" s="34"/>
      <c r="C3" s="253"/>
      <c r="D3" s="106"/>
      <c r="E3" s="253"/>
      <c r="G3" s="133" t="s">
        <v>1240</v>
      </c>
      <c r="H3" s="133"/>
      <c r="I3" s="133"/>
      <c r="J3" s="133"/>
      <c r="K3" s="133"/>
      <c r="L3" s="133" t="s">
        <v>1241</v>
      </c>
      <c r="M3" s="133"/>
      <c r="N3" s="133"/>
      <c r="O3" s="133" t="s">
        <v>1242</v>
      </c>
      <c r="P3" s="133"/>
      <c r="Q3" s="31"/>
      <c r="R3" s="133" t="s">
        <v>1243</v>
      </c>
      <c r="S3" s="133"/>
      <c r="T3" s="133"/>
      <c r="U3" s="31"/>
      <c r="V3" s="133" t="s">
        <v>1244</v>
      </c>
      <c r="W3" s="133"/>
      <c r="X3" s="133"/>
      <c r="Y3" s="31"/>
      <c r="Z3" s="133" t="s">
        <v>1245</v>
      </c>
      <c r="AA3" s="133"/>
      <c r="AB3" s="31"/>
    </row>
    <row r="4" spans="1:16365" s="108" customFormat="1" ht="5.0999999999999996" customHeight="1">
      <c r="A4" s="106"/>
      <c r="B4" s="15"/>
      <c r="C4" s="253"/>
      <c r="D4" s="106"/>
      <c r="E4" s="253"/>
      <c r="G4" s="31"/>
      <c r="H4" s="25"/>
      <c r="I4" s="25"/>
      <c r="J4" s="25"/>
      <c r="K4" s="25"/>
      <c r="L4" s="25"/>
      <c r="M4" s="25"/>
      <c r="N4" s="25"/>
      <c r="O4" s="25"/>
      <c r="P4" s="25"/>
      <c r="Q4" s="25"/>
      <c r="R4" s="25"/>
      <c r="S4" s="25"/>
      <c r="T4" s="25"/>
      <c r="U4" s="25"/>
      <c r="V4" s="25"/>
      <c r="W4" s="25"/>
      <c r="X4" s="25"/>
      <c r="Y4" s="25"/>
      <c r="Z4" s="25"/>
      <c r="AA4" s="25"/>
      <c r="AB4" s="25"/>
    </row>
    <row r="5" spans="1:16365" s="250" customFormat="1" ht="43.35" customHeight="1" thickBot="1">
      <c r="A5" s="100" t="s">
        <v>4</v>
      </c>
      <c r="B5" s="57" t="s">
        <v>415</v>
      </c>
      <c r="C5" s="100" t="s">
        <v>416</v>
      </c>
      <c r="D5" s="100" t="s">
        <v>363</v>
      </c>
      <c r="E5" s="109" t="s">
        <v>417</v>
      </c>
      <c r="F5" s="119"/>
      <c r="G5" s="158" t="s">
        <v>1246</v>
      </c>
      <c r="H5" s="159" t="s">
        <v>1247</v>
      </c>
      <c r="I5" s="159" t="s">
        <v>1248</v>
      </c>
      <c r="J5" s="160" t="s">
        <v>1249</v>
      </c>
      <c r="K5" s="124"/>
      <c r="L5" s="158" t="s">
        <v>1250</v>
      </c>
      <c r="M5" s="160" t="s">
        <v>1251</v>
      </c>
      <c r="N5" s="124"/>
      <c r="O5" s="158" t="s">
        <v>1252</v>
      </c>
      <c r="P5" s="160" t="s">
        <v>1253</v>
      </c>
      <c r="Q5" s="124"/>
      <c r="R5" s="158" t="s">
        <v>1254</v>
      </c>
      <c r="S5" s="159" t="s">
        <v>1255</v>
      </c>
      <c r="T5" s="159" t="s">
        <v>1251</v>
      </c>
      <c r="U5" s="124"/>
      <c r="V5" s="158" t="s">
        <v>1256</v>
      </c>
      <c r="W5" s="159" t="s">
        <v>1255</v>
      </c>
      <c r="X5" s="159" t="s">
        <v>1251</v>
      </c>
      <c r="Y5" s="124"/>
      <c r="Z5" s="158" t="s">
        <v>1257</v>
      </c>
      <c r="AA5" s="160" t="s">
        <v>1258</v>
      </c>
      <c r="AB5" s="124"/>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DF5" s="119"/>
      <c r="DG5" s="119"/>
      <c r="DH5" s="119"/>
      <c r="DI5" s="119"/>
      <c r="DJ5" s="119"/>
      <c r="DK5" s="119"/>
      <c r="DL5" s="119"/>
      <c r="DM5" s="119"/>
      <c r="DN5" s="119"/>
      <c r="DO5" s="119"/>
      <c r="DP5" s="119"/>
      <c r="DQ5" s="119"/>
      <c r="DR5" s="119"/>
      <c r="DS5" s="119"/>
      <c r="DT5" s="119"/>
      <c r="DU5" s="119"/>
      <c r="DV5" s="119"/>
      <c r="DW5" s="119"/>
      <c r="DX5" s="119"/>
      <c r="DY5" s="119"/>
      <c r="DZ5" s="119"/>
      <c r="EA5" s="119"/>
      <c r="EB5" s="119"/>
      <c r="EC5" s="119"/>
      <c r="ED5" s="119"/>
      <c r="EE5" s="119"/>
      <c r="EF5" s="119"/>
      <c r="EG5" s="119"/>
      <c r="EH5" s="119"/>
      <c r="EI5" s="119"/>
      <c r="EJ5" s="119"/>
      <c r="EK5" s="119"/>
      <c r="EL5" s="119"/>
      <c r="EM5" s="119"/>
      <c r="EN5" s="119"/>
      <c r="EO5" s="119"/>
      <c r="EP5" s="119"/>
      <c r="EQ5" s="119"/>
      <c r="ER5" s="119"/>
      <c r="ES5" s="119"/>
      <c r="ET5" s="119"/>
      <c r="EU5" s="119"/>
      <c r="EV5" s="119"/>
      <c r="EW5" s="119"/>
      <c r="EX5" s="119"/>
      <c r="EY5" s="119"/>
      <c r="EZ5" s="119"/>
      <c r="FA5" s="119"/>
      <c r="FB5" s="119"/>
      <c r="FC5" s="119"/>
      <c r="FD5" s="119"/>
      <c r="FE5" s="119"/>
      <c r="FF5" s="119"/>
      <c r="FG5" s="119"/>
      <c r="FH5" s="119"/>
      <c r="FI5" s="119"/>
      <c r="FJ5" s="119"/>
      <c r="FK5" s="119"/>
      <c r="FL5" s="119"/>
      <c r="FM5" s="119"/>
      <c r="FN5" s="119"/>
      <c r="FO5" s="119"/>
      <c r="FP5" s="119"/>
      <c r="FQ5" s="119"/>
      <c r="FR5" s="119"/>
      <c r="FS5" s="119"/>
      <c r="FT5" s="119"/>
      <c r="FU5" s="119"/>
      <c r="FV5" s="119"/>
      <c r="FW5" s="119"/>
      <c r="FX5" s="119"/>
      <c r="FY5" s="119"/>
      <c r="FZ5" s="119"/>
      <c r="GA5" s="119"/>
      <c r="GB5" s="119"/>
      <c r="GC5" s="119"/>
      <c r="GD5" s="119"/>
      <c r="GE5" s="119"/>
      <c r="GF5" s="119"/>
      <c r="GG5" s="119"/>
      <c r="GH5" s="119"/>
      <c r="GI5" s="119"/>
      <c r="GJ5" s="119"/>
      <c r="GK5" s="119"/>
      <c r="GL5" s="119"/>
      <c r="GM5" s="119"/>
      <c r="GN5" s="119"/>
      <c r="GO5" s="119"/>
      <c r="GP5" s="119"/>
      <c r="GQ5" s="119"/>
      <c r="GR5" s="119"/>
      <c r="GS5" s="119"/>
      <c r="GT5" s="119"/>
      <c r="GU5" s="119"/>
      <c r="GV5" s="119"/>
      <c r="GW5" s="119"/>
      <c r="GX5" s="119"/>
      <c r="GY5" s="119"/>
      <c r="GZ5" s="119"/>
      <c r="HA5" s="119"/>
      <c r="HB5" s="119"/>
      <c r="HC5" s="119"/>
      <c r="HD5" s="119"/>
      <c r="HE5" s="119"/>
      <c r="HF5" s="119"/>
      <c r="HG5" s="119"/>
      <c r="HH5" s="119"/>
      <c r="HI5" s="119"/>
      <c r="HJ5" s="119"/>
      <c r="HK5" s="119"/>
      <c r="HL5" s="119"/>
      <c r="HM5" s="119"/>
      <c r="HN5" s="119"/>
      <c r="HO5" s="119"/>
      <c r="HP5" s="119"/>
      <c r="HQ5" s="119"/>
      <c r="HR5" s="119"/>
      <c r="HS5" s="119"/>
      <c r="HT5" s="119"/>
      <c r="HU5" s="119"/>
      <c r="HV5" s="119"/>
      <c r="HW5" s="119"/>
      <c r="HX5" s="119"/>
      <c r="HY5" s="119"/>
      <c r="HZ5" s="119"/>
      <c r="IA5" s="119"/>
      <c r="IB5" s="119"/>
      <c r="IC5" s="119"/>
      <c r="ID5" s="119"/>
      <c r="IE5" s="119"/>
      <c r="IF5" s="119"/>
      <c r="IG5" s="119"/>
      <c r="IH5" s="119"/>
      <c r="II5" s="119"/>
      <c r="IJ5" s="119"/>
      <c r="IK5" s="119"/>
      <c r="IL5" s="119"/>
      <c r="IM5" s="119"/>
      <c r="IN5" s="119"/>
      <c r="IO5" s="119"/>
      <c r="IP5" s="119"/>
      <c r="IQ5" s="119"/>
      <c r="IR5" s="119"/>
      <c r="IS5" s="119"/>
      <c r="IT5" s="119"/>
      <c r="IU5" s="119"/>
      <c r="IV5" s="119"/>
      <c r="IW5" s="119"/>
      <c r="IX5" s="119"/>
      <c r="IY5" s="119"/>
      <c r="IZ5" s="119"/>
      <c r="JA5" s="119"/>
      <c r="JB5" s="119"/>
      <c r="JC5" s="119"/>
      <c r="JD5" s="119"/>
      <c r="JE5" s="119"/>
      <c r="JF5" s="119"/>
      <c r="JG5" s="119"/>
      <c r="JH5" s="119"/>
      <c r="JI5" s="119"/>
      <c r="JJ5" s="119"/>
      <c r="JK5" s="119"/>
      <c r="JL5" s="119"/>
      <c r="JM5" s="119"/>
      <c r="JN5" s="119"/>
      <c r="JO5" s="119"/>
      <c r="JP5" s="119"/>
      <c r="JQ5" s="119"/>
      <c r="JR5" s="119"/>
      <c r="JS5" s="119"/>
      <c r="JT5" s="119"/>
      <c r="JU5" s="119"/>
      <c r="JV5" s="119"/>
      <c r="JW5" s="119"/>
      <c r="JX5" s="119"/>
      <c r="JY5" s="119"/>
      <c r="JZ5" s="119"/>
      <c r="KA5" s="119"/>
      <c r="KB5" s="119"/>
      <c r="KC5" s="119"/>
      <c r="KD5" s="119"/>
      <c r="KE5" s="119"/>
      <c r="KF5" s="119"/>
      <c r="KG5" s="119"/>
      <c r="KH5" s="119"/>
      <c r="KI5" s="119"/>
      <c r="KJ5" s="119"/>
      <c r="KK5" s="119"/>
      <c r="KL5" s="119"/>
      <c r="KM5" s="119"/>
      <c r="KN5" s="119"/>
      <c r="KO5" s="119"/>
      <c r="KP5" s="119"/>
      <c r="KQ5" s="119"/>
      <c r="KR5" s="119"/>
      <c r="KS5" s="119"/>
      <c r="KT5" s="119"/>
      <c r="KU5" s="119"/>
      <c r="KV5" s="119"/>
      <c r="KW5" s="119"/>
      <c r="KX5" s="119"/>
      <c r="KY5" s="119"/>
      <c r="KZ5" s="119"/>
      <c r="LA5" s="119"/>
      <c r="LB5" s="119"/>
      <c r="LC5" s="119"/>
      <c r="LD5" s="119"/>
      <c r="LE5" s="119"/>
      <c r="LF5" s="119"/>
      <c r="LG5" s="119"/>
      <c r="LH5" s="119"/>
      <c r="LI5" s="119"/>
      <c r="LJ5" s="119"/>
      <c r="LK5" s="119"/>
      <c r="LL5" s="119"/>
      <c r="LM5" s="119"/>
      <c r="LN5" s="119"/>
      <c r="LO5" s="119"/>
      <c r="LP5" s="119"/>
      <c r="LQ5" s="119"/>
      <c r="LR5" s="119"/>
      <c r="LS5" s="119"/>
      <c r="LT5" s="119"/>
      <c r="LU5" s="119"/>
      <c r="LV5" s="119"/>
      <c r="LW5" s="119"/>
      <c r="LX5" s="119"/>
      <c r="LY5" s="119"/>
      <c r="LZ5" s="119"/>
      <c r="MA5" s="119"/>
      <c r="MB5" s="119"/>
      <c r="MC5" s="119"/>
      <c r="MD5" s="119"/>
      <c r="ME5" s="119"/>
      <c r="MF5" s="119"/>
      <c r="MG5" s="119"/>
      <c r="MH5" s="119"/>
      <c r="MI5" s="119"/>
      <c r="MJ5" s="119"/>
      <c r="MK5" s="119"/>
      <c r="ML5" s="119"/>
      <c r="MM5" s="119"/>
      <c r="MN5" s="119"/>
      <c r="MO5" s="119"/>
      <c r="MP5" s="119"/>
      <c r="MQ5" s="119"/>
      <c r="MR5" s="119"/>
      <c r="MS5" s="119"/>
      <c r="MT5" s="119"/>
      <c r="MU5" s="119"/>
      <c r="MV5" s="119"/>
      <c r="MW5" s="119"/>
      <c r="MX5" s="119"/>
      <c r="MY5" s="119"/>
      <c r="MZ5" s="119"/>
      <c r="NA5" s="119"/>
      <c r="NB5" s="119"/>
      <c r="NC5" s="119"/>
      <c r="ND5" s="119"/>
      <c r="NE5" s="119"/>
      <c r="NF5" s="119"/>
      <c r="NG5" s="119"/>
      <c r="NH5" s="119"/>
      <c r="NI5" s="119"/>
      <c r="NJ5" s="119"/>
      <c r="NK5" s="119"/>
      <c r="NL5" s="119"/>
      <c r="NM5" s="119"/>
      <c r="NN5" s="119"/>
      <c r="NO5" s="119"/>
      <c r="NP5" s="119"/>
      <c r="NQ5" s="119"/>
      <c r="NR5" s="119"/>
      <c r="NS5" s="119"/>
      <c r="NT5" s="119"/>
      <c r="NU5" s="119"/>
      <c r="NV5" s="119"/>
      <c r="NW5" s="119"/>
      <c r="NX5" s="119"/>
      <c r="NY5" s="119"/>
      <c r="NZ5" s="119"/>
      <c r="OA5" s="119"/>
      <c r="OB5" s="119"/>
      <c r="OC5" s="119"/>
      <c r="OD5" s="119"/>
      <c r="OE5" s="119"/>
      <c r="OF5" s="119"/>
      <c r="OG5" s="119"/>
      <c r="OH5" s="119"/>
      <c r="OI5" s="119"/>
      <c r="OJ5" s="119"/>
      <c r="OK5" s="119"/>
      <c r="OL5" s="119"/>
      <c r="OM5" s="119"/>
      <c r="ON5" s="119"/>
      <c r="OO5" s="119"/>
      <c r="OP5" s="119"/>
      <c r="OQ5" s="119"/>
      <c r="OR5" s="119"/>
      <c r="OS5" s="119"/>
      <c r="OT5" s="119"/>
      <c r="OU5" s="119"/>
      <c r="OV5" s="119"/>
      <c r="OW5" s="119"/>
      <c r="OX5" s="119"/>
      <c r="OY5" s="119"/>
      <c r="OZ5" s="119"/>
      <c r="PA5" s="119"/>
      <c r="PB5" s="119"/>
      <c r="PC5" s="119"/>
      <c r="PD5" s="119"/>
      <c r="PE5" s="119"/>
      <c r="PF5" s="119"/>
      <c r="PG5" s="119"/>
      <c r="PH5" s="119"/>
      <c r="PI5" s="119"/>
      <c r="PJ5" s="119"/>
      <c r="PK5" s="119"/>
      <c r="PL5" s="119"/>
      <c r="PM5" s="119"/>
      <c r="PN5" s="119"/>
      <c r="PO5" s="119"/>
      <c r="PP5" s="119"/>
      <c r="PQ5" s="119"/>
      <c r="PR5" s="119"/>
      <c r="PS5" s="119"/>
      <c r="PT5" s="119"/>
      <c r="PU5" s="119"/>
      <c r="PV5" s="119"/>
      <c r="PW5" s="119"/>
      <c r="PX5" s="119"/>
      <c r="PY5" s="119"/>
      <c r="PZ5" s="119"/>
      <c r="QA5" s="119"/>
      <c r="QB5" s="119"/>
      <c r="QC5" s="119"/>
      <c r="QD5" s="119"/>
      <c r="QE5" s="119"/>
      <c r="QF5" s="119"/>
      <c r="QG5" s="119"/>
      <c r="QH5" s="119"/>
      <c r="QI5" s="119"/>
      <c r="QJ5" s="119"/>
      <c r="QK5" s="119"/>
      <c r="QL5" s="119"/>
      <c r="QM5" s="119"/>
      <c r="QN5" s="119"/>
      <c r="QO5" s="119"/>
      <c r="QP5" s="119"/>
      <c r="QQ5" s="119"/>
      <c r="QR5" s="119"/>
      <c r="QS5" s="119"/>
      <c r="QT5" s="119"/>
      <c r="QU5" s="119"/>
      <c r="QV5" s="119"/>
      <c r="QW5" s="119"/>
      <c r="QX5" s="119"/>
      <c r="QY5" s="119"/>
      <c r="QZ5" s="119"/>
      <c r="RA5" s="119"/>
      <c r="RB5" s="119"/>
      <c r="RC5" s="119"/>
      <c r="RD5" s="119"/>
      <c r="RE5" s="119"/>
      <c r="RF5" s="119"/>
      <c r="RG5" s="119"/>
      <c r="RH5" s="119"/>
      <c r="RI5" s="119"/>
      <c r="RJ5" s="119"/>
      <c r="RK5" s="119"/>
      <c r="RL5" s="119"/>
      <c r="RM5" s="119"/>
      <c r="RN5" s="119"/>
      <c r="RO5" s="119"/>
      <c r="RP5" s="119"/>
      <c r="RQ5" s="119"/>
      <c r="RR5" s="119"/>
      <c r="RS5" s="119"/>
      <c r="RT5" s="119"/>
      <c r="RU5" s="119"/>
      <c r="RV5" s="119"/>
      <c r="RW5" s="119"/>
      <c r="RX5" s="119"/>
      <c r="RY5" s="119"/>
      <c r="RZ5" s="119"/>
      <c r="SA5" s="119"/>
      <c r="SB5" s="119"/>
      <c r="SC5" s="119"/>
      <c r="SD5" s="119"/>
      <c r="SE5" s="119"/>
      <c r="SF5" s="119"/>
      <c r="SG5" s="119"/>
      <c r="SH5" s="119"/>
      <c r="SI5" s="119"/>
      <c r="SJ5" s="119"/>
      <c r="SK5" s="119"/>
      <c r="SL5" s="119"/>
      <c r="SM5" s="119"/>
      <c r="SN5" s="119"/>
      <c r="SO5" s="119"/>
      <c r="SP5" s="119"/>
      <c r="SQ5" s="119"/>
      <c r="SR5" s="119"/>
      <c r="SS5" s="119"/>
      <c r="ST5" s="119"/>
      <c r="SU5" s="119"/>
      <c r="SV5" s="119"/>
      <c r="SW5" s="119"/>
      <c r="SX5" s="119"/>
      <c r="SY5" s="119"/>
      <c r="SZ5" s="119"/>
      <c r="TA5" s="119"/>
      <c r="TB5" s="119"/>
      <c r="TC5" s="119"/>
      <c r="TD5" s="119"/>
      <c r="TE5" s="119"/>
      <c r="TF5" s="119"/>
      <c r="TG5" s="119"/>
      <c r="TH5" s="119"/>
      <c r="TI5" s="119"/>
      <c r="TJ5" s="119"/>
      <c r="TK5" s="119"/>
      <c r="TL5" s="119"/>
      <c r="TM5" s="119"/>
      <c r="TN5" s="119"/>
      <c r="TO5" s="119"/>
      <c r="TP5" s="119"/>
      <c r="TQ5" s="119"/>
      <c r="TR5" s="119"/>
      <c r="TS5" s="119"/>
      <c r="TT5" s="119"/>
      <c r="TU5" s="119"/>
      <c r="TV5" s="119"/>
      <c r="TW5" s="119"/>
      <c r="TX5" s="119"/>
      <c r="TY5" s="119"/>
      <c r="TZ5" s="119"/>
      <c r="UA5" s="119"/>
      <c r="UB5" s="119"/>
      <c r="UC5" s="119"/>
      <c r="UD5" s="119"/>
      <c r="UE5" s="119"/>
      <c r="UF5" s="119"/>
      <c r="UG5" s="119"/>
      <c r="UH5" s="119"/>
      <c r="UI5" s="119"/>
      <c r="UJ5" s="119"/>
      <c r="UK5" s="119"/>
      <c r="UL5" s="119"/>
      <c r="UM5" s="119"/>
      <c r="UN5" s="119"/>
      <c r="UO5" s="119"/>
      <c r="UP5" s="119"/>
      <c r="UQ5" s="119"/>
      <c r="UR5" s="119"/>
      <c r="US5" s="119"/>
      <c r="UT5" s="119"/>
      <c r="UU5" s="119"/>
      <c r="UV5" s="119"/>
      <c r="UW5" s="119"/>
      <c r="UX5" s="119"/>
      <c r="UY5" s="119"/>
      <c r="UZ5" s="119"/>
      <c r="VA5" s="119"/>
      <c r="VB5" s="119"/>
      <c r="VC5" s="119"/>
      <c r="VD5" s="119"/>
      <c r="VE5" s="119"/>
      <c r="VF5" s="119"/>
      <c r="VG5" s="119"/>
      <c r="VH5" s="119"/>
      <c r="VI5" s="119"/>
      <c r="VJ5" s="119"/>
      <c r="VK5" s="119"/>
      <c r="VL5" s="119"/>
      <c r="VM5" s="119"/>
      <c r="VN5" s="119"/>
      <c r="VO5" s="119"/>
      <c r="VP5" s="119"/>
      <c r="VQ5" s="119"/>
      <c r="VR5" s="119"/>
      <c r="VS5" s="119"/>
      <c r="VT5" s="119"/>
      <c r="VU5" s="119"/>
      <c r="VV5" s="119"/>
      <c r="VW5" s="119"/>
      <c r="VX5" s="119"/>
      <c r="VY5" s="119"/>
      <c r="VZ5" s="119"/>
      <c r="WA5" s="119"/>
      <c r="WB5" s="119"/>
      <c r="WC5" s="119"/>
      <c r="WD5" s="119"/>
      <c r="WE5" s="119"/>
      <c r="WF5" s="119"/>
      <c r="WG5" s="119"/>
      <c r="WH5" s="119"/>
      <c r="WI5" s="119"/>
      <c r="WJ5" s="119"/>
      <c r="WK5" s="119"/>
      <c r="WL5" s="119"/>
      <c r="WM5" s="119"/>
      <c r="WN5" s="119"/>
      <c r="WO5" s="119"/>
      <c r="WP5" s="119"/>
      <c r="WQ5" s="119"/>
      <c r="WR5" s="119"/>
      <c r="WS5" s="119"/>
      <c r="WT5" s="119"/>
      <c r="WU5" s="119"/>
      <c r="WV5" s="119"/>
      <c r="WW5" s="119"/>
      <c r="WX5" s="119"/>
      <c r="WY5" s="119"/>
      <c r="WZ5" s="119"/>
      <c r="XA5" s="119"/>
      <c r="XB5" s="119"/>
      <c r="XC5" s="119"/>
      <c r="XD5" s="119"/>
      <c r="XE5" s="119"/>
      <c r="XF5" s="119"/>
      <c r="XG5" s="119"/>
      <c r="XH5" s="119"/>
      <c r="XI5" s="119"/>
      <c r="XJ5" s="119"/>
      <c r="XK5" s="119"/>
      <c r="XL5" s="119"/>
      <c r="XM5" s="119"/>
      <c r="XN5" s="119"/>
      <c r="XO5" s="119"/>
      <c r="XP5" s="119"/>
      <c r="XQ5" s="119"/>
      <c r="XR5" s="119"/>
      <c r="XS5" s="119"/>
      <c r="XT5" s="119"/>
      <c r="XU5" s="119"/>
      <c r="XV5" s="119"/>
      <c r="XW5" s="119"/>
      <c r="XX5" s="119"/>
      <c r="XY5" s="119"/>
      <c r="XZ5" s="119"/>
      <c r="YA5" s="119"/>
      <c r="YB5" s="119"/>
      <c r="YC5" s="119"/>
      <c r="YD5" s="119"/>
      <c r="YE5" s="119"/>
      <c r="YF5" s="119"/>
      <c r="YG5" s="119"/>
      <c r="YH5" s="119"/>
      <c r="YI5" s="119"/>
      <c r="YJ5" s="119"/>
      <c r="YK5" s="119"/>
      <c r="YL5" s="119"/>
      <c r="YM5" s="119"/>
      <c r="YN5" s="119"/>
      <c r="YO5" s="119"/>
      <c r="YP5" s="119"/>
      <c r="YQ5" s="119"/>
      <c r="YR5" s="119"/>
      <c r="YS5" s="119"/>
      <c r="YT5" s="119"/>
      <c r="YU5" s="119"/>
      <c r="YV5" s="119"/>
      <c r="YW5" s="119"/>
      <c r="YX5" s="119"/>
      <c r="YY5" s="119"/>
      <c r="YZ5" s="119"/>
      <c r="ZA5" s="119"/>
      <c r="ZB5" s="119"/>
      <c r="ZC5" s="119"/>
      <c r="ZD5" s="119"/>
      <c r="ZE5" s="119"/>
      <c r="ZF5" s="119"/>
      <c r="ZG5" s="119"/>
      <c r="ZH5" s="119"/>
      <c r="ZI5" s="119"/>
      <c r="ZJ5" s="119"/>
      <c r="ZK5" s="119"/>
      <c r="ZL5" s="119"/>
      <c r="ZM5" s="119"/>
      <c r="ZN5" s="119"/>
      <c r="ZO5" s="119"/>
      <c r="ZP5" s="119"/>
      <c r="ZQ5" s="119"/>
      <c r="ZR5" s="119"/>
      <c r="ZS5" s="119"/>
      <c r="ZT5" s="119"/>
      <c r="ZU5" s="119"/>
      <c r="ZV5" s="119"/>
      <c r="ZW5" s="119"/>
      <c r="ZX5" s="119"/>
      <c r="ZY5" s="119"/>
      <c r="ZZ5" s="119"/>
      <c r="AAA5" s="119"/>
      <c r="AAB5" s="119"/>
      <c r="AAC5" s="119"/>
      <c r="AAD5" s="119"/>
      <c r="AAE5" s="119"/>
      <c r="AAF5" s="119"/>
      <c r="AAG5" s="119"/>
      <c r="AAH5" s="119"/>
      <c r="AAI5" s="119"/>
      <c r="AAJ5" s="119"/>
      <c r="AAK5" s="119"/>
      <c r="AAL5" s="119"/>
      <c r="AAM5" s="119"/>
      <c r="AAN5" s="119"/>
      <c r="AAO5" s="119"/>
      <c r="AAP5" s="119"/>
      <c r="AAQ5" s="119"/>
      <c r="AAR5" s="119"/>
      <c r="AAS5" s="119"/>
      <c r="AAT5" s="119"/>
      <c r="AAU5" s="119"/>
      <c r="AAV5" s="119"/>
      <c r="AAW5" s="119"/>
      <c r="AAX5" s="119"/>
      <c r="AAY5" s="119"/>
      <c r="AAZ5" s="119"/>
      <c r="ABA5" s="119"/>
      <c r="ABB5" s="119"/>
      <c r="ABC5" s="119"/>
      <c r="ABD5" s="119"/>
      <c r="ABE5" s="119"/>
      <c r="ABF5" s="119"/>
      <c r="ABG5" s="119"/>
      <c r="ABH5" s="119"/>
      <c r="ABI5" s="119"/>
      <c r="ABJ5" s="119"/>
      <c r="ABK5" s="119"/>
      <c r="ABL5" s="119"/>
      <c r="ABM5" s="119"/>
      <c r="ABN5" s="119"/>
      <c r="ABO5" s="119"/>
      <c r="ABP5" s="119"/>
      <c r="ABQ5" s="119"/>
      <c r="ABR5" s="119"/>
      <c r="ABS5" s="119"/>
      <c r="ABT5" s="119"/>
      <c r="ABU5" s="119"/>
      <c r="ABV5" s="119"/>
      <c r="ABW5" s="119"/>
      <c r="ABX5" s="119"/>
      <c r="ABY5" s="119"/>
      <c r="ABZ5" s="119"/>
      <c r="ACA5" s="119"/>
      <c r="ACB5" s="119"/>
      <c r="ACC5" s="119"/>
      <c r="ACD5" s="119"/>
      <c r="ACE5" s="119"/>
      <c r="ACF5" s="119"/>
      <c r="ACG5" s="119"/>
      <c r="ACH5" s="119"/>
      <c r="ACI5" s="119"/>
      <c r="ACJ5" s="119"/>
      <c r="ACK5" s="119"/>
      <c r="ACL5" s="119"/>
      <c r="ACM5" s="119"/>
      <c r="ACN5" s="119"/>
      <c r="ACO5" s="119"/>
      <c r="ACP5" s="119"/>
      <c r="ACQ5" s="119"/>
      <c r="ACR5" s="119"/>
      <c r="ACS5" s="119"/>
      <c r="ACT5" s="119"/>
      <c r="ACU5" s="119"/>
      <c r="ACV5" s="119"/>
      <c r="ACW5" s="119"/>
      <c r="ACX5" s="119"/>
      <c r="ACY5" s="119"/>
      <c r="ACZ5" s="119"/>
      <c r="ADA5" s="119"/>
      <c r="ADB5" s="119"/>
      <c r="ADC5" s="119"/>
      <c r="ADD5" s="119"/>
      <c r="ADE5" s="119"/>
      <c r="ADF5" s="119"/>
      <c r="ADG5" s="119"/>
      <c r="ADH5" s="119"/>
      <c r="ADI5" s="119"/>
      <c r="ADJ5" s="119"/>
      <c r="ADK5" s="119"/>
      <c r="ADL5" s="119"/>
      <c r="ADM5" s="119"/>
      <c r="ADN5" s="119"/>
      <c r="ADO5" s="119"/>
      <c r="ADP5" s="119"/>
      <c r="ADQ5" s="119"/>
      <c r="ADR5" s="119"/>
      <c r="ADS5" s="119"/>
      <c r="ADT5" s="119"/>
      <c r="ADU5" s="119"/>
      <c r="ADV5" s="119"/>
      <c r="ADW5" s="119"/>
      <c r="ADX5" s="119"/>
      <c r="ADY5" s="119"/>
      <c r="ADZ5" s="119"/>
      <c r="AEA5" s="119"/>
      <c r="AEB5" s="119"/>
      <c r="AEC5" s="119"/>
      <c r="AED5" s="119"/>
      <c r="AEE5" s="119"/>
      <c r="AEF5" s="119"/>
      <c r="AEG5" s="119"/>
      <c r="AEH5" s="119"/>
      <c r="AEI5" s="119"/>
      <c r="AEJ5" s="119"/>
      <c r="AEK5" s="119"/>
      <c r="AEL5" s="119"/>
      <c r="AEM5" s="119"/>
      <c r="AEN5" s="119"/>
      <c r="AEO5" s="119"/>
      <c r="AEP5" s="119"/>
      <c r="AEQ5" s="119"/>
      <c r="AER5" s="119"/>
      <c r="AES5" s="119"/>
      <c r="AET5" s="119"/>
      <c r="AEU5" s="119"/>
      <c r="AEV5" s="119"/>
      <c r="AEW5" s="119"/>
      <c r="AEX5" s="119"/>
      <c r="AEY5" s="119"/>
      <c r="AEZ5" s="119"/>
      <c r="AFA5" s="119"/>
      <c r="AFB5" s="119"/>
      <c r="AFC5" s="119"/>
      <c r="AFD5" s="119"/>
      <c r="AFE5" s="119"/>
      <c r="AFF5" s="119"/>
      <c r="AFG5" s="119"/>
      <c r="AFH5" s="119"/>
      <c r="AFI5" s="119"/>
      <c r="AFJ5" s="119"/>
      <c r="AFK5" s="119"/>
      <c r="AFL5" s="119"/>
      <c r="AFM5" s="119"/>
      <c r="AFN5" s="119"/>
      <c r="AFO5" s="119"/>
      <c r="AFP5" s="119"/>
      <c r="AFQ5" s="119"/>
      <c r="AFR5" s="119"/>
      <c r="AFS5" s="119"/>
      <c r="AFT5" s="119"/>
      <c r="AFU5" s="119"/>
      <c r="AFV5" s="119"/>
      <c r="AFW5" s="119"/>
      <c r="AFX5" s="119"/>
      <c r="AFY5" s="119"/>
      <c r="AFZ5" s="119"/>
      <c r="AGA5" s="119"/>
      <c r="AGB5" s="119"/>
      <c r="AGC5" s="119"/>
      <c r="AGD5" s="119"/>
      <c r="AGE5" s="119"/>
      <c r="AGF5" s="119"/>
      <c r="AGG5" s="119"/>
      <c r="AGH5" s="119"/>
      <c r="AGI5" s="119"/>
      <c r="AGJ5" s="119"/>
      <c r="AGK5" s="119"/>
      <c r="AGL5" s="119"/>
      <c r="AGM5" s="119"/>
      <c r="AGN5" s="119"/>
      <c r="AGO5" s="119"/>
      <c r="AGP5" s="119"/>
      <c r="AGQ5" s="119"/>
      <c r="AGR5" s="119"/>
      <c r="AGS5" s="119"/>
      <c r="AGT5" s="119"/>
      <c r="AGU5" s="119"/>
      <c r="AGV5" s="119"/>
      <c r="AGW5" s="119"/>
      <c r="AGX5" s="119"/>
      <c r="AGY5" s="119"/>
      <c r="AGZ5" s="119"/>
      <c r="AHA5" s="119"/>
      <c r="AHB5" s="119"/>
      <c r="AHC5" s="119"/>
      <c r="AHD5" s="119"/>
      <c r="AHE5" s="119"/>
      <c r="AHF5" s="119"/>
      <c r="AHG5" s="119"/>
      <c r="AHH5" s="119"/>
      <c r="AHI5" s="119"/>
      <c r="AHJ5" s="119"/>
      <c r="AHK5" s="119"/>
      <c r="AHL5" s="119"/>
      <c r="AHM5" s="119"/>
      <c r="AHN5" s="119"/>
      <c r="AHO5" s="119"/>
      <c r="AHP5" s="119"/>
      <c r="AHQ5" s="119"/>
      <c r="AHR5" s="119"/>
      <c r="AHS5" s="119"/>
      <c r="AHT5" s="119"/>
      <c r="AHU5" s="119"/>
      <c r="AHV5" s="119"/>
      <c r="AHW5" s="119"/>
      <c r="AHX5" s="119"/>
      <c r="AHY5" s="119"/>
      <c r="AHZ5" s="119"/>
      <c r="AIA5" s="119"/>
      <c r="AIB5" s="119"/>
      <c r="AIC5" s="119"/>
      <c r="AID5" s="119"/>
      <c r="AIE5" s="119"/>
      <c r="AIF5" s="119"/>
      <c r="AIG5" s="119"/>
      <c r="AIH5" s="119"/>
      <c r="AII5" s="119"/>
      <c r="AIJ5" s="119"/>
      <c r="AIK5" s="119"/>
      <c r="AIL5" s="119"/>
      <c r="AIM5" s="119"/>
      <c r="AIN5" s="119"/>
      <c r="AIO5" s="119"/>
      <c r="AIP5" s="119"/>
      <c r="AIQ5" s="119"/>
      <c r="AIR5" s="119"/>
      <c r="AIS5" s="119"/>
      <c r="AIT5" s="119"/>
      <c r="AIU5" s="119"/>
      <c r="AIV5" s="119"/>
      <c r="AIW5" s="119"/>
      <c r="AIX5" s="119"/>
      <c r="AIY5" s="119"/>
      <c r="AIZ5" s="119"/>
      <c r="AJA5" s="119"/>
      <c r="AJB5" s="119"/>
      <c r="AJC5" s="119"/>
      <c r="AJD5" s="119"/>
      <c r="AJE5" s="119"/>
      <c r="AJF5" s="119"/>
      <c r="AJG5" s="119"/>
      <c r="AJH5" s="119"/>
      <c r="AJI5" s="119"/>
      <c r="AJJ5" s="119"/>
      <c r="AJK5" s="119"/>
      <c r="AJL5" s="119"/>
      <c r="AJM5" s="119"/>
      <c r="AJN5" s="119"/>
      <c r="AJO5" s="119"/>
      <c r="AJP5" s="119"/>
      <c r="AJQ5" s="119"/>
      <c r="AJR5" s="119"/>
      <c r="AJS5" s="119"/>
      <c r="AJT5" s="119"/>
      <c r="AJU5" s="119"/>
      <c r="AJV5" s="119"/>
      <c r="AJW5" s="119"/>
      <c r="AJX5" s="119"/>
      <c r="AJY5" s="119"/>
      <c r="AJZ5" s="119"/>
      <c r="AKA5" s="119"/>
      <c r="AKB5" s="119"/>
      <c r="AKC5" s="119"/>
      <c r="AKD5" s="119"/>
      <c r="AKE5" s="119"/>
      <c r="AKF5" s="119"/>
      <c r="AKG5" s="119"/>
      <c r="AKH5" s="119"/>
      <c r="AKI5" s="119"/>
      <c r="AKJ5" s="119"/>
      <c r="AKK5" s="119"/>
      <c r="AKL5" s="119"/>
      <c r="AKM5" s="119"/>
      <c r="AKN5" s="119"/>
      <c r="AKO5" s="119"/>
      <c r="AKP5" s="119"/>
      <c r="AKQ5" s="119"/>
      <c r="AKR5" s="119"/>
      <c r="AKS5" s="119"/>
      <c r="AKT5" s="119"/>
      <c r="AKU5" s="119"/>
      <c r="AKV5" s="119"/>
      <c r="AKW5" s="119"/>
      <c r="AKX5" s="119"/>
      <c r="AKY5" s="119"/>
      <c r="AKZ5" s="119"/>
      <c r="ALA5" s="119"/>
      <c r="ALB5" s="119"/>
      <c r="ALC5" s="119"/>
      <c r="ALD5" s="119"/>
      <c r="ALE5" s="119"/>
      <c r="ALF5" s="119"/>
      <c r="ALG5" s="119"/>
      <c r="ALH5" s="119"/>
      <c r="ALI5" s="119"/>
      <c r="ALJ5" s="119"/>
      <c r="ALK5" s="119"/>
      <c r="ALL5" s="119"/>
      <c r="ALM5" s="119"/>
      <c r="ALN5" s="119"/>
      <c r="ALO5" s="119"/>
      <c r="ALP5" s="119"/>
      <c r="ALQ5" s="119"/>
      <c r="ALR5" s="119"/>
      <c r="ALS5" s="119"/>
      <c r="ALT5" s="119"/>
      <c r="ALU5" s="119"/>
      <c r="ALV5" s="119"/>
      <c r="ALW5" s="119"/>
      <c r="ALX5" s="119"/>
      <c r="ALY5" s="119"/>
      <c r="ALZ5" s="119"/>
      <c r="AMA5" s="119"/>
      <c r="AMB5" s="119"/>
      <c r="AMC5" s="119"/>
      <c r="AMD5" s="119"/>
      <c r="AME5" s="119"/>
      <c r="AMF5" s="119"/>
      <c r="AMG5" s="119"/>
      <c r="AMH5" s="119"/>
      <c r="AMI5" s="119"/>
      <c r="AMJ5" s="119"/>
      <c r="AMK5" s="119"/>
      <c r="AML5" s="119"/>
      <c r="AMM5" s="119"/>
      <c r="AMN5" s="119"/>
      <c r="AMO5" s="119"/>
      <c r="AMP5" s="119"/>
      <c r="AMQ5" s="119"/>
      <c r="AMR5" s="119"/>
      <c r="AMS5" s="119"/>
      <c r="AMT5" s="119"/>
      <c r="AMU5" s="119"/>
      <c r="AMV5" s="119"/>
      <c r="AMW5" s="119"/>
      <c r="AMX5" s="119"/>
      <c r="AMY5" s="119"/>
      <c r="AMZ5" s="119"/>
      <c r="ANA5" s="119"/>
      <c r="ANB5" s="119"/>
      <c r="ANC5" s="119"/>
      <c r="AND5" s="119"/>
      <c r="ANE5" s="119"/>
      <c r="ANF5" s="119"/>
      <c r="ANG5" s="119"/>
      <c r="ANH5" s="119"/>
      <c r="ANI5" s="119"/>
      <c r="ANJ5" s="119"/>
      <c r="ANK5" s="119"/>
      <c r="ANL5" s="119"/>
      <c r="ANM5" s="119"/>
      <c r="ANN5" s="119"/>
      <c r="ANO5" s="119"/>
      <c r="ANP5" s="119"/>
      <c r="ANQ5" s="119"/>
      <c r="ANR5" s="119"/>
      <c r="ANS5" s="119"/>
      <c r="ANT5" s="119"/>
      <c r="ANU5" s="119"/>
      <c r="ANV5" s="119"/>
      <c r="ANW5" s="119"/>
      <c r="ANX5" s="119"/>
      <c r="ANY5" s="119"/>
      <c r="ANZ5" s="119"/>
      <c r="AOA5" s="119"/>
      <c r="AOB5" s="119"/>
      <c r="AOC5" s="119"/>
      <c r="AOD5" s="119"/>
      <c r="AOE5" s="119"/>
      <c r="AOF5" s="119"/>
      <c r="AOG5" s="119"/>
      <c r="AOH5" s="119"/>
      <c r="AOI5" s="119"/>
      <c r="AOJ5" s="119"/>
      <c r="AOK5" s="119"/>
      <c r="AOL5" s="119"/>
      <c r="AOM5" s="119"/>
      <c r="AON5" s="119"/>
      <c r="AOO5" s="119"/>
      <c r="AOP5" s="119"/>
      <c r="AOQ5" s="119"/>
      <c r="AOR5" s="119"/>
      <c r="AOS5" s="119"/>
      <c r="AOT5" s="119"/>
      <c r="AOU5" s="119"/>
      <c r="AOV5" s="119"/>
      <c r="AOW5" s="119"/>
      <c r="AOX5" s="119"/>
      <c r="AOY5" s="119"/>
      <c r="AOZ5" s="119"/>
      <c r="APA5" s="119"/>
      <c r="APB5" s="119"/>
      <c r="APC5" s="119"/>
      <c r="APD5" s="119"/>
      <c r="APE5" s="119"/>
      <c r="APF5" s="119"/>
      <c r="APG5" s="119"/>
      <c r="APH5" s="119"/>
      <c r="API5" s="119"/>
      <c r="APJ5" s="119"/>
      <c r="APK5" s="119"/>
      <c r="APL5" s="119"/>
      <c r="APM5" s="119"/>
      <c r="APN5" s="119"/>
      <c r="APO5" s="119"/>
      <c r="APP5" s="119"/>
      <c r="APQ5" s="119"/>
      <c r="APR5" s="119"/>
      <c r="APS5" s="119"/>
      <c r="APT5" s="119"/>
      <c r="APU5" s="119"/>
      <c r="APV5" s="119"/>
      <c r="APW5" s="119"/>
      <c r="APX5" s="119"/>
      <c r="APY5" s="119"/>
      <c r="APZ5" s="119"/>
      <c r="AQA5" s="119"/>
      <c r="AQB5" s="119"/>
      <c r="AQC5" s="119"/>
      <c r="AQD5" s="119"/>
      <c r="AQE5" s="119"/>
      <c r="AQF5" s="119"/>
      <c r="AQG5" s="119"/>
      <c r="AQH5" s="119"/>
      <c r="AQI5" s="119"/>
      <c r="AQJ5" s="119"/>
      <c r="AQK5" s="119"/>
      <c r="AQL5" s="119"/>
      <c r="AQM5" s="119"/>
      <c r="AQN5" s="119"/>
      <c r="AQO5" s="119"/>
      <c r="AQP5" s="119"/>
      <c r="AQQ5" s="119"/>
      <c r="AQR5" s="119"/>
      <c r="AQS5" s="119"/>
      <c r="AQT5" s="119"/>
      <c r="AQU5" s="119"/>
      <c r="AQV5" s="119"/>
      <c r="AQW5" s="119"/>
      <c r="AQX5" s="119"/>
      <c r="AQY5" s="119"/>
      <c r="AQZ5" s="119"/>
      <c r="ARA5" s="119"/>
      <c r="ARB5" s="119"/>
      <c r="ARC5" s="119"/>
      <c r="ARD5" s="119"/>
      <c r="ARE5" s="119"/>
      <c r="ARF5" s="119"/>
      <c r="ARG5" s="119"/>
      <c r="ARH5" s="119"/>
      <c r="ARI5" s="119"/>
      <c r="ARJ5" s="119"/>
      <c r="ARK5" s="119"/>
      <c r="ARL5" s="119"/>
      <c r="ARM5" s="119"/>
      <c r="ARN5" s="119"/>
      <c r="ARO5" s="119"/>
      <c r="ARP5" s="119"/>
      <c r="ARQ5" s="119"/>
      <c r="ARR5" s="119"/>
      <c r="ARS5" s="119"/>
      <c r="ART5" s="119"/>
      <c r="ARU5" s="119"/>
      <c r="ARV5" s="119"/>
      <c r="ARW5" s="119"/>
      <c r="ARX5" s="119"/>
      <c r="ARY5" s="119"/>
      <c r="ARZ5" s="119"/>
      <c r="ASA5" s="119"/>
      <c r="ASB5" s="119"/>
      <c r="ASC5" s="119"/>
      <c r="ASD5" s="119"/>
      <c r="ASE5" s="119"/>
      <c r="ASF5" s="119"/>
      <c r="ASG5" s="119"/>
      <c r="ASH5" s="119"/>
      <c r="ASI5" s="119"/>
      <c r="ASJ5" s="119"/>
      <c r="ASK5" s="119"/>
      <c r="ASL5" s="119"/>
      <c r="ASM5" s="119"/>
      <c r="ASN5" s="119"/>
      <c r="ASO5" s="119"/>
      <c r="ASP5" s="119"/>
      <c r="ASQ5" s="119"/>
      <c r="ASR5" s="119"/>
      <c r="ASS5" s="119"/>
      <c r="AST5" s="119"/>
      <c r="ASU5" s="119"/>
      <c r="ASV5" s="119"/>
      <c r="ASW5" s="119"/>
      <c r="ASX5" s="119"/>
      <c r="ASY5" s="119"/>
      <c r="ASZ5" s="119"/>
      <c r="ATA5" s="119"/>
      <c r="ATB5" s="119"/>
      <c r="ATC5" s="119"/>
      <c r="ATD5" s="119"/>
      <c r="ATE5" s="119"/>
      <c r="ATF5" s="119"/>
      <c r="ATG5" s="119"/>
      <c r="ATH5" s="119"/>
      <c r="ATI5" s="119"/>
      <c r="ATJ5" s="119"/>
      <c r="ATK5" s="119"/>
      <c r="ATL5" s="119"/>
      <c r="ATM5" s="119"/>
      <c r="ATN5" s="119"/>
      <c r="ATO5" s="119"/>
      <c r="ATP5" s="119"/>
      <c r="ATQ5" s="119"/>
      <c r="ATR5" s="119"/>
      <c r="ATS5" s="119"/>
      <c r="ATT5" s="119"/>
      <c r="ATU5" s="119"/>
      <c r="ATV5" s="119"/>
      <c r="ATW5" s="119"/>
      <c r="ATX5" s="119"/>
      <c r="ATY5" s="119"/>
      <c r="ATZ5" s="119"/>
      <c r="AUA5" s="119"/>
      <c r="AUB5" s="119"/>
      <c r="AUC5" s="119"/>
      <c r="AUD5" s="119"/>
      <c r="AUE5" s="119"/>
      <c r="AUF5" s="119"/>
      <c r="AUG5" s="119"/>
      <c r="AUH5" s="119"/>
      <c r="AUI5" s="119"/>
      <c r="AUJ5" s="119"/>
      <c r="AUK5" s="119"/>
      <c r="AUL5" s="119"/>
      <c r="AUM5" s="119"/>
      <c r="AUN5" s="119"/>
      <c r="AUO5" s="119"/>
      <c r="AUP5" s="119"/>
      <c r="AUQ5" s="119"/>
      <c r="AUR5" s="119"/>
      <c r="AUS5" s="119"/>
      <c r="AUT5" s="119"/>
      <c r="AUU5" s="119"/>
      <c r="AUV5" s="119"/>
      <c r="AUW5" s="119"/>
      <c r="AUX5" s="119"/>
      <c r="AUY5" s="119"/>
      <c r="AUZ5" s="119"/>
      <c r="AVA5" s="119"/>
      <c r="AVB5" s="119"/>
      <c r="AVC5" s="119"/>
      <c r="AVD5" s="119"/>
      <c r="AVE5" s="119"/>
      <c r="AVF5" s="119"/>
      <c r="AVG5" s="119"/>
      <c r="AVH5" s="119"/>
      <c r="AVI5" s="119"/>
      <c r="AVJ5" s="119"/>
      <c r="AVK5" s="119"/>
      <c r="AVL5" s="119"/>
      <c r="AVM5" s="119"/>
      <c r="AVN5" s="119"/>
      <c r="AVO5" s="119"/>
      <c r="AVP5" s="119"/>
      <c r="AVQ5" s="119"/>
      <c r="AVR5" s="119"/>
      <c r="AVS5" s="119"/>
      <c r="AVT5" s="119"/>
      <c r="AVU5" s="119"/>
      <c r="AVV5" s="119"/>
      <c r="AVW5" s="119"/>
      <c r="AVX5" s="119"/>
      <c r="AVY5" s="119"/>
      <c r="AVZ5" s="119"/>
      <c r="AWA5" s="119"/>
      <c r="AWB5" s="119"/>
      <c r="AWC5" s="119"/>
      <c r="AWD5" s="119"/>
      <c r="AWE5" s="119"/>
      <c r="AWF5" s="119"/>
      <c r="AWG5" s="119"/>
      <c r="AWH5" s="119"/>
      <c r="AWI5" s="119"/>
      <c r="AWJ5" s="119"/>
      <c r="AWK5" s="119"/>
      <c r="AWL5" s="119"/>
      <c r="AWM5" s="119"/>
      <c r="AWN5" s="119"/>
      <c r="AWO5" s="119"/>
      <c r="AWP5" s="119"/>
      <c r="AWQ5" s="119"/>
      <c r="AWR5" s="119"/>
      <c r="AWS5" s="119"/>
      <c r="AWT5" s="119"/>
      <c r="AWU5" s="119"/>
      <c r="AWV5" s="119"/>
      <c r="AWW5" s="119"/>
      <c r="AWX5" s="119"/>
      <c r="AWY5" s="119"/>
      <c r="AWZ5" s="119"/>
      <c r="AXA5" s="119"/>
      <c r="AXB5" s="119"/>
      <c r="AXC5" s="119"/>
      <c r="AXD5" s="119"/>
      <c r="AXE5" s="119"/>
      <c r="AXF5" s="119"/>
      <c r="AXG5" s="119"/>
      <c r="AXH5" s="119"/>
      <c r="AXI5" s="119"/>
      <c r="AXJ5" s="119"/>
      <c r="AXK5" s="119"/>
      <c r="AXL5" s="119"/>
      <c r="AXM5" s="119"/>
      <c r="AXN5" s="119"/>
      <c r="AXO5" s="119"/>
      <c r="AXP5" s="119"/>
      <c r="AXQ5" s="119"/>
      <c r="AXR5" s="119"/>
      <c r="AXS5" s="119"/>
      <c r="AXT5" s="119"/>
      <c r="AXU5" s="119"/>
      <c r="AXV5" s="119"/>
      <c r="AXW5" s="119"/>
      <c r="AXX5" s="119"/>
      <c r="AXY5" s="119"/>
      <c r="AXZ5" s="119"/>
      <c r="AYA5" s="119"/>
      <c r="AYB5" s="119"/>
      <c r="AYC5" s="119"/>
      <c r="AYD5" s="119"/>
      <c r="AYE5" s="119"/>
      <c r="AYF5" s="119"/>
      <c r="AYG5" s="119"/>
      <c r="AYH5" s="119"/>
      <c r="AYI5" s="119"/>
      <c r="AYJ5" s="119"/>
      <c r="AYK5" s="119"/>
      <c r="AYL5" s="119"/>
      <c r="AYM5" s="119"/>
      <c r="AYN5" s="119"/>
      <c r="AYO5" s="119"/>
      <c r="AYP5" s="119"/>
      <c r="AYQ5" s="119"/>
      <c r="AYR5" s="119"/>
      <c r="AYS5" s="119"/>
      <c r="AYT5" s="119"/>
      <c r="AYU5" s="119"/>
      <c r="AYV5" s="119"/>
      <c r="AYW5" s="119"/>
      <c r="AYX5" s="119"/>
      <c r="AYY5" s="119"/>
      <c r="AYZ5" s="119"/>
      <c r="AZA5" s="119"/>
      <c r="AZB5" s="119"/>
      <c r="AZC5" s="119"/>
      <c r="AZD5" s="119"/>
      <c r="AZE5" s="119"/>
      <c r="AZF5" s="119"/>
      <c r="AZG5" s="119"/>
      <c r="AZH5" s="119"/>
      <c r="AZI5" s="119"/>
      <c r="AZJ5" s="119"/>
      <c r="AZK5" s="119"/>
      <c r="AZL5" s="119"/>
      <c r="AZM5" s="119"/>
      <c r="AZN5" s="119"/>
      <c r="AZO5" s="119"/>
      <c r="AZP5" s="119"/>
      <c r="AZQ5" s="119"/>
      <c r="AZR5" s="119"/>
      <c r="AZS5" s="119"/>
      <c r="AZT5" s="119"/>
      <c r="AZU5" s="119"/>
      <c r="AZV5" s="119"/>
      <c r="AZW5" s="119"/>
      <c r="AZX5" s="119"/>
      <c r="AZY5" s="119"/>
      <c r="AZZ5" s="119"/>
      <c r="BAA5" s="119"/>
      <c r="BAB5" s="119"/>
      <c r="BAC5" s="119"/>
      <c r="BAD5" s="119"/>
      <c r="BAE5" s="119"/>
      <c r="BAF5" s="119"/>
      <c r="BAG5" s="119"/>
      <c r="BAH5" s="119"/>
      <c r="BAI5" s="119"/>
      <c r="BAJ5" s="119"/>
      <c r="BAK5" s="119"/>
      <c r="BAL5" s="119"/>
      <c r="BAM5" s="119"/>
      <c r="BAN5" s="119"/>
      <c r="BAO5" s="119"/>
      <c r="BAP5" s="119"/>
      <c r="BAQ5" s="119"/>
      <c r="BAR5" s="119"/>
      <c r="BAS5" s="119"/>
      <c r="BAT5" s="119"/>
      <c r="BAU5" s="119"/>
      <c r="BAV5" s="119"/>
      <c r="BAW5" s="119"/>
      <c r="BAX5" s="119"/>
      <c r="BAY5" s="119"/>
      <c r="BAZ5" s="119"/>
      <c r="BBA5" s="119"/>
      <c r="BBB5" s="119"/>
      <c r="BBC5" s="119"/>
      <c r="BBD5" s="119"/>
      <c r="BBE5" s="119"/>
      <c r="BBF5" s="119"/>
      <c r="BBG5" s="119"/>
      <c r="BBH5" s="119"/>
      <c r="BBI5" s="119"/>
      <c r="BBJ5" s="119"/>
      <c r="BBK5" s="119"/>
      <c r="BBL5" s="119"/>
      <c r="BBM5" s="119"/>
      <c r="BBN5" s="119"/>
      <c r="BBO5" s="119"/>
      <c r="BBP5" s="119"/>
      <c r="BBQ5" s="119"/>
      <c r="BBR5" s="119"/>
      <c r="BBS5" s="119"/>
      <c r="BBT5" s="119"/>
      <c r="BBU5" s="119"/>
      <c r="BBV5" s="119"/>
      <c r="BBW5" s="119"/>
      <c r="BBX5" s="119"/>
      <c r="BBY5" s="119"/>
      <c r="BBZ5" s="119"/>
      <c r="BCA5" s="119"/>
      <c r="BCB5" s="119"/>
      <c r="BCC5" s="119"/>
      <c r="BCD5" s="119"/>
      <c r="BCE5" s="119"/>
      <c r="BCF5" s="119"/>
      <c r="BCG5" s="119"/>
      <c r="BCH5" s="119"/>
      <c r="BCI5" s="119"/>
      <c r="BCJ5" s="119"/>
      <c r="BCK5" s="119"/>
      <c r="BCL5" s="119"/>
      <c r="BCM5" s="119"/>
      <c r="BCN5" s="119"/>
      <c r="BCO5" s="119"/>
      <c r="BCP5" s="119"/>
      <c r="BCQ5" s="119"/>
      <c r="BCR5" s="119"/>
      <c r="BCS5" s="119"/>
      <c r="BCT5" s="119"/>
      <c r="BCU5" s="119"/>
      <c r="BCV5" s="119"/>
      <c r="BCW5" s="119"/>
      <c r="BCX5" s="119"/>
      <c r="BCY5" s="119"/>
      <c r="BCZ5" s="119"/>
      <c r="BDA5" s="119"/>
      <c r="BDB5" s="119"/>
      <c r="BDC5" s="119"/>
      <c r="BDD5" s="119"/>
      <c r="BDE5" s="119"/>
      <c r="BDF5" s="119"/>
      <c r="BDG5" s="119"/>
      <c r="BDH5" s="119"/>
      <c r="BDI5" s="119"/>
      <c r="BDJ5" s="119"/>
      <c r="BDK5" s="119"/>
      <c r="BDL5" s="119"/>
      <c r="BDM5" s="119"/>
      <c r="BDN5" s="119"/>
      <c r="BDO5" s="119"/>
      <c r="BDP5" s="119"/>
      <c r="BDQ5" s="119"/>
      <c r="BDR5" s="119"/>
      <c r="BDS5" s="119"/>
      <c r="BDT5" s="119"/>
      <c r="BDU5" s="119"/>
      <c r="BDV5" s="119"/>
      <c r="BDW5" s="119"/>
      <c r="BDX5" s="119"/>
      <c r="BDY5" s="119"/>
      <c r="BDZ5" s="119"/>
      <c r="BEA5" s="119"/>
      <c r="BEB5" s="119"/>
      <c r="BEC5" s="119"/>
      <c r="BED5" s="119"/>
      <c r="BEE5" s="119"/>
      <c r="BEF5" s="119"/>
      <c r="BEG5" s="119"/>
      <c r="BEH5" s="119"/>
      <c r="BEI5" s="119"/>
      <c r="BEJ5" s="119"/>
      <c r="BEK5" s="119"/>
      <c r="BEL5" s="119"/>
      <c r="BEM5" s="119"/>
      <c r="BEN5" s="119"/>
      <c r="BEO5" s="119"/>
      <c r="BEP5" s="119"/>
      <c r="BEQ5" s="119"/>
      <c r="BER5" s="119"/>
      <c r="BES5" s="119"/>
      <c r="BET5" s="119"/>
      <c r="BEU5" s="119"/>
      <c r="BEV5" s="119"/>
      <c r="BEW5" s="119"/>
      <c r="BEX5" s="119"/>
      <c r="BEY5" s="119"/>
      <c r="BEZ5" s="119"/>
      <c r="BFA5" s="119"/>
      <c r="BFB5" s="119"/>
      <c r="BFC5" s="119"/>
      <c r="BFD5" s="119"/>
      <c r="BFE5" s="119"/>
      <c r="BFF5" s="119"/>
      <c r="BFG5" s="119"/>
      <c r="BFH5" s="119"/>
      <c r="BFI5" s="119"/>
      <c r="BFJ5" s="119"/>
      <c r="BFK5" s="119"/>
      <c r="BFL5" s="119"/>
      <c r="BFM5" s="119"/>
      <c r="BFN5" s="119"/>
      <c r="BFO5" s="119"/>
      <c r="BFP5" s="119"/>
      <c r="BFQ5" s="119"/>
      <c r="BFR5" s="119"/>
      <c r="BFS5" s="119"/>
      <c r="BFT5" s="119"/>
      <c r="BFU5" s="119"/>
      <c r="BFV5" s="119"/>
      <c r="BFW5" s="119"/>
      <c r="BFX5" s="119"/>
      <c r="BFY5" s="119"/>
      <c r="BFZ5" s="119"/>
      <c r="BGA5" s="119"/>
      <c r="BGB5" s="119"/>
      <c r="BGC5" s="119"/>
      <c r="BGD5" s="119"/>
      <c r="BGE5" s="119"/>
      <c r="BGF5" s="119"/>
      <c r="BGG5" s="119"/>
      <c r="BGH5" s="119"/>
      <c r="BGI5" s="119"/>
      <c r="BGJ5" s="119"/>
      <c r="BGK5" s="119"/>
      <c r="BGL5" s="119"/>
      <c r="BGM5" s="119"/>
      <c r="BGN5" s="119"/>
      <c r="BGO5" s="119"/>
      <c r="BGP5" s="119"/>
      <c r="BGQ5" s="119"/>
      <c r="BGR5" s="119"/>
      <c r="BGS5" s="119"/>
      <c r="BGT5" s="119"/>
      <c r="BGU5" s="119"/>
      <c r="BGV5" s="119"/>
      <c r="BGW5" s="119"/>
      <c r="BGX5" s="119"/>
      <c r="BGY5" s="119"/>
      <c r="BGZ5" s="119"/>
      <c r="BHA5" s="119"/>
      <c r="BHB5" s="119"/>
      <c r="BHC5" s="119"/>
      <c r="BHD5" s="119"/>
      <c r="BHE5" s="119"/>
      <c r="BHF5" s="119"/>
      <c r="BHG5" s="119"/>
      <c r="BHH5" s="119"/>
      <c r="BHI5" s="119"/>
      <c r="BHJ5" s="119"/>
      <c r="BHK5" s="119"/>
      <c r="BHL5" s="119"/>
      <c r="BHM5" s="119"/>
      <c r="BHN5" s="119"/>
      <c r="BHO5" s="119"/>
      <c r="BHP5" s="119"/>
      <c r="BHQ5" s="119"/>
      <c r="BHR5" s="119"/>
      <c r="BHS5" s="119"/>
      <c r="BHT5" s="119"/>
      <c r="BHU5" s="119"/>
      <c r="BHV5" s="119"/>
      <c r="BHW5" s="119"/>
      <c r="BHX5" s="119"/>
      <c r="BHY5" s="119"/>
      <c r="BHZ5" s="119"/>
      <c r="BIA5" s="119"/>
      <c r="BIB5" s="119"/>
      <c r="BIC5" s="119"/>
      <c r="BID5" s="119"/>
      <c r="BIE5" s="119"/>
      <c r="BIF5" s="119"/>
      <c r="BIG5" s="119"/>
      <c r="BIH5" s="119"/>
      <c r="BII5" s="119"/>
      <c r="BIJ5" s="119"/>
      <c r="BIK5" s="119"/>
      <c r="BIL5" s="119"/>
      <c r="BIM5" s="119"/>
      <c r="BIN5" s="119"/>
      <c r="BIO5" s="119"/>
      <c r="BIP5" s="119"/>
      <c r="BIQ5" s="119"/>
      <c r="BIR5" s="119"/>
      <c r="BIS5" s="119"/>
      <c r="BIT5" s="119"/>
      <c r="BIU5" s="119"/>
      <c r="BIV5" s="119"/>
      <c r="BIW5" s="119"/>
      <c r="BIX5" s="119"/>
      <c r="BIY5" s="119"/>
      <c r="BIZ5" s="119"/>
      <c r="BJA5" s="119"/>
      <c r="BJB5" s="119"/>
      <c r="BJC5" s="119"/>
      <c r="BJD5" s="119"/>
      <c r="BJE5" s="119"/>
      <c r="BJF5" s="119"/>
      <c r="BJG5" s="119"/>
      <c r="BJH5" s="119"/>
      <c r="BJI5" s="119"/>
      <c r="BJJ5" s="119"/>
      <c r="BJK5" s="119"/>
      <c r="BJL5" s="119"/>
      <c r="BJM5" s="119"/>
      <c r="BJN5" s="119"/>
      <c r="BJO5" s="119"/>
      <c r="BJP5" s="119"/>
      <c r="BJQ5" s="119"/>
      <c r="BJR5" s="119"/>
      <c r="BJS5" s="119"/>
      <c r="BJT5" s="119"/>
      <c r="BJU5" s="119"/>
      <c r="BJV5" s="119"/>
      <c r="BJW5" s="119"/>
      <c r="BJX5" s="119"/>
      <c r="BJY5" s="119"/>
      <c r="BJZ5" s="119"/>
      <c r="BKA5" s="119"/>
      <c r="BKB5" s="119"/>
      <c r="BKC5" s="119"/>
      <c r="BKD5" s="119"/>
      <c r="BKE5" s="119"/>
      <c r="BKF5" s="119"/>
      <c r="BKG5" s="119"/>
      <c r="BKH5" s="119"/>
      <c r="BKI5" s="119"/>
      <c r="BKJ5" s="119"/>
      <c r="BKK5" s="119"/>
      <c r="BKL5" s="119"/>
      <c r="BKM5" s="119"/>
      <c r="BKN5" s="119"/>
      <c r="BKO5" s="119"/>
      <c r="BKP5" s="119"/>
      <c r="BKQ5" s="119"/>
      <c r="BKR5" s="119"/>
      <c r="BKS5" s="119"/>
      <c r="BKT5" s="119"/>
      <c r="BKU5" s="119"/>
      <c r="BKV5" s="119"/>
      <c r="BKW5" s="119"/>
      <c r="BKX5" s="119"/>
      <c r="BKY5" s="119"/>
      <c r="BKZ5" s="119"/>
      <c r="BLA5" s="119"/>
      <c r="BLB5" s="119"/>
      <c r="BLC5" s="119"/>
      <c r="BLD5" s="119"/>
      <c r="BLE5" s="119"/>
      <c r="BLF5" s="119"/>
      <c r="BLG5" s="119"/>
      <c r="BLH5" s="119"/>
      <c r="BLI5" s="119"/>
      <c r="BLJ5" s="119"/>
      <c r="BLK5" s="119"/>
      <c r="BLL5" s="119"/>
      <c r="BLM5" s="119"/>
      <c r="BLN5" s="119"/>
      <c r="BLO5" s="119"/>
      <c r="BLP5" s="119"/>
      <c r="BLQ5" s="119"/>
      <c r="BLR5" s="119"/>
      <c r="BLS5" s="119"/>
      <c r="BLT5" s="119"/>
      <c r="BLU5" s="119"/>
      <c r="BLV5" s="119"/>
      <c r="BLW5" s="119"/>
      <c r="BLX5" s="119"/>
      <c r="BLY5" s="119"/>
      <c r="BLZ5" s="119"/>
      <c r="BMA5" s="119"/>
      <c r="BMB5" s="119"/>
      <c r="BMC5" s="119"/>
      <c r="BMD5" s="119"/>
      <c r="BME5" s="119"/>
      <c r="BMF5" s="119"/>
      <c r="BMG5" s="119"/>
      <c r="BMH5" s="119"/>
      <c r="BMI5" s="119"/>
      <c r="BMJ5" s="119"/>
      <c r="BMK5" s="119"/>
      <c r="BML5" s="119"/>
      <c r="BMM5" s="119"/>
      <c r="BMN5" s="119"/>
      <c r="BMO5" s="119"/>
      <c r="BMP5" s="119"/>
      <c r="BMQ5" s="119"/>
      <c r="BMR5" s="119"/>
      <c r="BMS5" s="119"/>
      <c r="BMT5" s="119"/>
      <c r="BMU5" s="119"/>
      <c r="BMV5" s="119"/>
      <c r="BMW5" s="119"/>
      <c r="BMX5" s="119"/>
      <c r="BMY5" s="119"/>
      <c r="BMZ5" s="119"/>
      <c r="BNA5" s="119"/>
      <c r="BNB5" s="119"/>
      <c r="BNC5" s="119"/>
      <c r="BND5" s="119"/>
      <c r="BNE5" s="119"/>
      <c r="BNF5" s="119"/>
      <c r="BNG5" s="119"/>
      <c r="BNH5" s="119"/>
      <c r="BNI5" s="119"/>
      <c r="BNJ5" s="119"/>
      <c r="BNK5" s="119"/>
      <c r="BNL5" s="119"/>
      <c r="BNM5" s="119"/>
      <c r="BNN5" s="119"/>
      <c r="BNO5" s="119"/>
      <c r="BNP5" s="119"/>
      <c r="BNQ5" s="119"/>
      <c r="BNR5" s="119"/>
      <c r="BNS5" s="119"/>
      <c r="BNT5" s="119"/>
      <c r="BNU5" s="119"/>
      <c r="BNV5" s="119"/>
      <c r="BNW5" s="119"/>
      <c r="BNX5" s="119"/>
      <c r="BNY5" s="119"/>
      <c r="BNZ5" s="119"/>
      <c r="BOA5" s="119"/>
      <c r="BOB5" s="119"/>
      <c r="BOC5" s="119"/>
      <c r="BOD5" s="119"/>
      <c r="BOE5" s="119"/>
      <c r="BOF5" s="119"/>
      <c r="BOG5" s="119"/>
      <c r="BOH5" s="119"/>
      <c r="BOI5" s="119"/>
      <c r="BOJ5" s="119"/>
      <c r="BOK5" s="119"/>
      <c r="BOL5" s="119"/>
      <c r="BOM5" s="119"/>
      <c r="BON5" s="119"/>
      <c r="BOO5" s="119"/>
      <c r="BOP5" s="119"/>
      <c r="BOQ5" s="119"/>
      <c r="BOR5" s="119"/>
      <c r="BOS5" s="119"/>
      <c r="BOT5" s="119"/>
      <c r="BOU5" s="119"/>
      <c r="BOV5" s="119"/>
      <c r="BOW5" s="119"/>
      <c r="BOX5" s="119"/>
      <c r="BOY5" s="119"/>
      <c r="BOZ5" s="119"/>
      <c r="BPA5" s="119"/>
      <c r="BPB5" s="119"/>
      <c r="BPC5" s="119"/>
      <c r="BPD5" s="119"/>
      <c r="BPE5" s="119"/>
      <c r="BPF5" s="119"/>
      <c r="BPG5" s="119"/>
      <c r="BPH5" s="119"/>
      <c r="BPI5" s="119"/>
      <c r="BPJ5" s="119"/>
      <c r="BPK5" s="119"/>
      <c r="BPL5" s="119"/>
      <c r="BPM5" s="119"/>
      <c r="BPN5" s="119"/>
      <c r="BPO5" s="119"/>
      <c r="BPP5" s="119"/>
      <c r="BPQ5" s="119"/>
      <c r="BPR5" s="119"/>
      <c r="BPS5" s="119"/>
      <c r="BPT5" s="119"/>
      <c r="BPU5" s="119"/>
      <c r="BPV5" s="119"/>
      <c r="BPW5" s="119"/>
      <c r="BPX5" s="119"/>
      <c r="BPY5" s="119"/>
      <c r="BPZ5" s="119"/>
      <c r="BQA5" s="119"/>
      <c r="BQB5" s="119"/>
      <c r="BQC5" s="119"/>
      <c r="BQD5" s="119"/>
      <c r="BQE5" s="119"/>
      <c r="BQF5" s="119"/>
      <c r="BQG5" s="119"/>
      <c r="BQH5" s="119"/>
      <c r="BQI5" s="119"/>
      <c r="BQJ5" s="119"/>
      <c r="BQK5" s="119"/>
      <c r="BQL5" s="119"/>
      <c r="BQM5" s="119"/>
      <c r="BQN5" s="119"/>
      <c r="BQO5" s="119"/>
      <c r="BQP5" s="119"/>
      <c r="BQQ5" s="119"/>
      <c r="BQR5" s="119"/>
      <c r="BQS5" s="119"/>
      <c r="BQT5" s="119"/>
      <c r="BQU5" s="119"/>
      <c r="BQV5" s="119"/>
      <c r="BQW5" s="119"/>
      <c r="BQX5" s="119"/>
      <c r="BQY5" s="119"/>
      <c r="BQZ5" s="119"/>
      <c r="BRA5" s="119"/>
      <c r="BRB5" s="119"/>
      <c r="BRC5" s="119"/>
      <c r="BRD5" s="119"/>
      <c r="BRE5" s="119"/>
      <c r="BRF5" s="119"/>
      <c r="BRG5" s="119"/>
      <c r="BRH5" s="119"/>
      <c r="BRI5" s="119"/>
      <c r="BRJ5" s="119"/>
      <c r="BRK5" s="119"/>
      <c r="BRL5" s="119"/>
      <c r="BRM5" s="119"/>
      <c r="BRN5" s="119"/>
      <c r="BRO5" s="119"/>
      <c r="BRP5" s="119"/>
      <c r="BRQ5" s="119"/>
      <c r="BRR5" s="119"/>
      <c r="BRS5" s="119"/>
      <c r="BRT5" s="119"/>
      <c r="BRU5" s="119"/>
      <c r="BRV5" s="119"/>
      <c r="BRW5" s="119"/>
      <c r="BRX5" s="119"/>
      <c r="BRY5" s="119"/>
      <c r="BRZ5" s="119"/>
      <c r="BSA5" s="119"/>
      <c r="BSB5" s="119"/>
      <c r="BSC5" s="119"/>
      <c r="BSD5" s="119"/>
      <c r="BSE5" s="119"/>
      <c r="BSF5" s="119"/>
      <c r="BSG5" s="119"/>
      <c r="BSH5" s="119"/>
      <c r="BSI5" s="119"/>
      <c r="BSJ5" s="119"/>
      <c r="BSK5" s="119"/>
      <c r="BSL5" s="119"/>
      <c r="BSM5" s="119"/>
      <c r="BSN5" s="119"/>
      <c r="BSO5" s="119"/>
      <c r="BSP5" s="119"/>
      <c r="BSQ5" s="119"/>
      <c r="BSR5" s="119"/>
      <c r="BSS5" s="119"/>
      <c r="BST5" s="119"/>
      <c r="BSU5" s="119"/>
      <c r="BSV5" s="119"/>
      <c r="BSW5" s="119"/>
      <c r="BSX5" s="119"/>
      <c r="BSY5" s="119"/>
      <c r="BSZ5" s="119"/>
      <c r="BTA5" s="119"/>
      <c r="BTB5" s="119"/>
      <c r="BTC5" s="119"/>
      <c r="BTD5" s="119"/>
      <c r="BTE5" s="119"/>
      <c r="BTF5" s="119"/>
      <c r="BTG5" s="119"/>
      <c r="BTH5" s="119"/>
      <c r="BTI5" s="119"/>
      <c r="BTJ5" s="119"/>
      <c r="BTK5" s="119"/>
      <c r="BTL5" s="119"/>
      <c r="BTM5" s="119"/>
      <c r="BTN5" s="119"/>
      <c r="BTO5" s="119"/>
      <c r="BTP5" s="119"/>
      <c r="BTQ5" s="119"/>
      <c r="BTR5" s="119"/>
      <c r="BTS5" s="119"/>
      <c r="BTT5" s="119"/>
      <c r="BTU5" s="119"/>
      <c r="BTV5" s="119"/>
      <c r="BTW5" s="119"/>
      <c r="BTX5" s="119"/>
      <c r="BTY5" s="119"/>
      <c r="BTZ5" s="119"/>
      <c r="BUA5" s="119"/>
      <c r="BUB5" s="119"/>
      <c r="BUC5" s="119"/>
      <c r="BUD5" s="119"/>
      <c r="BUE5" s="119"/>
      <c r="BUF5" s="119"/>
      <c r="BUG5" s="119"/>
      <c r="BUH5" s="119"/>
      <c r="BUI5" s="119"/>
      <c r="BUJ5" s="119"/>
      <c r="BUK5" s="119"/>
      <c r="BUL5" s="119"/>
      <c r="BUM5" s="119"/>
      <c r="BUN5" s="119"/>
      <c r="BUO5" s="119"/>
      <c r="BUP5" s="119"/>
      <c r="BUQ5" s="119"/>
      <c r="BUR5" s="119"/>
      <c r="BUS5" s="119"/>
      <c r="BUT5" s="119"/>
      <c r="BUU5" s="119"/>
      <c r="BUV5" s="119"/>
      <c r="BUW5" s="119"/>
      <c r="BUX5" s="119"/>
      <c r="BUY5" s="119"/>
      <c r="BUZ5" s="119"/>
      <c r="BVA5" s="119"/>
      <c r="BVB5" s="119"/>
      <c r="BVC5" s="119"/>
      <c r="BVD5" s="119"/>
      <c r="BVE5" s="119"/>
      <c r="BVF5" s="119"/>
      <c r="BVG5" s="119"/>
      <c r="BVH5" s="119"/>
      <c r="BVI5" s="119"/>
      <c r="BVJ5" s="119"/>
      <c r="BVK5" s="119"/>
      <c r="BVL5" s="119"/>
      <c r="BVM5" s="119"/>
      <c r="BVN5" s="119"/>
      <c r="BVO5" s="119"/>
      <c r="BVP5" s="119"/>
      <c r="BVQ5" s="119"/>
      <c r="BVR5" s="119"/>
      <c r="BVS5" s="119"/>
      <c r="BVT5" s="119"/>
      <c r="BVU5" s="119"/>
      <c r="BVV5" s="119"/>
      <c r="BVW5" s="119"/>
      <c r="BVX5" s="119"/>
      <c r="BVY5" s="119"/>
      <c r="BVZ5" s="119"/>
      <c r="BWA5" s="119"/>
      <c r="BWB5" s="119"/>
      <c r="BWC5" s="119"/>
      <c r="BWD5" s="119"/>
      <c r="BWE5" s="119"/>
      <c r="BWF5" s="119"/>
      <c r="BWG5" s="119"/>
      <c r="BWH5" s="119"/>
      <c r="BWI5" s="119"/>
      <c r="BWJ5" s="119"/>
      <c r="BWK5" s="119"/>
      <c r="BWL5" s="119"/>
      <c r="BWM5" s="119"/>
      <c r="BWN5" s="119"/>
      <c r="BWO5" s="119"/>
      <c r="BWP5" s="119"/>
      <c r="BWQ5" s="119"/>
      <c r="BWR5" s="119"/>
      <c r="BWS5" s="119"/>
      <c r="BWT5" s="119"/>
      <c r="BWU5" s="119"/>
      <c r="BWV5" s="119"/>
      <c r="BWW5" s="119"/>
      <c r="BWX5" s="119"/>
      <c r="BWY5" s="119"/>
      <c r="BWZ5" s="119"/>
      <c r="BXA5" s="119"/>
      <c r="BXB5" s="119"/>
      <c r="BXC5" s="119"/>
      <c r="BXD5" s="119"/>
      <c r="BXE5" s="119"/>
      <c r="BXF5" s="119"/>
      <c r="BXG5" s="119"/>
      <c r="BXH5" s="119"/>
      <c r="BXI5" s="119"/>
      <c r="BXJ5" s="119"/>
      <c r="BXK5" s="119"/>
      <c r="BXL5" s="119"/>
      <c r="BXM5" s="119"/>
      <c r="BXN5" s="119"/>
      <c r="BXO5" s="119"/>
      <c r="BXP5" s="119"/>
      <c r="BXQ5" s="119"/>
      <c r="BXR5" s="119"/>
      <c r="BXS5" s="119"/>
      <c r="BXT5" s="119"/>
      <c r="BXU5" s="119"/>
      <c r="BXV5" s="119"/>
      <c r="BXW5" s="119"/>
      <c r="BXX5" s="119"/>
      <c r="BXY5" s="119"/>
      <c r="BXZ5" s="119"/>
      <c r="BYA5" s="119"/>
      <c r="BYB5" s="119"/>
      <c r="BYC5" s="119"/>
      <c r="BYD5" s="119"/>
      <c r="BYE5" s="119"/>
      <c r="BYF5" s="119"/>
      <c r="BYG5" s="119"/>
      <c r="BYH5" s="119"/>
      <c r="BYI5" s="119"/>
      <c r="BYJ5" s="119"/>
      <c r="BYK5" s="119"/>
      <c r="BYL5" s="119"/>
      <c r="BYM5" s="119"/>
      <c r="BYN5" s="119"/>
      <c r="BYO5" s="119"/>
      <c r="BYP5" s="119"/>
      <c r="BYQ5" s="119"/>
      <c r="BYR5" s="119"/>
      <c r="BYS5" s="119"/>
      <c r="BYT5" s="119"/>
      <c r="BYU5" s="119"/>
      <c r="BYV5" s="119"/>
      <c r="BYW5" s="119"/>
      <c r="BYX5" s="119"/>
      <c r="BYY5" s="119"/>
      <c r="BYZ5" s="119"/>
      <c r="BZA5" s="119"/>
      <c r="BZB5" s="119"/>
      <c r="BZC5" s="119"/>
      <c r="BZD5" s="119"/>
      <c r="BZE5" s="119"/>
      <c r="BZF5" s="119"/>
      <c r="BZG5" s="119"/>
      <c r="BZH5" s="119"/>
      <c r="BZI5" s="119"/>
      <c r="BZJ5" s="119"/>
      <c r="BZK5" s="119"/>
      <c r="BZL5" s="119"/>
      <c r="BZM5" s="119"/>
      <c r="BZN5" s="119"/>
      <c r="BZO5" s="119"/>
      <c r="BZP5" s="119"/>
      <c r="BZQ5" s="119"/>
      <c r="BZR5" s="119"/>
      <c r="BZS5" s="119"/>
      <c r="BZT5" s="119"/>
      <c r="BZU5" s="119"/>
      <c r="BZV5" s="119"/>
      <c r="BZW5" s="119"/>
      <c r="BZX5" s="119"/>
      <c r="BZY5" s="119"/>
      <c r="BZZ5" s="119"/>
      <c r="CAA5" s="119"/>
      <c r="CAB5" s="119"/>
      <c r="CAC5" s="119"/>
      <c r="CAD5" s="119"/>
      <c r="CAE5" s="119"/>
      <c r="CAF5" s="119"/>
      <c r="CAG5" s="119"/>
      <c r="CAH5" s="119"/>
      <c r="CAI5" s="119"/>
      <c r="CAJ5" s="119"/>
      <c r="CAK5" s="119"/>
      <c r="CAL5" s="119"/>
      <c r="CAM5" s="119"/>
      <c r="CAN5" s="119"/>
      <c r="CAO5" s="119"/>
      <c r="CAP5" s="119"/>
      <c r="CAQ5" s="119"/>
      <c r="CAR5" s="119"/>
      <c r="CAS5" s="119"/>
      <c r="CAT5" s="119"/>
      <c r="CAU5" s="119"/>
      <c r="CAV5" s="119"/>
      <c r="CAW5" s="119"/>
      <c r="CAX5" s="119"/>
      <c r="CAY5" s="119"/>
      <c r="CAZ5" s="119"/>
      <c r="CBA5" s="119"/>
      <c r="CBB5" s="119"/>
      <c r="CBC5" s="119"/>
      <c r="CBD5" s="119"/>
      <c r="CBE5" s="119"/>
      <c r="CBF5" s="119"/>
      <c r="CBG5" s="119"/>
      <c r="CBH5" s="119"/>
      <c r="CBI5" s="119"/>
      <c r="CBJ5" s="119"/>
      <c r="CBK5" s="119"/>
      <c r="CBL5" s="119"/>
      <c r="CBM5" s="119"/>
      <c r="CBN5" s="119"/>
      <c r="CBO5" s="119"/>
      <c r="CBP5" s="119"/>
      <c r="CBQ5" s="119"/>
      <c r="CBR5" s="119"/>
      <c r="CBS5" s="119"/>
      <c r="CBT5" s="119"/>
      <c r="CBU5" s="119"/>
      <c r="CBV5" s="119"/>
      <c r="CBW5" s="119"/>
      <c r="CBX5" s="119"/>
      <c r="CBY5" s="119"/>
      <c r="CBZ5" s="119"/>
      <c r="CCA5" s="119"/>
      <c r="CCB5" s="119"/>
      <c r="CCC5" s="119"/>
      <c r="CCD5" s="119"/>
      <c r="CCE5" s="119"/>
      <c r="CCF5" s="119"/>
      <c r="CCG5" s="119"/>
      <c r="CCH5" s="119"/>
      <c r="CCI5" s="119"/>
      <c r="CCJ5" s="119"/>
      <c r="CCK5" s="119"/>
      <c r="CCL5" s="119"/>
      <c r="CCM5" s="119"/>
      <c r="CCN5" s="119"/>
      <c r="CCO5" s="119"/>
      <c r="CCP5" s="119"/>
      <c r="CCQ5" s="119"/>
      <c r="CCR5" s="119"/>
      <c r="CCS5" s="119"/>
      <c r="CCT5" s="119"/>
      <c r="CCU5" s="119"/>
      <c r="CCV5" s="119"/>
      <c r="CCW5" s="119"/>
      <c r="CCX5" s="119"/>
      <c r="CCY5" s="119"/>
      <c r="CCZ5" s="119"/>
      <c r="CDA5" s="119"/>
      <c r="CDB5" s="119"/>
      <c r="CDC5" s="119"/>
      <c r="CDD5" s="119"/>
      <c r="CDE5" s="119"/>
      <c r="CDF5" s="119"/>
      <c r="CDG5" s="119"/>
      <c r="CDH5" s="119"/>
      <c r="CDI5" s="119"/>
      <c r="CDJ5" s="119"/>
      <c r="CDK5" s="119"/>
      <c r="CDL5" s="119"/>
      <c r="CDM5" s="119"/>
      <c r="CDN5" s="119"/>
      <c r="CDO5" s="119"/>
      <c r="CDP5" s="119"/>
      <c r="CDQ5" s="119"/>
      <c r="CDR5" s="119"/>
      <c r="CDS5" s="119"/>
      <c r="CDT5" s="119"/>
      <c r="CDU5" s="119"/>
      <c r="CDV5" s="119"/>
      <c r="CDW5" s="119"/>
      <c r="CDX5" s="119"/>
      <c r="CDY5" s="119"/>
      <c r="CDZ5" s="119"/>
      <c r="CEA5" s="119"/>
      <c r="CEB5" s="119"/>
      <c r="CEC5" s="119"/>
      <c r="CED5" s="119"/>
      <c r="CEE5" s="119"/>
      <c r="CEF5" s="119"/>
      <c r="CEG5" s="119"/>
      <c r="CEH5" s="119"/>
      <c r="CEI5" s="119"/>
      <c r="CEJ5" s="119"/>
      <c r="CEK5" s="119"/>
      <c r="CEL5" s="119"/>
      <c r="CEM5" s="119"/>
      <c r="CEN5" s="119"/>
      <c r="CEO5" s="119"/>
      <c r="CEP5" s="119"/>
      <c r="CEQ5" s="119"/>
      <c r="CER5" s="119"/>
      <c r="CES5" s="119"/>
      <c r="CET5" s="119"/>
      <c r="CEU5" s="119"/>
      <c r="CEV5" s="119"/>
      <c r="CEW5" s="119"/>
      <c r="CEX5" s="119"/>
      <c r="CEY5" s="119"/>
      <c r="CEZ5" s="119"/>
      <c r="CFA5" s="119"/>
      <c r="CFB5" s="119"/>
      <c r="CFC5" s="119"/>
      <c r="CFD5" s="119"/>
      <c r="CFE5" s="119"/>
      <c r="CFF5" s="119"/>
      <c r="CFG5" s="119"/>
      <c r="CFH5" s="119"/>
      <c r="CFI5" s="119"/>
      <c r="CFJ5" s="119"/>
      <c r="CFK5" s="119"/>
      <c r="CFL5" s="119"/>
      <c r="CFM5" s="119"/>
      <c r="CFN5" s="119"/>
      <c r="CFO5" s="119"/>
      <c r="CFP5" s="119"/>
      <c r="CFQ5" s="119"/>
      <c r="CFR5" s="119"/>
      <c r="CFS5" s="119"/>
      <c r="CFT5" s="119"/>
      <c r="CFU5" s="119"/>
      <c r="CFV5" s="119"/>
      <c r="CFW5" s="119"/>
      <c r="CFX5" s="119"/>
      <c r="CFY5" s="119"/>
      <c r="CFZ5" s="119"/>
      <c r="CGA5" s="119"/>
      <c r="CGB5" s="119"/>
      <c r="CGC5" s="119"/>
      <c r="CGD5" s="119"/>
      <c r="CGE5" s="119"/>
      <c r="CGF5" s="119"/>
      <c r="CGG5" s="119"/>
      <c r="CGH5" s="119"/>
      <c r="CGI5" s="119"/>
      <c r="CGJ5" s="119"/>
      <c r="CGK5" s="119"/>
      <c r="CGL5" s="119"/>
      <c r="CGM5" s="119"/>
      <c r="CGN5" s="119"/>
      <c r="CGO5" s="119"/>
      <c r="CGP5" s="119"/>
      <c r="CGQ5" s="119"/>
      <c r="CGR5" s="119"/>
      <c r="CGS5" s="119"/>
      <c r="CGT5" s="119"/>
      <c r="CGU5" s="119"/>
      <c r="CGV5" s="119"/>
      <c r="CGW5" s="119"/>
      <c r="CGX5" s="119"/>
      <c r="CGY5" s="119"/>
      <c r="CGZ5" s="119"/>
      <c r="CHA5" s="119"/>
      <c r="CHB5" s="119"/>
      <c r="CHC5" s="119"/>
      <c r="CHD5" s="119"/>
      <c r="CHE5" s="119"/>
      <c r="CHF5" s="119"/>
      <c r="CHG5" s="119"/>
      <c r="CHH5" s="119"/>
      <c r="CHI5" s="119"/>
      <c r="CHJ5" s="119"/>
      <c r="CHK5" s="119"/>
      <c r="CHL5" s="119"/>
      <c r="CHM5" s="119"/>
      <c r="CHN5" s="119"/>
      <c r="CHO5" s="119"/>
      <c r="CHP5" s="119"/>
      <c r="CHQ5" s="119"/>
      <c r="CHR5" s="119"/>
      <c r="CHS5" s="119"/>
      <c r="CHT5" s="119"/>
      <c r="CHU5" s="119"/>
      <c r="CHV5" s="119"/>
      <c r="CHW5" s="119"/>
      <c r="CHX5" s="119"/>
      <c r="CHY5" s="119"/>
      <c r="CHZ5" s="119"/>
      <c r="CIA5" s="119"/>
      <c r="CIB5" s="119"/>
      <c r="CIC5" s="119"/>
      <c r="CID5" s="119"/>
      <c r="CIE5" s="119"/>
      <c r="CIF5" s="119"/>
      <c r="CIG5" s="119"/>
      <c r="CIH5" s="119"/>
      <c r="CII5" s="119"/>
      <c r="CIJ5" s="119"/>
      <c r="CIK5" s="119"/>
      <c r="CIL5" s="119"/>
      <c r="CIM5" s="119"/>
      <c r="CIN5" s="119"/>
      <c r="CIO5" s="119"/>
      <c r="CIP5" s="119"/>
      <c r="CIQ5" s="119"/>
      <c r="CIR5" s="119"/>
      <c r="CIS5" s="119"/>
      <c r="CIT5" s="119"/>
      <c r="CIU5" s="119"/>
      <c r="CIV5" s="119"/>
      <c r="CIW5" s="119"/>
      <c r="CIX5" s="119"/>
      <c r="CIY5" s="119"/>
      <c r="CIZ5" s="119"/>
      <c r="CJA5" s="119"/>
      <c r="CJB5" s="119"/>
      <c r="CJC5" s="119"/>
      <c r="CJD5" s="119"/>
      <c r="CJE5" s="119"/>
      <c r="CJF5" s="119"/>
      <c r="CJG5" s="119"/>
      <c r="CJH5" s="119"/>
      <c r="CJI5" s="119"/>
      <c r="CJJ5" s="119"/>
      <c r="CJK5" s="119"/>
      <c r="CJL5" s="119"/>
      <c r="CJM5" s="119"/>
      <c r="CJN5" s="119"/>
      <c r="CJO5" s="119"/>
      <c r="CJP5" s="119"/>
      <c r="CJQ5" s="119"/>
      <c r="CJR5" s="119"/>
      <c r="CJS5" s="119"/>
      <c r="CJT5" s="119"/>
      <c r="CJU5" s="119"/>
      <c r="CJV5" s="119"/>
      <c r="CJW5" s="119"/>
      <c r="CJX5" s="119"/>
      <c r="CJY5" s="119"/>
      <c r="CJZ5" s="119"/>
      <c r="CKA5" s="119"/>
      <c r="CKB5" s="119"/>
      <c r="CKC5" s="119"/>
      <c r="CKD5" s="119"/>
      <c r="CKE5" s="119"/>
      <c r="CKF5" s="119"/>
      <c r="CKG5" s="119"/>
      <c r="CKH5" s="119"/>
      <c r="CKI5" s="119"/>
      <c r="CKJ5" s="119"/>
      <c r="CKK5" s="119"/>
      <c r="CKL5" s="119"/>
      <c r="CKM5" s="119"/>
      <c r="CKN5" s="119"/>
      <c r="CKO5" s="119"/>
      <c r="CKP5" s="119"/>
      <c r="CKQ5" s="119"/>
      <c r="CKR5" s="119"/>
      <c r="CKS5" s="119"/>
      <c r="CKT5" s="119"/>
      <c r="CKU5" s="119"/>
      <c r="CKV5" s="119"/>
      <c r="CKW5" s="119"/>
      <c r="CKX5" s="119"/>
      <c r="CKY5" s="119"/>
      <c r="CKZ5" s="119"/>
      <c r="CLA5" s="119"/>
      <c r="CLB5" s="119"/>
      <c r="CLC5" s="119"/>
      <c r="CLD5" s="119"/>
      <c r="CLE5" s="119"/>
      <c r="CLF5" s="119"/>
      <c r="CLG5" s="119"/>
      <c r="CLH5" s="119"/>
      <c r="CLI5" s="119"/>
      <c r="CLJ5" s="119"/>
      <c r="CLK5" s="119"/>
      <c r="CLL5" s="119"/>
      <c r="CLM5" s="119"/>
      <c r="CLN5" s="119"/>
      <c r="CLO5" s="119"/>
      <c r="CLP5" s="119"/>
      <c r="CLQ5" s="119"/>
      <c r="CLR5" s="119"/>
      <c r="CLS5" s="119"/>
      <c r="CLT5" s="119"/>
      <c r="CLU5" s="119"/>
      <c r="CLV5" s="119"/>
      <c r="CLW5" s="119"/>
      <c r="CLX5" s="119"/>
      <c r="CLY5" s="119"/>
      <c r="CLZ5" s="119"/>
      <c r="CMA5" s="119"/>
      <c r="CMB5" s="119"/>
      <c r="CMC5" s="119"/>
      <c r="CMD5" s="119"/>
      <c r="CME5" s="119"/>
      <c r="CMF5" s="119"/>
      <c r="CMG5" s="119"/>
      <c r="CMH5" s="119"/>
      <c r="CMI5" s="119"/>
      <c r="CMJ5" s="119"/>
      <c r="CMK5" s="119"/>
      <c r="CML5" s="119"/>
      <c r="CMM5" s="119"/>
      <c r="CMN5" s="119"/>
      <c r="CMO5" s="119"/>
      <c r="CMP5" s="119"/>
      <c r="CMQ5" s="119"/>
      <c r="CMR5" s="119"/>
      <c r="CMS5" s="119"/>
      <c r="CMT5" s="119"/>
      <c r="CMU5" s="119"/>
      <c r="CMV5" s="119"/>
      <c r="CMW5" s="119"/>
      <c r="CMX5" s="119"/>
      <c r="CMY5" s="119"/>
      <c r="CMZ5" s="119"/>
      <c r="CNA5" s="119"/>
      <c r="CNB5" s="119"/>
      <c r="CNC5" s="119"/>
      <c r="CND5" s="119"/>
      <c r="CNE5" s="119"/>
      <c r="CNF5" s="119"/>
      <c r="CNG5" s="119"/>
      <c r="CNH5" s="119"/>
      <c r="CNI5" s="119"/>
      <c r="CNJ5" s="119"/>
      <c r="CNK5" s="119"/>
      <c r="CNL5" s="119"/>
      <c r="CNM5" s="119"/>
      <c r="CNN5" s="119"/>
      <c r="CNO5" s="119"/>
      <c r="CNP5" s="119"/>
      <c r="CNQ5" s="119"/>
      <c r="CNR5" s="119"/>
      <c r="CNS5" s="119"/>
      <c r="CNT5" s="119"/>
      <c r="CNU5" s="119"/>
      <c r="CNV5" s="119"/>
      <c r="CNW5" s="119"/>
      <c r="CNX5" s="119"/>
      <c r="CNY5" s="119"/>
      <c r="CNZ5" s="119"/>
      <c r="COA5" s="119"/>
      <c r="COB5" s="119"/>
      <c r="COC5" s="119"/>
      <c r="COD5" s="119"/>
      <c r="COE5" s="119"/>
      <c r="COF5" s="119"/>
      <c r="COG5" s="119"/>
      <c r="COH5" s="119"/>
      <c r="COI5" s="119"/>
      <c r="COJ5" s="119"/>
      <c r="COK5" s="119"/>
      <c r="COL5" s="119"/>
      <c r="COM5" s="119"/>
      <c r="CON5" s="119"/>
      <c r="COO5" s="119"/>
      <c r="COP5" s="119"/>
      <c r="COQ5" s="119"/>
      <c r="COR5" s="119"/>
      <c r="COS5" s="119"/>
      <c r="COT5" s="119"/>
      <c r="COU5" s="119"/>
      <c r="COV5" s="119"/>
      <c r="COW5" s="119"/>
      <c r="COX5" s="119"/>
      <c r="COY5" s="119"/>
      <c r="COZ5" s="119"/>
      <c r="CPA5" s="119"/>
      <c r="CPB5" s="119"/>
      <c r="CPC5" s="119"/>
      <c r="CPD5" s="119"/>
      <c r="CPE5" s="119"/>
      <c r="CPF5" s="119"/>
      <c r="CPG5" s="119"/>
      <c r="CPH5" s="119"/>
      <c r="CPI5" s="119"/>
      <c r="CPJ5" s="119"/>
      <c r="CPK5" s="119"/>
      <c r="CPL5" s="119"/>
      <c r="CPM5" s="119"/>
      <c r="CPN5" s="119"/>
      <c r="CPO5" s="119"/>
      <c r="CPP5" s="119"/>
      <c r="CPQ5" s="119"/>
      <c r="CPR5" s="119"/>
      <c r="CPS5" s="119"/>
      <c r="CPT5" s="119"/>
      <c r="CPU5" s="119"/>
      <c r="CPV5" s="119"/>
      <c r="CPW5" s="119"/>
      <c r="CPX5" s="119"/>
      <c r="CPY5" s="119"/>
      <c r="CPZ5" s="119"/>
      <c r="CQA5" s="119"/>
      <c r="CQB5" s="119"/>
      <c r="CQC5" s="119"/>
      <c r="CQD5" s="119"/>
      <c r="CQE5" s="119"/>
      <c r="CQF5" s="119"/>
      <c r="CQG5" s="119"/>
      <c r="CQH5" s="119"/>
      <c r="CQI5" s="119"/>
      <c r="CQJ5" s="119"/>
      <c r="CQK5" s="119"/>
      <c r="CQL5" s="119"/>
      <c r="CQM5" s="119"/>
      <c r="CQN5" s="119"/>
      <c r="CQO5" s="119"/>
      <c r="CQP5" s="119"/>
      <c r="CQQ5" s="119"/>
      <c r="CQR5" s="119"/>
      <c r="CQS5" s="119"/>
      <c r="CQT5" s="119"/>
      <c r="CQU5" s="119"/>
      <c r="CQV5" s="119"/>
      <c r="CQW5" s="119"/>
      <c r="CQX5" s="119"/>
      <c r="CQY5" s="119"/>
      <c r="CQZ5" s="119"/>
      <c r="CRA5" s="119"/>
      <c r="CRB5" s="119"/>
      <c r="CRC5" s="119"/>
      <c r="CRD5" s="119"/>
      <c r="CRE5" s="119"/>
      <c r="CRF5" s="119"/>
      <c r="CRG5" s="119"/>
      <c r="CRH5" s="119"/>
      <c r="CRI5" s="119"/>
      <c r="CRJ5" s="119"/>
      <c r="CRK5" s="119"/>
      <c r="CRL5" s="119"/>
      <c r="CRM5" s="119"/>
      <c r="CRN5" s="119"/>
      <c r="CRO5" s="119"/>
      <c r="CRP5" s="119"/>
      <c r="CRQ5" s="119"/>
      <c r="CRR5" s="119"/>
      <c r="CRS5" s="119"/>
      <c r="CRT5" s="119"/>
      <c r="CRU5" s="119"/>
      <c r="CRV5" s="119"/>
      <c r="CRW5" s="119"/>
      <c r="CRX5" s="119"/>
      <c r="CRY5" s="119"/>
      <c r="CRZ5" s="119"/>
      <c r="CSA5" s="119"/>
      <c r="CSB5" s="119"/>
      <c r="CSC5" s="119"/>
      <c r="CSD5" s="119"/>
      <c r="CSE5" s="119"/>
      <c r="CSF5" s="119"/>
      <c r="CSG5" s="119"/>
      <c r="CSH5" s="119"/>
      <c r="CSI5" s="119"/>
      <c r="CSJ5" s="119"/>
      <c r="CSK5" s="119"/>
      <c r="CSL5" s="119"/>
      <c r="CSM5" s="119"/>
      <c r="CSN5" s="119"/>
      <c r="CSO5" s="119"/>
      <c r="CSP5" s="119"/>
      <c r="CSQ5" s="119"/>
      <c r="CSR5" s="119"/>
      <c r="CSS5" s="119"/>
      <c r="CST5" s="119"/>
      <c r="CSU5" s="119"/>
      <c r="CSV5" s="119"/>
      <c r="CSW5" s="119"/>
      <c r="CSX5" s="119"/>
      <c r="CSY5" s="119"/>
      <c r="CSZ5" s="119"/>
      <c r="CTA5" s="119"/>
      <c r="CTB5" s="119"/>
      <c r="CTC5" s="119"/>
      <c r="CTD5" s="119"/>
      <c r="CTE5" s="119"/>
      <c r="CTF5" s="119"/>
      <c r="CTG5" s="119"/>
      <c r="CTH5" s="119"/>
      <c r="CTI5" s="119"/>
      <c r="CTJ5" s="119"/>
      <c r="CTK5" s="119"/>
      <c r="CTL5" s="119"/>
      <c r="CTM5" s="119"/>
      <c r="CTN5" s="119"/>
      <c r="CTO5" s="119"/>
      <c r="CTP5" s="119"/>
      <c r="CTQ5" s="119"/>
      <c r="CTR5" s="119"/>
      <c r="CTS5" s="119"/>
      <c r="CTT5" s="119"/>
      <c r="CTU5" s="119"/>
      <c r="CTV5" s="119"/>
      <c r="CTW5" s="119"/>
      <c r="CTX5" s="119"/>
      <c r="CTY5" s="119"/>
      <c r="CTZ5" s="119"/>
      <c r="CUA5" s="119"/>
      <c r="CUB5" s="119"/>
      <c r="CUC5" s="119"/>
      <c r="CUD5" s="119"/>
      <c r="CUE5" s="119"/>
      <c r="CUF5" s="119"/>
      <c r="CUG5" s="119"/>
      <c r="CUH5" s="119"/>
      <c r="CUI5" s="119"/>
      <c r="CUJ5" s="119"/>
      <c r="CUK5" s="119"/>
      <c r="CUL5" s="119"/>
      <c r="CUM5" s="119"/>
      <c r="CUN5" s="119"/>
      <c r="CUO5" s="119"/>
      <c r="CUP5" s="119"/>
      <c r="CUQ5" s="119"/>
      <c r="CUR5" s="119"/>
      <c r="CUS5" s="119"/>
      <c r="CUT5" s="119"/>
      <c r="CUU5" s="119"/>
      <c r="CUV5" s="119"/>
      <c r="CUW5" s="119"/>
      <c r="CUX5" s="119"/>
      <c r="CUY5" s="119"/>
      <c r="CUZ5" s="119"/>
      <c r="CVA5" s="119"/>
      <c r="CVB5" s="119"/>
      <c r="CVC5" s="119"/>
      <c r="CVD5" s="119"/>
      <c r="CVE5" s="119"/>
      <c r="CVF5" s="119"/>
      <c r="CVG5" s="119"/>
      <c r="CVH5" s="119"/>
      <c r="CVI5" s="119"/>
      <c r="CVJ5" s="119"/>
      <c r="CVK5" s="119"/>
      <c r="CVL5" s="119"/>
      <c r="CVM5" s="119"/>
      <c r="CVN5" s="119"/>
      <c r="CVO5" s="119"/>
      <c r="CVP5" s="119"/>
      <c r="CVQ5" s="119"/>
      <c r="CVR5" s="119"/>
      <c r="CVS5" s="119"/>
      <c r="CVT5" s="119"/>
      <c r="CVU5" s="119"/>
      <c r="CVV5" s="119"/>
      <c r="CVW5" s="119"/>
      <c r="CVX5" s="119"/>
      <c r="CVY5" s="119"/>
      <c r="CVZ5" s="119"/>
      <c r="CWA5" s="119"/>
      <c r="CWB5" s="119"/>
      <c r="CWC5" s="119"/>
      <c r="CWD5" s="119"/>
      <c r="CWE5" s="119"/>
      <c r="CWF5" s="119"/>
      <c r="CWG5" s="119"/>
      <c r="CWH5" s="119"/>
      <c r="CWI5" s="119"/>
      <c r="CWJ5" s="119"/>
      <c r="CWK5" s="119"/>
      <c r="CWL5" s="119"/>
      <c r="CWM5" s="119"/>
      <c r="CWN5" s="119"/>
      <c r="CWO5" s="119"/>
      <c r="CWP5" s="119"/>
      <c r="CWQ5" s="119"/>
      <c r="CWR5" s="119"/>
      <c r="CWS5" s="119"/>
      <c r="CWT5" s="119"/>
      <c r="CWU5" s="119"/>
      <c r="CWV5" s="119"/>
      <c r="CWW5" s="119"/>
      <c r="CWX5" s="119"/>
      <c r="CWY5" s="119"/>
      <c r="CWZ5" s="119"/>
      <c r="CXA5" s="119"/>
      <c r="CXB5" s="119"/>
      <c r="CXC5" s="119"/>
      <c r="CXD5" s="119"/>
      <c r="CXE5" s="119"/>
      <c r="CXF5" s="119"/>
      <c r="CXG5" s="119"/>
      <c r="CXH5" s="119"/>
      <c r="CXI5" s="119"/>
      <c r="CXJ5" s="119"/>
      <c r="CXK5" s="119"/>
      <c r="CXL5" s="119"/>
      <c r="CXM5" s="119"/>
      <c r="CXN5" s="119"/>
      <c r="CXO5" s="119"/>
      <c r="CXP5" s="119"/>
      <c r="CXQ5" s="119"/>
      <c r="CXR5" s="119"/>
      <c r="CXS5" s="119"/>
      <c r="CXT5" s="119"/>
      <c r="CXU5" s="119"/>
      <c r="CXV5" s="119"/>
      <c r="CXW5" s="119"/>
      <c r="CXX5" s="119"/>
      <c r="CXY5" s="119"/>
      <c r="CXZ5" s="119"/>
      <c r="CYA5" s="119"/>
      <c r="CYB5" s="119"/>
      <c r="CYC5" s="119"/>
      <c r="CYD5" s="119"/>
      <c r="CYE5" s="119"/>
      <c r="CYF5" s="119"/>
      <c r="CYG5" s="119"/>
      <c r="CYH5" s="119"/>
      <c r="CYI5" s="119"/>
      <c r="CYJ5" s="119"/>
      <c r="CYK5" s="119"/>
      <c r="CYL5" s="119"/>
      <c r="CYM5" s="119"/>
      <c r="CYN5" s="119"/>
      <c r="CYO5" s="119"/>
      <c r="CYP5" s="119"/>
      <c r="CYQ5" s="119"/>
      <c r="CYR5" s="119"/>
      <c r="CYS5" s="119"/>
      <c r="CYT5" s="119"/>
      <c r="CYU5" s="119"/>
      <c r="CYV5" s="119"/>
      <c r="CYW5" s="119"/>
      <c r="CYX5" s="119"/>
      <c r="CYY5" s="119"/>
      <c r="CYZ5" s="119"/>
      <c r="CZA5" s="119"/>
      <c r="CZB5" s="119"/>
      <c r="CZC5" s="119"/>
      <c r="CZD5" s="119"/>
      <c r="CZE5" s="119"/>
      <c r="CZF5" s="119"/>
      <c r="CZG5" s="119"/>
      <c r="CZH5" s="119"/>
      <c r="CZI5" s="119"/>
      <c r="CZJ5" s="119"/>
      <c r="CZK5" s="119"/>
      <c r="CZL5" s="119"/>
      <c r="CZM5" s="119"/>
      <c r="CZN5" s="119"/>
      <c r="CZO5" s="119"/>
      <c r="CZP5" s="119"/>
      <c r="CZQ5" s="119"/>
      <c r="CZR5" s="119"/>
      <c r="CZS5" s="119"/>
      <c r="CZT5" s="119"/>
      <c r="CZU5" s="119"/>
      <c r="CZV5" s="119"/>
      <c r="CZW5" s="119"/>
      <c r="CZX5" s="119"/>
      <c r="CZY5" s="119"/>
      <c r="CZZ5" s="119"/>
      <c r="DAA5" s="119"/>
      <c r="DAB5" s="119"/>
      <c r="DAC5" s="119"/>
      <c r="DAD5" s="119"/>
      <c r="DAE5" s="119"/>
      <c r="DAF5" s="119"/>
      <c r="DAG5" s="119"/>
      <c r="DAH5" s="119"/>
      <c r="DAI5" s="119"/>
      <c r="DAJ5" s="119"/>
      <c r="DAK5" s="119"/>
      <c r="DAL5" s="119"/>
      <c r="DAM5" s="119"/>
      <c r="DAN5" s="119"/>
      <c r="DAO5" s="119"/>
      <c r="DAP5" s="119"/>
      <c r="DAQ5" s="119"/>
      <c r="DAR5" s="119"/>
      <c r="DAS5" s="119"/>
      <c r="DAT5" s="119"/>
      <c r="DAU5" s="119"/>
      <c r="DAV5" s="119"/>
      <c r="DAW5" s="119"/>
      <c r="DAX5" s="119"/>
      <c r="DAY5" s="119"/>
      <c r="DAZ5" s="119"/>
      <c r="DBA5" s="119"/>
      <c r="DBB5" s="119"/>
      <c r="DBC5" s="119"/>
      <c r="DBD5" s="119"/>
      <c r="DBE5" s="119"/>
      <c r="DBF5" s="119"/>
      <c r="DBG5" s="119"/>
      <c r="DBH5" s="119"/>
      <c r="DBI5" s="119"/>
      <c r="DBJ5" s="119"/>
      <c r="DBK5" s="119"/>
      <c r="DBL5" s="119"/>
      <c r="DBM5" s="119"/>
      <c r="DBN5" s="119"/>
      <c r="DBO5" s="119"/>
      <c r="DBP5" s="119"/>
      <c r="DBQ5" s="119"/>
      <c r="DBR5" s="119"/>
      <c r="DBS5" s="119"/>
      <c r="DBT5" s="119"/>
      <c r="DBU5" s="119"/>
      <c r="DBV5" s="119"/>
      <c r="DBW5" s="119"/>
      <c r="DBX5" s="119"/>
      <c r="DBY5" s="119"/>
      <c r="DBZ5" s="119"/>
      <c r="DCA5" s="119"/>
      <c r="DCB5" s="119"/>
      <c r="DCC5" s="119"/>
      <c r="DCD5" s="119"/>
      <c r="DCE5" s="119"/>
      <c r="DCF5" s="119"/>
      <c r="DCG5" s="119"/>
      <c r="DCH5" s="119"/>
      <c r="DCI5" s="119"/>
      <c r="DCJ5" s="119"/>
      <c r="DCK5" s="119"/>
      <c r="DCL5" s="119"/>
      <c r="DCM5" s="119"/>
      <c r="DCN5" s="119"/>
      <c r="DCO5" s="119"/>
      <c r="DCP5" s="119"/>
      <c r="DCQ5" s="119"/>
      <c r="DCR5" s="119"/>
      <c r="DCS5" s="119"/>
      <c r="DCT5" s="119"/>
      <c r="DCU5" s="119"/>
      <c r="DCV5" s="119"/>
      <c r="DCW5" s="119"/>
      <c r="DCX5" s="119"/>
      <c r="DCY5" s="119"/>
      <c r="DCZ5" s="119"/>
      <c r="DDA5" s="119"/>
      <c r="DDB5" s="119"/>
      <c r="DDC5" s="119"/>
      <c r="DDD5" s="119"/>
      <c r="DDE5" s="119"/>
      <c r="DDF5" s="119"/>
      <c r="DDG5" s="119"/>
      <c r="DDH5" s="119"/>
      <c r="DDI5" s="119"/>
      <c r="DDJ5" s="119"/>
      <c r="DDK5" s="119"/>
      <c r="DDL5" s="119"/>
      <c r="DDM5" s="119"/>
      <c r="DDN5" s="119"/>
      <c r="DDO5" s="119"/>
      <c r="DDP5" s="119"/>
      <c r="DDQ5" s="119"/>
      <c r="DDR5" s="119"/>
      <c r="DDS5" s="119"/>
      <c r="DDT5" s="119"/>
      <c r="DDU5" s="119"/>
      <c r="DDV5" s="119"/>
      <c r="DDW5" s="119"/>
      <c r="DDX5" s="119"/>
      <c r="DDY5" s="119"/>
      <c r="DDZ5" s="119"/>
      <c r="DEA5" s="119"/>
      <c r="DEB5" s="119"/>
      <c r="DEC5" s="119"/>
      <c r="DED5" s="119"/>
      <c r="DEE5" s="119"/>
      <c r="DEF5" s="119"/>
      <c r="DEG5" s="119"/>
      <c r="DEH5" s="119"/>
      <c r="DEI5" s="119"/>
      <c r="DEJ5" s="119"/>
      <c r="DEK5" s="119"/>
      <c r="DEL5" s="119"/>
      <c r="DEM5" s="119"/>
      <c r="DEN5" s="119"/>
      <c r="DEO5" s="119"/>
      <c r="DEP5" s="119"/>
      <c r="DEQ5" s="119"/>
      <c r="DER5" s="119"/>
      <c r="DES5" s="119"/>
      <c r="DET5" s="119"/>
      <c r="DEU5" s="119"/>
      <c r="DEV5" s="119"/>
      <c r="DEW5" s="119"/>
      <c r="DEX5" s="119"/>
      <c r="DEY5" s="119"/>
      <c r="DEZ5" s="119"/>
      <c r="DFA5" s="119"/>
      <c r="DFB5" s="119"/>
      <c r="DFC5" s="119"/>
      <c r="DFD5" s="119"/>
      <c r="DFE5" s="119"/>
      <c r="DFF5" s="119"/>
      <c r="DFG5" s="119"/>
      <c r="DFH5" s="119"/>
      <c r="DFI5" s="119"/>
      <c r="DFJ5" s="119"/>
      <c r="DFK5" s="119"/>
      <c r="DFL5" s="119"/>
      <c r="DFM5" s="119"/>
      <c r="DFN5" s="119"/>
      <c r="DFO5" s="119"/>
      <c r="DFP5" s="119"/>
      <c r="DFQ5" s="119"/>
      <c r="DFR5" s="119"/>
      <c r="DFS5" s="119"/>
      <c r="DFT5" s="119"/>
      <c r="DFU5" s="119"/>
      <c r="DFV5" s="119"/>
      <c r="DFW5" s="119"/>
      <c r="DFX5" s="119"/>
      <c r="DFY5" s="119"/>
      <c r="DFZ5" s="119"/>
      <c r="DGA5" s="119"/>
      <c r="DGB5" s="119"/>
      <c r="DGC5" s="119"/>
      <c r="DGD5" s="119"/>
      <c r="DGE5" s="119"/>
      <c r="DGF5" s="119"/>
      <c r="DGG5" s="119"/>
      <c r="DGH5" s="119"/>
      <c r="DGI5" s="119"/>
      <c r="DGJ5" s="119"/>
      <c r="DGK5" s="119"/>
      <c r="DGL5" s="119"/>
      <c r="DGM5" s="119"/>
      <c r="DGN5" s="119"/>
      <c r="DGO5" s="119"/>
      <c r="DGP5" s="119"/>
      <c r="DGQ5" s="119"/>
      <c r="DGR5" s="119"/>
      <c r="DGS5" s="119"/>
      <c r="DGT5" s="119"/>
      <c r="DGU5" s="119"/>
      <c r="DGV5" s="119"/>
      <c r="DGW5" s="119"/>
      <c r="DGX5" s="119"/>
      <c r="DGY5" s="119"/>
      <c r="DGZ5" s="119"/>
      <c r="DHA5" s="119"/>
      <c r="DHB5" s="119"/>
      <c r="DHC5" s="119"/>
      <c r="DHD5" s="119"/>
      <c r="DHE5" s="119"/>
      <c r="DHF5" s="119"/>
      <c r="DHG5" s="119"/>
      <c r="DHH5" s="119"/>
      <c r="DHI5" s="119"/>
      <c r="DHJ5" s="119"/>
      <c r="DHK5" s="119"/>
      <c r="DHL5" s="119"/>
      <c r="DHM5" s="119"/>
      <c r="DHN5" s="119"/>
      <c r="DHO5" s="119"/>
      <c r="DHP5" s="119"/>
      <c r="DHQ5" s="119"/>
      <c r="DHR5" s="119"/>
      <c r="DHS5" s="119"/>
      <c r="DHT5" s="119"/>
      <c r="DHU5" s="119"/>
      <c r="DHV5" s="119"/>
      <c r="DHW5" s="119"/>
      <c r="DHX5" s="119"/>
      <c r="DHY5" s="119"/>
      <c r="DHZ5" s="119"/>
      <c r="DIA5" s="119"/>
      <c r="DIB5" s="119"/>
      <c r="DIC5" s="119"/>
      <c r="DID5" s="119"/>
      <c r="DIE5" s="119"/>
      <c r="DIF5" s="119"/>
      <c r="DIG5" s="119"/>
      <c r="DIH5" s="119"/>
      <c r="DII5" s="119"/>
      <c r="DIJ5" s="119"/>
      <c r="DIK5" s="119"/>
      <c r="DIL5" s="119"/>
      <c r="DIM5" s="119"/>
      <c r="DIN5" s="119"/>
      <c r="DIO5" s="119"/>
      <c r="DIP5" s="119"/>
      <c r="DIQ5" s="119"/>
      <c r="DIR5" s="119"/>
      <c r="DIS5" s="119"/>
      <c r="DIT5" s="119"/>
      <c r="DIU5" s="119"/>
      <c r="DIV5" s="119"/>
      <c r="DIW5" s="119"/>
      <c r="DIX5" s="119"/>
      <c r="DIY5" s="119"/>
      <c r="DIZ5" s="119"/>
      <c r="DJA5" s="119"/>
      <c r="DJB5" s="119"/>
      <c r="DJC5" s="119"/>
      <c r="DJD5" s="119"/>
      <c r="DJE5" s="119"/>
      <c r="DJF5" s="119"/>
      <c r="DJG5" s="119"/>
      <c r="DJH5" s="119"/>
      <c r="DJI5" s="119"/>
      <c r="DJJ5" s="119"/>
      <c r="DJK5" s="119"/>
      <c r="DJL5" s="119"/>
      <c r="DJM5" s="119"/>
      <c r="DJN5" s="119"/>
      <c r="DJO5" s="119"/>
      <c r="DJP5" s="119"/>
      <c r="DJQ5" s="119"/>
      <c r="DJR5" s="119"/>
      <c r="DJS5" s="119"/>
      <c r="DJT5" s="119"/>
      <c r="DJU5" s="119"/>
      <c r="DJV5" s="119"/>
      <c r="DJW5" s="119"/>
      <c r="DJX5" s="119"/>
      <c r="DJY5" s="119"/>
      <c r="DJZ5" s="119"/>
      <c r="DKA5" s="119"/>
      <c r="DKB5" s="119"/>
      <c r="DKC5" s="119"/>
      <c r="DKD5" s="119"/>
      <c r="DKE5" s="119"/>
      <c r="DKF5" s="119"/>
      <c r="DKG5" s="119"/>
      <c r="DKH5" s="119"/>
      <c r="DKI5" s="119"/>
      <c r="DKJ5" s="119"/>
      <c r="DKK5" s="119"/>
      <c r="DKL5" s="119"/>
      <c r="DKM5" s="119"/>
      <c r="DKN5" s="119"/>
      <c r="DKO5" s="119"/>
      <c r="DKP5" s="119"/>
      <c r="DKQ5" s="119"/>
      <c r="DKR5" s="119"/>
      <c r="DKS5" s="119"/>
      <c r="DKT5" s="119"/>
      <c r="DKU5" s="119"/>
      <c r="DKV5" s="119"/>
      <c r="DKW5" s="119"/>
      <c r="DKX5" s="119"/>
      <c r="DKY5" s="119"/>
      <c r="DKZ5" s="119"/>
      <c r="DLA5" s="119"/>
      <c r="DLB5" s="119"/>
      <c r="DLC5" s="119"/>
      <c r="DLD5" s="119"/>
      <c r="DLE5" s="119"/>
      <c r="DLF5" s="119"/>
      <c r="DLG5" s="119"/>
      <c r="DLH5" s="119"/>
      <c r="DLI5" s="119"/>
      <c r="DLJ5" s="119"/>
      <c r="DLK5" s="119"/>
      <c r="DLL5" s="119"/>
      <c r="DLM5" s="119"/>
      <c r="DLN5" s="119"/>
      <c r="DLO5" s="119"/>
      <c r="DLP5" s="119"/>
      <c r="DLQ5" s="119"/>
      <c r="DLR5" s="119"/>
      <c r="DLS5" s="119"/>
      <c r="DLT5" s="119"/>
      <c r="DLU5" s="119"/>
      <c r="DLV5" s="119"/>
      <c r="DLW5" s="119"/>
      <c r="DLX5" s="119"/>
      <c r="DLY5" s="119"/>
      <c r="DLZ5" s="119"/>
      <c r="DMA5" s="119"/>
      <c r="DMB5" s="119"/>
      <c r="DMC5" s="119"/>
      <c r="DMD5" s="119"/>
      <c r="DME5" s="119"/>
      <c r="DMF5" s="119"/>
      <c r="DMG5" s="119"/>
      <c r="DMH5" s="119"/>
      <c r="DMI5" s="119"/>
      <c r="DMJ5" s="119"/>
      <c r="DMK5" s="119"/>
      <c r="DML5" s="119"/>
      <c r="DMM5" s="119"/>
      <c r="DMN5" s="119"/>
      <c r="DMO5" s="119"/>
      <c r="DMP5" s="119"/>
      <c r="DMQ5" s="119"/>
      <c r="DMR5" s="119"/>
      <c r="DMS5" s="119"/>
      <c r="DMT5" s="119"/>
      <c r="DMU5" s="119"/>
      <c r="DMV5" s="119"/>
      <c r="DMW5" s="119"/>
      <c r="DMX5" s="119"/>
      <c r="DMY5" s="119"/>
      <c r="DMZ5" s="119"/>
      <c r="DNA5" s="119"/>
      <c r="DNB5" s="119"/>
      <c r="DNC5" s="119"/>
      <c r="DND5" s="119"/>
      <c r="DNE5" s="119"/>
      <c r="DNF5" s="119"/>
      <c r="DNG5" s="119"/>
      <c r="DNH5" s="119"/>
      <c r="DNI5" s="119"/>
      <c r="DNJ5" s="119"/>
      <c r="DNK5" s="119"/>
      <c r="DNL5" s="119"/>
      <c r="DNM5" s="119"/>
      <c r="DNN5" s="119"/>
      <c r="DNO5" s="119"/>
      <c r="DNP5" s="119"/>
      <c r="DNQ5" s="119"/>
      <c r="DNR5" s="119"/>
      <c r="DNS5" s="119"/>
      <c r="DNT5" s="119"/>
      <c r="DNU5" s="119"/>
      <c r="DNV5" s="119"/>
      <c r="DNW5" s="119"/>
      <c r="DNX5" s="119"/>
      <c r="DNY5" s="119"/>
      <c r="DNZ5" s="119"/>
      <c r="DOA5" s="119"/>
      <c r="DOB5" s="119"/>
      <c r="DOC5" s="119"/>
      <c r="DOD5" s="119"/>
      <c r="DOE5" s="119"/>
      <c r="DOF5" s="119"/>
      <c r="DOG5" s="119"/>
      <c r="DOH5" s="119"/>
      <c r="DOI5" s="119"/>
      <c r="DOJ5" s="119"/>
      <c r="DOK5" s="119"/>
      <c r="DOL5" s="119"/>
      <c r="DOM5" s="119"/>
      <c r="DON5" s="119"/>
      <c r="DOO5" s="119"/>
      <c r="DOP5" s="119"/>
      <c r="DOQ5" s="119"/>
      <c r="DOR5" s="119"/>
      <c r="DOS5" s="119"/>
      <c r="DOT5" s="119"/>
      <c r="DOU5" s="119"/>
      <c r="DOV5" s="119"/>
      <c r="DOW5" s="119"/>
      <c r="DOX5" s="119"/>
      <c r="DOY5" s="119"/>
      <c r="DOZ5" s="119"/>
      <c r="DPA5" s="119"/>
      <c r="DPB5" s="119"/>
      <c r="DPC5" s="119"/>
      <c r="DPD5" s="119"/>
      <c r="DPE5" s="119"/>
      <c r="DPF5" s="119"/>
      <c r="DPG5" s="119"/>
      <c r="DPH5" s="119"/>
      <c r="DPI5" s="119"/>
      <c r="DPJ5" s="119"/>
      <c r="DPK5" s="119"/>
      <c r="DPL5" s="119"/>
      <c r="DPM5" s="119"/>
      <c r="DPN5" s="119"/>
      <c r="DPO5" s="119"/>
      <c r="DPP5" s="119"/>
      <c r="DPQ5" s="119"/>
      <c r="DPR5" s="119"/>
      <c r="DPS5" s="119"/>
      <c r="DPT5" s="119"/>
      <c r="DPU5" s="119"/>
      <c r="DPV5" s="119"/>
      <c r="DPW5" s="119"/>
      <c r="DPX5" s="119"/>
      <c r="DPY5" s="119"/>
      <c r="DPZ5" s="119"/>
      <c r="DQA5" s="119"/>
      <c r="DQB5" s="119"/>
      <c r="DQC5" s="119"/>
      <c r="DQD5" s="119"/>
      <c r="DQE5" s="119"/>
      <c r="DQF5" s="119"/>
      <c r="DQG5" s="119"/>
      <c r="DQH5" s="119"/>
      <c r="DQI5" s="119"/>
      <c r="DQJ5" s="119"/>
      <c r="DQK5" s="119"/>
      <c r="DQL5" s="119"/>
      <c r="DQM5" s="119"/>
      <c r="DQN5" s="119"/>
      <c r="DQO5" s="119"/>
      <c r="DQP5" s="119"/>
      <c r="DQQ5" s="119"/>
      <c r="DQR5" s="119"/>
      <c r="DQS5" s="119"/>
      <c r="DQT5" s="119"/>
      <c r="DQU5" s="119"/>
      <c r="DQV5" s="119"/>
      <c r="DQW5" s="119"/>
      <c r="DQX5" s="119"/>
      <c r="DQY5" s="119"/>
      <c r="DQZ5" s="119"/>
      <c r="DRA5" s="119"/>
      <c r="DRB5" s="119"/>
      <c r="DRC5" s="119"/>
      <c r="DRD5" s="119"/>
      <c r="DRE5" s="119"/>
      <c r="DRF5" s="119"/>
      <c r="DRG5" s="119"/>
      <c r="DRH5" s="119"/>
      <c r="DRI5" s="119"/>
      <c r="DRJ5" s="119"/>
      <c r="DRK5" s="119"/>
      <c r="DRL5" s="119"/>
      <c r="DRM5" s="119"/>
      <c r="DRN5" s="119"/>
      <c r="DRO5" s="119"/>
      <c r="DRP5" s="119"/>
      <c r="DRQ5" s="119"/>
      <c r="DRR5" s="119"/>
      <c r="DRS5" s="119"/>
      <c r="DRT5" s="119"/>
      <c r="DRU5" s="119"/>
      <c r="DRV5" s="119"/>
      <c r="DRW5" s="119"/>
      <c r="DRX5" s="119"/>
      <c r="DRY5" s="119"/>
      <c r="DRZ5" s="119"/>
      <c r="DSA5" s="119"/>
      <c r="DSB5" s="119"/>
      <c r="DSC5" s="119"/>
      <c r="DSD5" s="119"/>
      <c r="DSE5" s="119"/>
      <c r="DSF5" s="119"/>
      <c r="DSG5" s="119"/>
      <c r="DSH5" s="119"/>
      <c r="DSI5" s="119"/>
      <c r="DSJ5" s="119"/>
      <c r="DSK5" s="119"/>
      <c r="DSL5" s="119"/>
      <c r="DSM5" s="119"/>
      <c r="DSN5" s="119"/>
      <c r="DSO5" s="119"/>
      <c r="DSP5" s="119"/>
      <c r="DSQ5" s="119"/>
      <c r="DSR5" s="119"/>
      <c r="DSS5" s="119"/>
      <c r="DST5" s="119"/>
      <c r="DSU5" s="119"/>
      <c r="DSV5" s="119"/>
      <c r="DSW5" s="119"/>
      <c r="DSX5" s="119"/>
      <c r="DSY5" s="119"/>
      <c r="DSZ5" s="119"/>
      <c r="DTA5" s="119"/>
      <c r="DTB5" s="119"/>
      <c r="DTC5" s="119"/>
      <c r="DTD5" s="119"/>
      <c r="DTE5" s="119"/>
      <c r="DTF5" s="119"/>
      <c r="DTG5" s="119"/>
      <c r="DTH5" s="119"/>
      <c r="DTI5" s="119"/>
      <c r="DTJ5" s="119"/>
      <c r="DTK5" s="119"/>
      <c r="DTL5" s="119"/>
      <c r="DTM5" s="119"/>
      <c r="DTN5" s="119"/>
      <c r="DTO5" s="119"/>
      <c r="DTP5" s="119"/>
      <c r="DTQ5" s="119"/>
      <c r="DTR5" s="119"/>
      <c r="DTS5" s="119"/>
      <c r="DTT5" s="119"/>
      <c r="DTU5" s="119"/>
      <c r="DTV5" s="119"/>
      <c r="DTW5" s="119"/>
      <c r="DTX5" s="119"/>
      <c r="DTY5" s="119"/>
      <c r="DTZ5" s="119"/>
      <c r="DUA5" s="119"/>
      <c r="DUB5" s="119"/>
      <c r="DUC5" s="119"/>
      <c r="DUD5" s="119"/>
      <c r="DUE5" s="119"/>
      <c r="DUF5" s="119"/>
      <c r="DUG5" s="119"/>
      <c r="DUH5" s="119"/>
      <c r="DUI5" s="119"/>
      <c r="DUJ5" s="119"/>
      <c r="DUK5" s="119"/>
      <c r="DUL5" s="119"/>
      <c r="DUM5" s="119"/>
      <c r="DUN5" s="119"/>
      <c r="DUO5" s="119"/>
      <c r="DUP5" s="119"/>
      <c r="DUQ5" s="119"/>
      <c r="DUR5" s="119"/>
      <c r="DUS5" s="119"/>
      <c r="DUT5" s="119"/>
      <c r="DUU5" s="119"/>
      <c r="DUV5" s="119"/>
      <c r="DUW5" s="119"/>
      <c r="DUX5" s="119"/>
      <c r="DUY5" s="119"/>
      <c r="DUZ5" s="119"/>
      <c r="DVA5" s="119"/>
      <c r="DVB5" s="119"/>
      <c r="DVC5" s="119"/>
      <c r="DVD5" s="119"/>
      <c r="DVE5" s="119"/>
      <c r="DVF5" s="119"/>
      <c r="DVG5" s="119"/>
      <c r="DVH5" s="119"/>
      <c r="DVI5" s="119"/>
      <c r="DVJ5" s="119"/>
      <c r="DVK5" s="119"/>
      <c r="DVL5" s="119"/>
      <c r="DVM5" s="119"/>
      <c r="DVN5" s="119"/>
      <c r="DVO5" s="119"/>
      <c r="DVP5" s="119"/>
      <c r="DVQ5" s="119"/>
      <c r="DVR5" s="119"/>
      <c r="DVS5" s="119"/>
      <c r="DVT5" s="119"/>
      <c r="DVU5" s="119"/>
      <c r="DVV5" s="119"/>
      <c r="DVW5" s="119"/>
      <c r="DVX5" s="119"/>
      <c r="DVY5" s="119"/>
      <c r="DVZ5" s="119"/>
      <c r="DWA5" s="119"/>
      <c r="DWB5" s="119"/>
      <c r="DWC5" s="119"/>
      <c r="DWD5" s="119"/>
      <c r="DWE5" s="119"/>
      <c r="DWF5" s="119"/>
      <c r="DWG5" s="119"/>
      <c r="DWH5" s="119"/>
      <c r="DWI5" s="119"/>
      <c r="DWJ5" s="119"/>
      <c r="DWK5" s="119"/>
      <c r="DWL5" s="119"/>
      <c r="DWM5" s="119"/>
      <c r="DWN5" s="119"/>
      <c r="DWO5" s="119"/>
      <c r="DWP5" s="119"/>
      <c r="DWQ5" s="119"/>
      <c r="DWR5" s="119"/>
      <c r="DWS5" s="119"/>
      <c r="DWT5" s="119"/>
      <c r="DWU5" s="119"/>
      <c r="DWV5" s="119"/>
      <c r="DWW5" s="119"/>
      <c r="DWX5" s="119"/>
      <c r="DWY5" s="119"/>
      <c r="DWZ5" s="119"/>
      <c r="DXA5" s="119"/>
      <c r="DXB5" s="119"/>
      <c r="DXC5" s="119"/>
      <c r="DXD5" s="119"/>
      <c r="DXE5" s="119"/>
      <c r="DXF5" s="119"/>
      <c r="DXG5" s="119"/>
      <c r="DXH5" s="119"/>
      <c r="DXI5" s="119"/>
      <c r="DXJ5" s="119"/>
      <c r="DXK5" s="119"/>
      <c r="DXL5" s="119"/>
      <c r="DXM5" s="119"/>
      <c r="DXN5" s="119"/>
      <c r="DXO5" s="119"/>
      <c r="DXP5" s="119"/>
      <c r="DXQ5" s="119"/>
      <c r="DXR5" s="119"/>
      <c r="DXS5" s="119"/>
      <c r="DXT5" s="119"/>
      <c r="DXU5" s="119"/>
      <c r="DXV5" s="119"/>
      <c r="DXW5" s="119"/>
      <c r="DXX5" s="119"/>
      <c r="DXY5" s="119"/>
      <c r="DXZ5" s="119"/>
      <c r="DYA5" s="119"/>
      <c r="DYB5" s="119"/>
      <c r="DYC5" s="119"/>
      <c r="DYD5" s="119"/>
      <c r="DYE5" s="119"/>
      <c r="DYF5" s="119"/>
      <c r="DYG5" s="119"/>
      <c r="DYH5" s="119"/>
      <c r="DYI5" s="119"/>
      <c r="DYJ5" s="119"/>
      <c r="DYK5" s="119"/>
      <c r="DYL5" s="119"/>
      <c r="DYM5" s="119"/>
      <c r="DYN5" s="119"/>
      <c r="DYO5" s="119"/>
      <c r="DYP5" s="119"/>
      <c r="DYQ5" s="119"/>
      <c r="DYR5" s="119"/>
      <c r="DYS5" s="119"/>
      <c r="DYT5" s="119"/>
      <c r="DYU5" s="119"/>
      <c r="DYV5" s="119"/>
      <c r="DYW5" s="119"/>
      <c r="DYX5" s="119"/>
      <c r="DYY5" s="119"/>
      <c r="DYZ5" s="119"/>
      <c r="DZA5" s="119"/>
      <c r="DZB5" s="119"/>
      <c r="DZC5" s="119"/>
      <c r="DZD5" s="119"/>
      <c r="DZE5" s="119"/>
      <c r="DZF5" s="119"/>
      <c r="DZG5" s="119"/>
      <c r="DZH5" s="119"/>
      <c r="DZI5" s="119"/>
      <c r="DZJ5" s="119"/>
      <c r="DZK5" s="119"/>
      <c r="DZL5" s="119"/>
      <c r="DZM5" s="119"/>
      <c r="DZN5" s="119"/>
      <c r="DZO5" s="119"/>
      <c r="DZP5" s="119"/>
      <c r="DZQ5" s="119"/>
      <c r="DZR5" s="119"/>
      <c r="DZS5" s="119"/>
      <c r="DZT5" s="119"/>
      <c r="DZU5" s="119"/>
      <c r="DZV5" s="119"/>
      <c r="DZW5" s="119"/>
      <c r="DZX5" s="119"/>
      <c r="DZY5" s="119"/>
      <c r="DZZ5" s="119"/>
      <c r="EAA5" s="119"/>
      <c r="EAB5" s="119"/>
      <c r="EAC5" s="119"/>
      <c r="EAD5" s="119"/>
      <c r="EAE5" s="119"/>
      <c r="EAF5" s="119"/>
      <c r="EAG5" s="119"/>
      <c r="EAH5" s="119"/>
      <c r="EAI5" s="119"/>
      <c r="EAJ5" s="119"/>
      <c r="EAK5" s="119"/>
      <c r="EAL5" s="119"/>
      <c r="EAM5" s="119"/>
      <c r="EAN5" s="119"/>
      <c r="EAO5" s="119"/>
      <c r="EAP5" s="119"/>
      <c r="EAQ5" s="119"/>
      <c r="EAR5" s="119"/>
      <c r="EAS5" s="119"/>
      <c r="EAT5" s="119"/>
      <c r="EAU5" s="119"/>
      <c r="EAV5" s="119"/>
      <c r="EAW5" s="119"/>
      <c r="EAX5" s="119"/>
      <c r="EAY5" s="119"/>
      <c r="EAZ5" s="119"/>
      <c r="EBA5" s="119"/>
      <c r="EBB5" s="119"/>
      <c r="EBC5" s="119"/>
      <c r="EBD5" s="119"/>
      <c r="EBE5" s="119"/>
      <c r="EBF5" s="119"/>
      <c r="EBG5" s="119"/>
      <c r="EBH5" s="119"/>
      <c r="EBI5" s="119"/>
      <c r="EBJ5" s="119"/>
      <c r="EBK5" s="119"/>
      <c r="EBL5" s="119"/>
      <c r="EBM5" s="119"/>
      <c r="EBN5" s="119"/>
      <c r="EBO5" s="119"/>
      <c r="EBP5" s="119"/>
      <c r="EBQ5" s="119"/>
      <c r="EBR5" s="119"/>
      <c r="EBS5" s="119"/>
      <c r="EBT5" s="119"/>
      <c r="EBU5" s="119"/>
      <c r="EBV5" s="119"/>
      <c r="EBW5" s="119"/>
      <c r="EBX5" s="119"/>
      <c r="EBY5" s="119"/>
      <c r="EBZ5" s="119"/>
      <c r="ECA5" s="119"/>
      <c r="ECB5" s="119"/>
      <c r="ECC5" s="119"/>
      <c r="ECD5" s="119"/>
      <c r="ECE5" s="119"/>
      <c r="ECF5" s="119"/>
      <c r="ECG5" s="119"/>
      <c r="ECH5" s="119"/>
      <c r="ECI5" s="119"/>
      <c r="ECJ5" s="119"/>
      <c r="ECK5" s="119"/>
      <c r="ECL5" s="119"/>
      <c r="ECM5" s="119"/>
      <c r="ECN5" s="119"/>
      <c r="ECO5" s="119"/>
      <c r="ECP5" s="119"/>
      <c r="ECQ5" s="119"/>
      <c r="ECR5" s="119"/>
      <c r="ECS5" s="119"/>
      <c r="ECT5" s="119"/>
      <c r="ECU5" s="119"/>
      <c r="ECV5" s="119"/>
      <c r="ECW5" s="119"/>
      <c r="ECX5" s="119"/>
      <c r="ECY5" s="119"/>
      <c r="ECZ5" s="119"/>
      <c r="EDA5" s="119"/>
      <c r="EDB5" s="119"/>
      <c r="EDC5" s="119"/>
      <c r="EDD5" s="119"/>
      <c r="EDE5" s="119"/>
      <c r="EDF5" s="119"/>
      <c r="EDG5" s="119"/>
      <c r="EDH5" s="119"/>
      <c r="EDI5" s="119"/>
      <c r="EDJ5" s="119"/>
      <c r="EDK5" s="119"/>
      <c r="EDL5" s="119"/>
      <c r="EDM5" s="119"/>
      <c r="EDN5" s="119"/>
      <c r="EDO5" s="119"/>
      <c r="EDP5" s="119"/>
      <c r="EDQ5" s="119"/>
      <c r="EDR5" s="119"/>
      <c r="EDS5" s="119"/>
      <c r="EDT5" s="119"/>
      <c r="EDU5" s="119"/>
      <c r="EDV5" s="119"/>
      <c r="EDW5" s="119"/>
      <c r="EDX5" s="119"/>
      <c r="EDY5" s="119"/>
      <c r="EDZ5" s="119"/>
      <c r="EEA5" s="119"/>
      <c r="EEB5" s="119"/>
      <c r="EEC5" s="119"/>
      <c r="EED5" s="119"/>
      <c r="EEE5" s="119"/>
      <c r="EEF5" s="119"/>
      <c r="EEG5" s="119"/>
      <c r="EEH5" s="119"/>
      <c r="EEI5" s="119"/>
      <c r="EEJ5" s="119"/>
      <c r="EEK5" s="119"/>
      <c r="EEL5" s="119"/>
      <c r="EEM5" s="119"/>
      <c r="EEN5" s="119"/>
      <c r="EEO5" s="119"/>
      <c r="EEP5" s="119"/>
      <c r="EEQ5" s="119"/>
      <c r="EER5" s="119"/>
      <c r="EES5" s="119"/>
      <c r="EET5" s="119"/>
      <c r="EEU5" s="119"/>
      <c r="EEV5" s="119"/>
      <c r="EEW5" s="119"/>
      <c r="EEX5" s="119"/>
      <c r="EEY5" s="119"/>
      <c r="EEZ5" s="119"/>
      <c r="EFA5" s="119"/>
      <c r="EFB5" s="119"/>
      <c r="EFC5" s="119"/>
      <c r="EFD5" s="119"/>
      <c r="EFE5" s="119"/>
      <c r="EFF5" s="119"/>
      <c r="EFG5" s="119"/>
      <c r="EFH5" s="119"/>
      <c r="EFI5" s="119"/>
      <c r="EFJ5" s="119"/>
      <c r="EFK5" s="119"/>
      <c r="EFL5" s="119"/>
      <c r="EFM5" s="119"/>
      <c r="EFN5" s="119"/>
      <c r="EFO5" s="119"/>
      <c r="EFP5" s="119"/>
      <c r="EFQ5" s="119"/>
      <c r="EFR5" s="119"/>
      <c r="EFS5" s="119"/>
      <c r="EFT5" s="119"/>
      <c r="EFU5" s="119"/>
      <c r="EFV5" s="119"/>
      <c r="EFW5" s="119"/>
      <c r="EFX5" s="119"/>
      <c r="EFY5" s="119"/>
      <c r="EFZ5" s="119"/>
      <c r="EGA5" s="119"/>
      <c r="EGB5" s="119"/>
      <c r="EGC5" s="119"/>
      <c r="EGD5" s="119"/>
      <c r="EGE5" s="119"/>
      <c r="EGF5" s="119"/>
      <c r="EGG5" s="119"/>
      <c r="EGH5" s="119"/>
      <c r="EGI5" s="119"/>
      <c r="EGJ5" s="119"/>
      <c r="EGK5" s="119"/>
      <c r="EGL5" s="119"/>
      <c r="EGM5" s="119"/>
      <c r="EGN5" s="119"/>
      <c r="EGO5" s="119"/>
      <c r="EGP5" s="119"/>
      <c r="EGQ5" s="119"/>
      <c r="EGR5" s="119"/>
      <c r="EGS5" s="119"/>
      <c r="EGT5" s="119"/>
      <c r="EGU5" s="119"/>
      <c r="EGV5" s="119"/>
      <c r="EGW5" s="119"/>
      <c r="EGX5" s="119"/>
      <c r="EGY5" s="119"/>
      <c r="EGZ5" s="119"/>
      <c r="EHA5" s="119"/>
      <c r="EHB5" s="119"/>
      <c r="EHC5" s="119"/>
      <c r="EHD5" s="119"/>
      <c r="EHE5" s="119"/>
      <c r="EHF5" s="119"/>
      <c r="EHG5" s="119"/>
      <c r="EHH5" s="119"/>
      <c r="EHI5" s="119"/>
      <c r="EHJ5" s="119"/>
      <c r="EHK5" s="119"/>
      <c r="EHL5" s="119"/>
      <c r="EHM5" s="119"/>
      <c r="EHN5" s="119"/>
      <c r="EHO5" s="119"/>
      <c r="EHP5" s="119"/>
      <c r="EHQ5" s="119"/>
      <c r="EHR5" s="119"/>
      <c r="EHS5" s="119"/>
      <c r="EHT5" s="119"/>
      <c r="EHU5" s="119"/>
      <c r="EHV5" s="119"/>
      <c r="EHW5" s="119"/>
      <c r="EHX5" s="119"/>
      <c r="EHY5" s="119"/>
      <c r="EHZ5" s="119"/>
      <c r="EIA5" s="119"/>
      <c r="EIB5" s="119"/>
      <c r="EIC5" s="119"/>
      <c r="EID5" s="119"/>
      <c r="EIE5" s="119"/>
      <c r="EIF5" s="119"/>
      <c r="EIG5" s="119"/>
      <c r="EIH5" s="119"/>
      <c r="EII5" s="119"/>
      <c r="EIJ5" s="119"/>
      <c r="EIK5" s="119"/>
      <c r="EIL5" s="119"/>
      <c r="EIM5" s="119"/>
      <c r="EIN5" s="119"/>
      <c r="EIO5" s="119"/>
      <c r="EIP5" s="119"/>
      <c r="EIQ5" s="119"/>
      <c r="EIR5" s="119"/>
      <c r="EIS5" s="119"/>
      <c r="EIT5" s="119"/>
      <c r="EIU5" s="119"/>
      <c r="EIV5" s="119"/>
      <c r="EIW5" s="119"/>
      <c r="EIX5" s="119"/>
      <c r="EIY5" s="119"/>
      <c r="EIZ5" s="119"/>
      <c r="EJA5" s="119"/>
      <c r="EJB5" s="119"/>
      <c r="EJC5" s="119"/>
      <c r="EJD5" s="119"/>
      <c r="EJE5" s="119"/>
      <c r="EJF5" s="119"/>
      <c r="EJG5" s="119"/>
      <c r="EJH5" s="119"/>
      <c r="EJI5" s="119"/>
      <c r="EJJ5" s="119"/>
      <c r="EJK5" s="119"/>
      <c r="EJL5" s="119"/>
      <c r="EJM5" s="119"/>
      <c r="EJN5" s="119"/>
      <c r="EJO5" s="119"/>
      <c r="EJP5" s="119"/>
      <c r="EJQ5" s="119"/>
      <c r="EJR5" s="119"/>
      <c r="EJS5" s="119"/>
      <c r="EJT5" s="119"/>
      <c r="EJU5" s="119"/>
      <c r="EJV5" s="119"/>
      <c r="EJW5" s="119"/>
      <c r="EJX5" s="119"/>
      <c r="EJY5" s="119"/>
      <c r="EJZ5" s="119"/>
      <c r="EKA5" s="119"/>
      <c r="EKB5" s="119"/>
      <c r="EKC5" s="119"/>
      <c r="EKD5" s="119"/>
      <c r="EKE5" s="119"/>
      <c r="EKF5" s="119"/>
      <c r="EKG5" s="119"/>
      <c r="EKH5" s="119"/>
      <c r="EKI5" s="119"/>
      <c r="EKJ5" s="119"/>
      <c r="EKK5" s="119"/>
      <c r="EKL5" s="119"/>
      <c r="EKM5" s="119"/>
      <c r="EKN5" s="119"/>
      <c r="EKO5" s="119"/>
      <c r="EKP5" s="119"/>
      <c r="EKQ5" s="119"/>
      <c r="EKR5" s="119"/>
      <c r="EKS5" s="119"/>
      <c r="EKT5" s="119"/>
      <c r="EKU5" s="119"/>
      <c r="EKV5" s="119"/>
      <c r="EKW5" s="119"/>
      <c r="EKX5" s="119"/>
      <c r="EKY5" s="119"/>
      <c r="EKZ5" s="119"/>
      <c r="ELA5" s="119"/>
      <c r="ELB5" s="119"/>
      <c r="ELC5" s="119"/>
      <c r="ELD5" s="119"/>
      <c r="ELE5" s="119"/>
      <c r="ELF5" s="119"/>
      <c r="ELG5" s="119"/>
      <c r="ELH5" s="119"/>
      <c r="ELI5" s="119"/>
      <c r="ELJ5" s="119"/>
      <c r="ELK5" s="119"/>
      <c r="ELL5" s="119"/>
      <c r="ELM5" s="119"/>
      <c r="ELN5" s="119"/>
      <c r="ELO5" s="119"/>
      <c r="ELP5" s="119"/>
      <c r="ELQ5" s="119"/>
      <c r="ELR5" s="119"/>
      <c r="ELS5" s="119"/>
      <c r="ELT5" s="119"/>
      <c r="ELU5" s="119"/>
      <c r="ELV5" s="119"/>
      <c r="ELW5" s="119"/>
      <c r="ELX5" s="119"/>
      <c r="ELY5" s="119"/>
      <c r="ELZ5" s="119"/>
      <c r="EMA5" s="119"/>
      <c r="EMB5" s="119"/>
      <c r="EMC5" s="119"/>
      <c r="EMD5" s="119"/>
      <c r="EME5" s="119"/>
      <c r="EMF5" s="119"/>
      <c r="EMG5" s="119"/>
      <c r="EMH5" s="119"/>
      <c r="EMI5" s="119"/>
      <c r="EMJ5" s="119"/>
      <c r="EMK5" s="119"/>
      <c r="EML5" s="119"/>
      <c r="EMM5" s="119"/>
      <c r="EMN5" s="119"/>
      <c r="EMO5" s="119"/>
      <c r="EMP5" s="119"/>
      <c r="EMQ5" s="119"/>
      <c r="EMR5" s="119"/>
      <c r="EMS5" s="119"/>
      <c r="EMT5" s="119"/>
      <c r="EMU5" s="119"/>
      <c r="EMV5" s="119"/>
      <c r="EMW5" s="119"/>
      <c r="EMX5" s="119"/>
      <c r="EMY5" s="119"/>
      <c r="EMZ5" s="119"/>
      <c r="ENA5" s="119"/>
      <c r="ENB5" s="119"/>
      <c r="ENC5" s="119"/>
      <c r="END5" s="119"/>
      <c r="ENE5" s="119"/>
      <c r="ENF5" s="119"/>
      <c r="ENG5" s="119"/>
      <c r="ENH5" s="119"/>
      <c r="ENI5" s="119"/>
      <c r="ENJ5" s="119"/>
      <c r="ENK5" s="119"/>
      <c r="ENL5" s="119"/>
      <c r="ENM5" s="119"/>
      <c r="ENN5" s="119"/>
      <c r="ENO5" s="119"/>
      <c r="ENP5" s="119"/>
      <c r="ENQ5" s="119"/>
      <c r="ENR5" s="119"/>
      <c r="ENS5" s="119"/>
      <c r="ENT5" s="119"/>
      <c r="ENU5" s="119"/>
      <c r="ENV5" s="119"/>
      <c r="ENW5" s="119"/>
      <c r="ENX5" s="119"/>
      <c r="ENY5" s="119"/>
      <c r="ENZ5" s="119"/>
      <c r="EOA5" s="119"/>
      <c r="EOB5" s="119"/>
      <c r="EOC5" s="119"/>
      <c r="EOD5" s="119"/>
      <c r="EOE5" s="119"/>
      <c r="EOF5" s="119"/>
      <c r="EOG5" s="119"/>
      <c r="EOH5" s="119"/>
      <c r="EOI5" s="119"/>
      <c r="EOJ5" s="119"/>
      <c r="EOK5" s="119"/>
      <c r="EOL5" s="119"/>
      <c r="EOM5" s="119"/>
      <c r="EON5" s="119"/>
      <c r="EOO5" s="119"/>
      <c r="EOP5" s="119"/>
      <c r="EOQ5" s="119"/>
      <c r="EOR5" s="119"/>
      <c r="EOS5" s="119"/>
      <c r="EOT5" s="119"/>
      <c r="EOU5" s="119"/>
      <c r="EOV5" s="119"/>
      <c r="EOW5" s="119"/>
      <c r="EOX5" s="119"/>
      <c r="EOY5" s="119"/>
      <c r="EOZ5" s="119"/>
      <c r="EPA5" s="119"/>
      <c r="EPB5" s="119"/>
      <c r="EPC5" s="119"/>
      <c r="EPD5" s="119"/>
      <c r="EPE5" s="119"/>
      <c r="EPF5" s="119"/>
      <c r="EPG5" s="119"/>
      <c r="EPH5" s="119"/>
      <c r="EPI5" s="119"/>
      <c r="EPJ5" s="119"/>
      <c r="EPK5" s="119"/>
      <c r="EPL5" s="119"/>
      <c r="EPM5" s="119"/>
      <c r="EPN5" s="119"/>
      <c r="EPO5" s="119"/>
      <c r="EPP5" s="119"/>
      <c r="EPQ5" s="119"/>
      <c r="EPR5" s="119"/>
      <c r="EPS5" s="119"/>
      <c r="EPT5" s="119"/>
      <c r="EPU5" s="119"/>
      <c r="EPV5" s="119"/>
      <c r="EPW5" s="119"/>
      <c r="EPX5" s="119"/>
      <c r="EPY5" s="119"/>
      <c r="EPZ5" s="119"/>
      <c r="EQA5" s="119"/>
      <c r="EQB5" s="119"/>
      <c r="EQC5" s="119"/>
      <c r="EQD5" s="119"/>
      <c r="EQE5" s="119"/>
      <c r="EQF5" s="119"/>
      <c r="EQG5" s="119"/>
      <c r="EQH5" s="119"/>
      <c r="EQI5" s="119"/>
      <c r="EQJ5" s="119"/>
      <c r="EQK5" s="119"/>
      <c r="EQL5" s="119"/>
      <c r="EQM5" s="119"/>
      <c r="EQN5" s="119"/>
      <c r="EQO5" s="119"/>
      <c r="EQP5" s="119"/>
      <c r="EQQ5" s="119"/>
      <c r="EQR5" s="119"/>
      <c r="EQS5" s="119"/>
      <c r="EQT5" s="119"/>
      <c r="EQU5" s="119"/>
      <c r="EQV5" s="119"/>
      <c r="EQW5" s="119"/>
      <c r="EQX5" s="119"/>
      <c r="EQY5" s="119"/>
      <c r="EQZ5" s="119"/>
      <c r="ERA5" s="119"/>
      <c r="ERB5" s="119"/>
      <c r="ERC5" s="119"/>
      <c r="ERD5" s="119"/>
      <c r="ERE5" s="119"/>
      <c r="ERF5" s="119"/>
      <c r="ERG5" s="119"/>
      <c r="ERH5" s="119"/>
      <c r="ERI5" s="119"/>
      <c r="ERJ5" s="119"/>
      <c r="ERK5" s="119"/>
      <c r="ERL5" s="119"/>
      <c r="ERM5" s="119"/>
      <c r="ERN5" s="119"/>
      <c r="ERO5" s="119"/>
      <c r="ERP5" s="119"/>
      <c r="ERQ5" s="119"/>
      <c r="ERR5" s="119"/>
      <c r="ERS5" s="119"/>
      <c r="ERT5" s="119"/>
      <c r="ERU5" s="119"/>
      <c r="ERV5" s="119"/>
      <c r="ERW5" s="119"/>
      <c r="ERX5" s="119"/>
      <c r="ERY5" s="119"/>
      <c r="ERZ5" s="119"/>
      <c r="ESA5" s="119"/>
      <c r="ESB5" s="119"/>
      <c r="ESC5" s="119"/>
      <c r="ESD5" s="119"/>
      <c r="ESE5" s="119"/>
      <c r="ESF5" s="119"/>
      <c r="ESG5" s="119"/>
      <c r="ESH5" s="119"/>
      <c r="ESI5" s="119"/>
      <c r="ESJ5" s="119"/>
      <c r="ESK5" s="119"/>
      <c r="ESL5" s="119"/>
      <c r="ESM5" s="119"/>
      <c r="ESN5" s="119"/>
      <c r="ESO5" s="119"/>
      <c r="ESP5" s="119"/>
      <c r="ESQ5" s="119"/>
      <c r="ESR5" s="119"/>
      <c r="ESS5" s="119"/>
      <c r="EST5" s="119"/>
      <c r="ESU5" s="119"/>
      <c r="ESV5" s="119"/>
      <c r="ESW5" s="119"/>
      <c r="ESX5" s="119"/>
      <c r="ESY5" s="119"/>
      <c r="ESZ5" s="119"/>
      <c r="ETA5" s="119"/>
      <c r="ETB5" s="119"/>
      <c r="ETC5" s="119"/>
      <c r="ETD5" s="119"/>
      <c r="ETE5" s="119"/>
      <c r="ETF5" s="119"/>
      <c r="ETG5" s="119"/>
      <c r="ETH5" s="119"/>
      <c r="ETI5" s="119"/>
      <c r="ETJ5" s="119"/>
      <c r="ETK5" s="119"/>
      <c r="ETL5" s="119"/>
      <c r="ETM5" s="119"/>
      <c r="ETN5" s="119"/>
      <c r="ETO5" s="119"/>
      <c r="ETP5" s="119"/>
      <c r="ETQ5" s="119"/>
      <c r="ETR5" s="119"/>
      <c r="ETS5" s="119"/>
      <c r="ETT5" s="119"/>
      <c r="ETU5" s="119"/>
      <c r="ETV5" s="119"/>
      <c r="ETW5" s="119"/>
      <c r="ETX5" s="119"/>
      <c r="ETY5" s="119"/>
      <c r="ETZ5" s="119"/>
      <c r="EUA5" s="119"/>
      <c r="EUB5" s="119"/>
      <c r="EUC5" s="119"/>
      <c r="EUD5" s="119"/>
      <c r="EUE5" s="119"/>
      <c r="EUF5" s="119"/>
      <c r="EUG5" s="119"/>
      <c r="EUH5" s="119"/>
      <c r="EUI5" s="119"/>
      <c r="EUJ5" s="119"/>
      <c r="EUK5" s="119"/>
      <c r="EUL5" s="119"/>
      <c r="EUM5" s="119"/>
      <c r="EUN5" s="119"/>
      <c r="EUO5" s="119"/>
      <c r="EUP5" s="119"/>
      <c r="EUQ5" s="119"/>
      <c r="EUR5" s="119"/>
      <c r="EUS5" s="119"/>
      <c r="EUT5" s="119"/>
      <c r="EUU5" s="119"/>
      <c r="EUV5" s="119"/>
      <c r="EUW5" s="119"/>
      <c r="EUX5" s="119"/>
      <c r="EUY5" s="119"/>
      <c r="EUZ5" s="119"/>
      <c r="EVA5" s="119"/>
      <c r="EVB5" s="119"/>
      <c r="EVC5" s="119"/>
      <c r="EVD5" s="119"/>
      <c r="EVE5" s="119"/>
      <c r="EVF5" s="119"/>
      <c r="EVG5" s="119"/>
      <c r="EVH5" s="119"/>
      <c r="EVI5" s="119"/>
      <c r="EVJ5" s="119"/>
      <c r="EVK5" s="119"/>
      <c r="EVL5" s="119"/>
      <c r="EVM5" s="119"/>
      <c r="EVN5" s="119"/>
      <c r="EVO5" s="119"/>
      <c r="EVP5" s="119"/>
      <c r="EVQ5" s="119"/>
      <c r="EVR5" s="119"/>
      <c r="EVS5" s="119"/>
      <c r="EVT5" s="119"/>
      <c r="EVU5" s="119"/>
      <c r="EVV5" s="119"/>
      <c r="EVW5" s="119"/>
      <c r="EVX5" s="119"/>
      <c r="EVY5" s="119"/>
      <c r="EVZ5" s="119"/>
      <c r="EWA5" s="119"/>
      <c r="EWB5" s="119"/>
      <c r="EWC5" s="119"/>
      <c r="EWD5" s="119"/>
      <c r="EWE5" s="119"/>
      <c r="EWF5" s="119"/>
      <c r="EWG5" s="119"/>
      <c r="EWH5" s="119"/>
      <c r="EWI5" s="119"/>
      <c r="EWJ5" s="119"/>
      <c r="EWK5" s="119"/>
      <c r="EWL5" s="119"/>
      <c r="EWM5" s="119"/>
      <c r="EWN5" s="119"/>
      <c r="EWO5" s="119"/>
      <c r="EWP5" s="119"/>
      <c r="EWQ5" s="119"/>
      <c r="EWR5" s="119"/>
      <c r="EWS5" s="119"/>
      <c r="EWT5" s="119"/>
      <c r="EWU5" s="119"/>
      <c r="EWV5" s="119"/>
      <c r="EWW5" s="119"/>
      <c r="EWX5" s="119"/>
      <c r="EWY5" s="119"/>
      <c r="EWZ5" s="119"/>
      <c r="EXA5" s="119"/>
      <c r="EXB5" s="119"/>
      <c r="EXC5" s="119"/>
      <c r="EXD5" s="119"/>
      <c r="EXE5" s="119"/>
      <c r="EXF5" s="119"/>
      <c r="EXG5" s="119"/>
      <c r="EXH5" s="119"/>
      <c r="EXI5" s="119"/>
      <c r="EXJ5" s="119"/>
      <c r="EXK5" s="119"/>
      <c r="EXL5" s="119"/>
      <c r="EXM5" s="119"/>
      <c r="EXN5" s="119"/>
      <c r="EXO5" s="119"/>
      <c r="EXP5" s="119"/>
      <c r="EXQ5" s="119"/>
      <c r="EXR5" s="119"/>
      <c r="EXS5" s="119"/>
      <c r="EXT5" s="119"/>
      <c r="EXU5" s="119"/>
      <c r="EXV5" s="119"/>
      <c r="EXW5" s="119"/>
      <c r="EXX5" s="119"/>
      <c r="EXY5" s="119"/>
      <c r="EXZ5" s="119"/>
      <c r="EYA5" s="119"/>
      <c r="EYB5" s="119"/>
      <c r="EYC5" s="119"/>
      <c r="EYD5" s="119"/>
      <c r="EYE5" s="119"/>
      <c r="EYF5" s="119"/>
      <c r="EYG5" s="119"/>
      <c r="EYH5" s="119"/>
      <c r="EYI5" s="119"/>
      <c r="EYJ5" s="119"/>
      <c r="EYK5" s="119"/>
      <c r="EYL5" s="119"/>
      <c r="EYM5" s="119"/>
      <c r="EYN5" s="119"/>
      <c r="EYO5" s="119"/>
      <c r="EYP5" s="119"/>
      <c r="EYQ5" s="119"/>
      <c r="EYR5" s="119"/>
      <c r="EYS5" s="119"/>
      <c r="EYT5" s="119"/>
      <c r="EYU5" s="119"/>
      <c r="EYV5" s="119"/>
      <c r="EYW5" s="119"/>
      <c r="EYX5" s="119"/>
      <c r="EYY5" s="119"/>
      <c r="EYZ5" s="119"/>
      <c r="EZA5" s="119"/>
      <c r="EZB5" s="119"/>
      <c r="EZC5" s="119"/>
      <c r="EZD5" s="119"/>
      <c r="EZE5" s="119"/>
      <c r="EZF5" s="119"/>
      <c r="EZG5" s="119"/>
      <c r="EZH5" s="119"/>
      <c r="EZI5" s="119"/>
      <c r="EZJ5" s="119"/>
      <c r="EZK5" s="119"/>
      <c r="EZL5" s="119"/>
      <c r="EZM5" s="119"/>
      <c r="EZN5" s="119"/>
      <c r="EZO5" s="119"/>
      <c r="EZP5" s="119"/>
      <c r="EZQ5" s="119"/>
      <c r="EZR5" s="119"/>
      <c r="EZS5" s="119"/>
      <c r="EZT5" s="119"/>
      <c r="EZU5" s="119"/>
      <c r="EZV5" s="119"/>
      <c r="EZW5" s="119"/>
      <c r="EZX5" s="119"/>
      <c r="EZY5" s="119"/>
      <c r="EZZ5" s="119"/>
      <c r="FAA5" s="119"/>
      <c r="FAB5" s="119"/>
      <c r="FAC5" s="119"/>
      <c r="FAD5" s="119"/>
      <c r="FAE5" s="119"/>
      <c r="FAF5" s="119"/>
      <c r="FAG5" s="119"/>
      <c r="FAH5" s="119"/>
      <c r="FAI5" s="119"/>
      <c r="FAJ5" s="119"/>
      <c r="FAK5" s="119"/>
      <c r="FAL5" s="119"/>
      <c r="FAM5" s="119"/>
      <c r="FAN5" s="119"/>
      <c r="FAO5" s="119"/>
      <c r="FAP5" s="119"/>
      <c r="FAQ5" s="119"/>
      <c r="FAR5" s="119"/>
      <c r="FAS5" s="119"/>
      <c r="FAT5" s="119"/>
      <c r="FAU5" s="119"/>
      <c r="FAV5" s="119"/>
      <c r="FAW5" s="119"/>
      <c r="FAX5" s="119"/>
      <c r="FAY5" s="119"/>
      <c r="FAZ5" s="119"/>
      <c r="FBA5" s="119"/>
      <c r="FBB5" s="119"/>
      <c r="FBC5" s="119"/>
      <c r="FBD5" s="119"/>
      <c r="FBE5" s="119"/>
      <c r="FBF5" s="119"/>
      <c r="FBG5" s="119"/>
      <c r="FBH5" s="119"/>
      <c r="FBI5" s="119"/>
      <c r="FBJ5" s="119"/>
      <c r="FBK5" s="119"/>
      <c r="FBL5" s="119"/>
      <c r="FBM5" s="119"/>
      <c r="FBN5" s="119"/>
      <c r="FBO5" s="119"/>
      <c r="FBP5" s="119"/>
      <c r="FBQ5" s="119"/>
      <c r="FBR5" s="119"/>
      <c r="FBS5" s="119"/>
      <c r="FBT5" s="119"/>
      <c r="FBU5" s="119"/>
      <c r="FBV5" s="119"/>
      <c r="FBW5" s="119"/>
      <c r="FBX5" s="119"/>
      <c r="FBY5" s="119"/>
      <c r="FBZ5" s="119"/>
      <c r="FCA5" s="119"/>
      <c r="FCB5" s="119"/>
      <c r="FCC5" s="119"/>
      <c r="FCD5" s="119"/>
      <c r="FCE5" s="119"/>
      <c r="FCF5" s="119"/>
      <c r="FCG5" s="119"/>
      <c r="FCH5" s="119"/>
      <c r="FCI5" s="119"/>
      <c r="FCJ5" s="119"/>
      <c r="FCK5" s="119"/>
      <c r="FCL5" s="119"/>
      <c r="FCM5" s="119"/>
      <c r="FCN5" s="119"/>
      <c r="FCO5" s="119"/>
      <c r="FCP5" s="119"/>
      <c r="FCQ5" s="119"/>
      <c r="FCR5" s="119"/>
      <c r="FCS5" s="119"/>
      <c r="FCT5" s="119"/>
      <c r="FCU5" s="119"/>
      <c r="FCV5" s="119"/>
      <c r="FCW5" s="119"/>
      <c r="FCX5" s="119"/>
      <c r="FCY5" s="119"/>
      <c r="FCZ5" s="119"/>
      <c r="FDA5" s="119"/>
      <c r="FDB5" s="119"/>
      <c r="FDC5" s="119"/>
      <c r="FDD5" s="119"/>
      <c r="FDE5" s="119"/>
      <c r="FDF5" s="119"/>
      <c r="FDG5" s="119"/>
      <c r="FDH5" s="119"/>
      <c r="FDI5" s="119"/>
      <c r="FDJ5" s="119"/>
      <c r="FDK5" s="119"/>
      <c r="FDL5" s="119"/>
      <c r="FDM5" s="119"/>
      <c r="FDN5" s="119"/>
      <c r="FDO5" s="119"/>
      <c r="FDP5" s="119"/>
      <c r="FDQ5" s="119"/>
      <c r="FDR5" s="119"/>
      <c r="FDS5" s="119"/>
      <c r="FDT5" s="119"/>
      <c r="FDU5" s="119"/>
      <c r="FDV5" s="119"/>
      <c r="FDW5" s="119"/>
      <c r="FDX5" s="119"/>
      <c r="FDY5" s="119"/>
      <c r="FDZ5" s="119"/>
      <c r="FEA5" s="119"/>
      <c r="FEB5" s="119"/>
      <c r="FEC5" s="119"/>
      <c r="FED5" s="119"/>
      <c r="FEE5" s="119"/>
      <c r="FEF5" s="119"/>
      <c r="FEG5" s="119"/>
      <c r="FEH5" s="119"/>
      <c r="FEI5" s="119"/>
      <c r="FEJ5" s="119"/>
      <c r="FEK5" s="119"/>
      <c r="FEL5" s="119"/>
      <c r="FEM5" s="119"/>
      <c r="FEN5" s="119"/>
      <c r="FEO5" s="119"/>
      <c r="FEP5" s="119"/>
      <c r="FEQ5" s="119"/>
      <c r="FER5" s="119"/>
      <c r="FES5" s="119"/>
      <c r="FET5" s="119"/>
      <c r="FEU5" s="119"/>
      <c r="FEV5" s="119"/>
      <c r="FEW5" s="119"/>
      <c r="FEX5" s="119"/>
      <c r="FEY5" s="119"/>
      <c r="FEZ5" s="119"/>
      <c r="FFA5" s="119"/>
      <c r="FFB5" s="119"/>
      <c r="FFC5" s="119"/>
      <c r="FFD5" s="119"/>
      <c r="FFE5" s="119"/>
      <c r="FFF5" s="119"/>
      <c r="FFG5" s="119"/>
      <c r="FFH5" s="119"/>
      <c r="FFI5" s="119"/>
      <c r="FFJ5" s="119"/>
      <c r="FFK5" s="119"/>
      <c r="FFL5" s="119"/>
      <c r="FFM5" s="119"/>
      <c r="FFN5" s="119"/>
      <c r="FFO5" s="119"/>
      <c r="FFP5" s="119"/>
      <c r="FFQ5" s="119"/>
      <c r="FFR5" s="119"/>
      <c r="FFS5" s="119"/>
      <c r="FFT5" s="119"/>
      <c r="FFU5" s="119"/>
      <c r="FFV5" s="119"/>
      <c r="FFW5" s="119"/>
      <c r="FFX5" s="119"/>
      <c r="FFY5" s="119"/>
      <c r="FFZ5" s="119"/>
      <c r="FGA5" s="119"/>
      <c r="FGB5" s="119"/>
      <c r="FGC5" s="119"/>
      <c r="FGD5" s="119"/>
      <c r="FGE5" s="119"/>
      <c r="FGF5" s="119"/>
      <c r="FGG5" s="119"/>
      <c r="FGH5" s="119"/>
      <c r="FGI5" s="119"/>
      <c r="FGJ5" s="119"/>
      <c r="FGK5" s="119"/>
      <c r="FGL5" s="119"/>
      <c r="FGM5" s="119"/>
      <c r="FGN5" s="119"/>
      <c r="FGO5" s="119"/>
      <c r="FGP5" s="119"/>
      <c r="FGQ5" s="119"/>
      <c r="FGR5" s="119"/>
      <c r="FGS5" s="119"/>
      <c r="FGT5" s="119"/>
      <c r="FGU5" s="119"/>
      <c r="FGV5" s="119"/>
      <c r="FGW5" s="119"/>
      <c r="FGX5" s="119"/>
      <c r="FGY5" s="119"/>
      <c r="FGZ5" s="119"/>
      <c r="FHA5" s="119"/>
      <c r="FHB5" s="119"/>
      <c r="FHC5" s="119"/>
      <c r="FHD5" s="119"/>
      <c r="FHE5" s="119"/>
      <c r="FHF5" s="119"/>
      <c r="FHG5" s="119"/>
      <c r="FHH5" s="119"/>
      <c r="FHI5" s="119"/>
      <c r="FHJ5" s="119"/>
      <c r="FHK5" s="119"/>
      <c r="FHL5" s="119"/>
      <c r="FHM5" s="119"/>
      <c r="FHN5" s="119"/>
      <c r="FHO5" s="119"/>
      <c r="FHP5" s="119"/>
      <c r="FHQ5" s="119"/>
      <c r="FHR5" s="119"/>
      <c r="FHS5" s="119"/>
      <c r="FHT5" s="119"/>
      <c r="FHU5" s="119"/>
      <c r="FHV5" s="119"/>
      <c r="FHW5" s="119"/>
      <c r="FHX5" s="119"/>
      <c r="FHY5" s="119"/>
      <c r="FHZ5" s="119"/>
      <c r="FIA5" s="119"/>
      <c r="FIB5" s="119"/>
      <c r="FIC5" s="119"/>
      <c r="FID5" s="119"/>
      <c r="FIE5" s="119"/>
      <c r="FIF5" s="119"/>
      <c r="FIG5" s="119"/>
      <c r="FIH5" s="119"/>
      <c r="FII5" s="119"/>
      <c r="FIJ5" s="119"/>
      <c r="FIK5" s="119"/>
      <c r="FIL5" s="119"/>
      <c r="FIM5" s="119"/>
      <c r="FIN5" s="119"/>
      <c r="FIO5" s="119"/>
      <c r="FIP5" s="119"/>
      <c r="FIQ5" s="119"/>
      <c r="FIR5" s="119"/>
      <c r="FIS5" s="119"/>
      <c r="FIT5" s="119"/>
      <c r="FIU5" s="119"/>
      <c r="FIV5" s="119"/>
      <c r="FIW5" s="119"/>
      <c r="FIX5" s="119"/>
      <c r="FIY5" s="119"/>
      <c r="FIZ5" s="119"/>
      <c r="FJA5" s="119"/>
      <c r="FJB5" s="119"/>
      <c r="FJC5" s="119"/>
      <c r="FJD5" s="119"/>
      <c r="FJE5" s="119"/>
      <c r="FJF5" s="119"/>
      <c r="FJG5" s="119"/>
      <c r="FJH5" s="119"/>
      <c r="FJI5" s="119"/>
      <c r="FJJ5" s="119"/>
      <c r="FJK5" s="119"/>
      <c r="FJL5" s="119"/>
      <c r="FJM5" s="119"/>
      <c r="FJN5" s="119"/>
      <c r="FJO5" s="119"/>
      <c r="FJP5" s="119"/>
      <c r="FJQ5" s="119"/>
      <c r="FJR5" s="119"/>
      <c r="FJS5" s="119"/>
      <c r="FJT5" s="119"/>
      <c r="FJU5" s="119"/>
      <c r="FJV5" s="119"/>
      <c r="FJW5" s="119"/>
      <c r="FJX5" s="119"/>
      <c r="FJY5" s="119"/>
      <c r="FJZ5" s="119"/>
      <c r="FKA5" s="119"/>
      <c r="FKB5" s="119"/>
      <c r="FKC5" s="119"/>
      <c r="FKD5" s="119"/>
      <c r="FKE5" s="119"/>
      <c r="FKF5" s="119"/>
      <c r="FKG5" s="119"/>
      <c r="FKH5" s="119"/>
      <c r="FKI5" s="119"/>
      <c r="FKJ5" s="119"/>
      <c r="FKK5" s="119"/>
      <c r="FKL5" s="119"/>
      <c r="FKM5" s="119"/>
      <c r="FKN5" s="119"/>
      <c r="FKO5" s="119"/>
      <c r="FKP5" s="119"/>
      <c r="FKQ5" s="119"/>
      <c r="FKR5" s="119"/>
      <c r="FKS5" s="119"/>
      <c r="FKT5" s="119"/>
      <c r="FKU5" s="119"/>
      <c r="FKV5" s="119"/>
      <c r="FKW5" s="119"/>
      <c r="FKX5" s="119"/>
      <c r="FKY5" s="119"/>
      <c r="FKZ5" s="119"/>
      <c r="FLA5" s="119"/>
      <c r="FLB5" s="119"/>
      <c r="FLC5" s="119"/>
      <c r="FLD5" s="119"/>
      <c r="FLE5" s="119"/>
      <c r="FLF5" s="119"/>
      <c r="FLG5" s="119"/>
      <c r="FLH5" s="119"/>
      <c r="FLI5" s="119"/>
      <c r="FLJ5" s="119"/>
      <c r="FLK5" s="119"/>
      <c r="FLL5" s="119"/>
      <c r="FLM5" s="119"/>
      <c r="FLN5" s="119"/>
      <c r="FLO5" s="119"/>
      <c r="FLP5" s="119"/>
      <c r="FLQ5" s="119"/>
      <c r="FLR5" s="119"/>
      <c r="FLS5" s="119"/>
      <c r="FLT5" s="119"/>
      <c r="FLU5" s="119"/>
      <c r="FLV5" s="119"/>
      <c r="FLW5" s="119"/>
      <c r="FLX5" s="119"/>
      <c r="FLY5" s="119"/>
      <c r="FLZ5" s="119"/>
      <c r="FMA5" s="119"/>
      <c r="FMB5" s="119"/>
      <c r="FMC5" s="119"/>
      <c r="FMD5" s="119"/>
      <c r="FME5" s="119"/>
      <c r="FMF5" s="119"/>
      <c r="FMG5" s="119"/>
      <c r="FMH5" s="119"/>
      <c r="FMI5" s="119"/>
      <c r="FMJ5" s="119"/>
      <c r="FMK5" s="119"/>
      <c r="FML5" s="119"/>
      <c r="FMM5" s="119"/>
      <c r="FMN5" s="119"/>
      <c r="FMO5" s="119"/>
      <c r="FMP5" s="119"/>
      <c r="FMQ5" s="119"/>
      <c r="FMR5" s="119"/>
      <c r="FMS5" s="119"/>
      <c r="FMT5" s="119"/>
      <c r="FMU5" s="119"/>
      <c r="FMV5" s="119"/>
      <c r="FMW5" s="119"/>
      <c r="FMX5" s="119"/>
      <c r="FMY5" s="119"/>
      <c r="FMZ5" s="119"/>
      <c r="FNA5" s="119"/>
      <c r="FNB5" s="119"/>
      <c r="FNC5" s="119"/>
      <c r="FND5" s="119"/>
      <c r="FNE5" s="119"/>
      <c r="FNF5" s="119"/>
      <c r="FNG5" s="119"/>
      <c r="FNH5" s="119"/>
      <c r="FNI5" s="119"/>
      <c r="FNJ5" s="119"/>
      <c r="FNK5" s="119"/>
      <c r="FNL5" s="119"/>
      <c r="FNM5" s="119"/>
      <c r="FNN5" s="119"/>
      <c r="FNO5" s="119"/>
      <c r="FNP5" s="119"/>
      <c r="FNQ5" s="119"/>
      <c r="FNR5" s="119"/>
      <c r="FNS5" s="119"/>
      <c r="FNT5" s="119"/>
      <c r="FNU5" s="119"/>
      <c r="FNV5" s="119"/>
      <c r="FNW5" s="119"/>
      <c r="FNX5" s="119"/>
      <c r="FNY5" s="119"/>
      <c r="FNZ5" s="119"/>
      <c r="FOA5" s="119"/>
      <c r="FOB5" s="119"/>
      <c r="FOC5" s="119"/>
      <c r="FOD5" s="119"/>
      <c r="FOE5" s="119"/>
      <c r="FOF5" s="119"/>
      <c r="FOG5" s="119"/>
      <c r="FOH5" s="119"/>
      <c r="FOI5" s="119"/>
      <c r="FOJ5" s="119"/>
      <c r="FOK5" s="119"/>
      <c r="FOL5" s="119"/>
      <c r="FOM5" s="119"/>
      <c r="FON5" s="119"/>
      <c r="FOO5" s="119"/>
      <c r="FOP5" s="119"/>
      <c r="FOQ5" s="119"/>
      <c r="FOR5" s="119"/>
      <c r="FOS5" s="119"/>
      <c r="FOT5" s="119"/>
      <c r="FOU5" s="119"/>
      <c r="FOV5" s="119"/>
      <c r="FOW5" s="119"/>
      <c r="FOX5" s="119"/>
      <c r="FOY5" s="119"/>
      <c r="FOZ5" s="119"/>
      <c r="FPA5" s="119"/>
      <c r="FPB5" s="119"/>
      <c r="FPC5" s="119"/>
      <c r="FPD5" s="119"/>
      <c r="FPE5" s="119"/>
      <c r="FPF5" s="119"/>
      <c r="FPG5" s="119"/>
      <c r="FPH5" s="119"/>
      <c r="FPI5" s="119"/>
      <c r="FPJ5" s="119"/>
      <c r="FPK5" s="119"/>
      <c r="FPL5" s="119"/>
      <c r="FPM5" s="119"/>
      <c r="FPN5" s="119"/>
      <c r="FPO5" s="119"/>
      <c r="FPP5" s="119"/>
      <c r="FPQ5" s="119"/>
      <c r="FPR5" s="119"/>
      <c r="FPS5" s="119"/>
      <c r="FPT5" s="119"/>
      <c r="FPU5" s="119"/>
      <c r="FPV5" s="119"/>
      <c r="FPW5" s="119"/>
      <c r="FPX5" s="119"/>
      <c r="FPY5" s="119"/>
      <c r="FPZ5" s="119"/>
      <c r="FQA5" s="119"/>
      <c r="FQB5" s="119"/>
      <c r="FQC5" s="119"/>
      <c r="FQD5" s="119"/>
      <c r="FQE5" s="119"/>
      <c r="FQF5" s="119"/>
      <c r="FQG5" s="119"/>
      <c r="FQH5" s="119"/>
      <c r="FQI5" s="119"/>
      <c r="FQJ5" s="119"/>
      <c r="FQK5" s="119"/>
      <c r="FQL5" s="119"/>
      <c r="FQM5" s="119"/>
      <c r="FQN5" s="119"/>
      <c r="FQO5" s="119"/>
      <c r="FQP5" s="119"/>
      <c r="FQQ5" s="119"/>
      <c r="FQR5" s="119"/>
      <c r="FQS5" s="119"/>
      <c r="FQT5" s="119"/>
      <c r="FQU5" s="119"/>
      <c r="FQV5" s="119"/>
      <c r="FQW5" s="119"/>
      <c r="FQX5" s="119"/>
      <c r="FQY5" s="119"/>
      <c r="FQZ5" s="119"/>
      <c r="FRA5" s="119"/>
      <c r="FRB5" s="119"/>
      <c r="FRC5" s="119"/>
      <c r="FRD5" s="119"/>
      <c r="FRE5" s="119"/>
      <c r="FRF5" s="119"/>
      <c r="FRG5" s="119"/>
      <c r="FRH5" s="119"/>
      <c r="FRI5" s="119"/>
      <c r="FRJ5" s="119"/>
      <c r="FRK5" s="119"/>
      <c r="FRL5" s="119"/>
      <c r="FRM5" s="119"/>
      <c r="FRN5" s="119"/>
      <c r="FRO5" s="119"/>
      <c r="FRP5" s="119"/>
      <c r="FRQ5" s="119"/>
      <c r="FRR5" s="119"/>
      <c r="FRS5" s="119"/>
      <c r="FRT5" s="119"/>
      <c r="FRU5" s="119"/>
      <c r="FRV5" s="119"/>
      <c r="FRW5" s="119"/>
      <c r="FRX5" s="119"/>
      <c r="FRY5" s="119"/>
      <c r="FRZ5" s="119"/>
      <c r="FSA5" s="119"/>
      <c r="FSB5" s="119"/>
      <c r="FSC5" s="119"/>
      <c r="FSD5" s="119"/>
      <c r="FSE5" s="119"/>
      <c r="FSF5" s="119"/>
      <c r="FSG5" s="119"/>
      <c r="FSH5" s="119"/>
      <c r="FSI5" s="119"/>
      <c r="FSJ5" s="119"/>
      <c r="FSK5" s="119"/>
      <c r="FSL5" s="119"/>
      <c r="FSM5" s="119"/>
      <c r="FSN5" s="119"/>
      <c r="FSO5" s="119"/>
      <c r="FSP5" s="119"/>
      <c r="FSQ5" s="119"/>
      <c r="FSR5" s="119"/>
      <c r="FSS5" s="119"/>
      <c r="FST5" s="119"/>
      <c r="FSU5" s="119"/>
      <c r="FSV5" s="119"/>
      <c r="FSW5" s="119"/>
      <c r="FSX5" s="119"/>
      <c r="FSY5" s="119"/>
      <c r="FSZ5" s="119"/>
      <c r="FTA5" s="119"/>
      <c r="FTB5" s="119"/>
      <c r="FTC5" s="119"/>
      <c r="FTD5" s="119"/>
      <c r="FTE5" s="119"/>
      <c r="FTF5" s="119"/>
      <c r="FTG5" s="119"/>
      <c r="FTH5" s="119"/>
      <c r="FTI5" s="119"/>
      <c r="FTJ5" s="119"/>
      <c r="FTK5" s="119"/>
      <c r="FTL5" s="119"/>
      <c r="FTM5" s="119"/>
      <c r="FTN5" s="119"/>
      <c r="FTO5" s="119"/>
      <c r="FTP5" s="119"/>
      <c r="FTQ5" s="119"/>
      <c r="FTR5" s="119"/>
      <c r="FTS5" s="119"/>
      <c r="FTT5" s="119"/>
      <c r="FTU5" s="119"/>
      <c r="FTV5" s="119"/>
      <c r="FTW5" s="119"/>
      <c r="FTX5" s="119"/>
      <c r="FTY5" s="119"/>
      <c r="FTZ5" s="119"/>
      <c r="FUA5" s="119"/>
      <c r="FUB5" s="119"/>
      <c r="FUC5" s="119"/>
      <c r="FUD5" s="119"/>
      <c r="FUE5" s="119"/>
      <c r="FUF5" s="119"/>
      <c r="FUG5" s="119"/>
      <c r="FUH5" s="119"/>
      <c r="FUI5" s="119"/>
      <c r="FUJ5" s="119"/>
      <c r="FUK5" s="119"/>
      <c r="FUL5" s="119"/>
      <c r="FUM5" s="119"/>
      <c r="FUN5" s="119"/>
      <c r="FUO5" s="119"/>
      <c r="FUP5" s="119"/>
      <c r="FUQ5" s="119"/>
      <c r="FUR5" s="119"/>
      <c r="FUS5" s="119"/>
      <c r="FUT5" s="119"/>
      <c r="FUU5" s="119"/>
      <c r="FUV5" s="119"/>
      <c r="FUW5" s="119"/>
      <c r="FUX5" s="119"/>
      <c r="FUY5" s="119"/>
      <c r="FUZ5" s="119"/>
      <c r="FVA5" s="119"/>
      <c r="FVB5" s="119"/>
      <c r="FVC5" s="119"/>
      <c r="FVD5" s="119"/>
      <c r="FVE5" s="119"/>
      <c r="FVF5" s="119"/>
      <c r="FVG5" s="119"/>
      <c r="FVH5" s="119"/>
      <c r="FVI5" s="119"/>
      <c r="FVJ5" s="119"/>
      <c r="FVK5" s="119"/>
      <c r="FVL5" s="119"/>
      <c r="FVM5" s="119"/>
      <c r="FVN5" s="119"/>
      <c r="FVO5" s="119"/>
      <c r="FVP5" s="119"/>
      <c r="FVQ5" s="119"/>
      <c r="FVR5" s="119"/>
      <c r="FVS5" s="119"/>
      <c r="FVT5" s="119"/>
      <c r="FVU5" s="119"/>
      <c r="FVV5" s="119"/>
      <c r="FVW5" s="119"/>
      <c r="FVX5" s="119"/>
      <c r="FVY5" s="119"/>
      <c r="FVZ5" s="119"/>
      <c r="FWA5" s="119"/>
      <c r="FWB5" s="119"/>
      <c r="FWC5" s="119"/>
      <c r="FWD5" s="119"/>
      <c r="FWE5" s="119"/>
      <c r="FWF5" s="119"/>
      <c r="FWG5" s="119"/>
      <c r="FWH5" s="119"/>
      <c r="FWI5" s="119"/>
      <c r="FWJ5" s="119"/>
      <c r="FWK5" s="119"/>
      <c r="FWL5" s="119"/>
      <c r="FWM5" s="119"/>
      <c r="FWN5" s="119"/>
      <c r="FWO5" s="119"/>
      <c r="FWP5" s="119"/>
      <c r="FWQ5" s="119"/>
      <c r="FWR5" s="119"/>
      <c r="FWS5" s="119"/>
      <c r="FWT5" s="119"/>
      <c r="FWU5" s="119"/>
      <c r="FWV5" s="119"/>
      <c r="FWW5" s="119"/>
      <c r="FWX5" s="119"/>
      <c r="FWY5" s="119"/>
      <c r="FWZ5" s="119"/>
      <c r="FXA5" s="119"/>
      <c r="FXB5" s="119"/>
      <c r="FXC5" s="119"/>
      <c r="FXD5" s="119"/>
      <c r="FXE5" s="119"/>
      <c r="FXF5" s="119"/>
      <c r="FXG5" s="119"/>
      <c r="FXH5" s="119"/>
      <c r="FXI5" s="119"/>
      <c r="FXJ5" s="119"/>
      <c r="FXK5" s="119"/>
      <c r="FXL5" s="119"/>
      <c r="FXM5" s="119"/>
      <c r="FXN5" s="119"/>
      <c r="FXO5" s="119"/>
      <c r="FXP5" s="119"/>
      <c r="FXQ5" s="119"/>
      <c r="FXR5" s="119"/>
      <c r="FXS5" s="119"/>
      <c r="FXT5" s="119"/>
      <c r="FXU5" s="119"/>
      <c r="FXV5" s="119"/>
      <c r="FXW5" s="119"/>
      <c r="FXX5" s="119"/>
      <c r="FXY5" s="119"/>
      <c r="FXZ5" s="119"/>
      <c r="FYA5" s="119"/>
      <c r="FYB5" s="119"/>
      <c r="FYC5" s="119"/>
      <c r="FYD5" s="119"/>
      <c r="FYE5" s="119"/>
      <c r="FYF5" s="119"/>
      <c r="FYG5" s="119"/>
      <c r="FYH5" s="119"/>
      <c r="FYI5" s="119"/>
      <c r="FYJ5" s="119"/>
      <c r="FYK5" s="119"/>
      <c r="FYL5" s="119"/>
      <c r="FYM5" s="119"/>
      <c r="FYN5" s="119"/>
      <c r="FYO5" s="119"/>
      <c r="FYP5" s="119"/>
      <c r="FYQ5" s="119"/>
      <c r="FYR5" s="119"/>
      <c r="FYS5" s="119"/>
      <c r="FYT5" s="119"/>
      <c r="FYU5" s="119"/>
      <c r="FYV5" s="119"/>
      <c r="FYW5" s="119"/>
      <c r="FYX5" s="119"/>
      <c r="FYY5" s="119"/>
      <c r="FYZ5" s="119"/>
      <c r="FZA5" s="119"/>
      <c r="FZB5" s="119"/>
      <c r="FZC5" s="119"/>
      <c r="FZD5" s="119"/>
      <c r="FZE5" s="119"/>
      <c r="FZF5" s="119"/>
      <c r="FZG5" s="119"/>
      <c r="FZH5" s="119"/>
      <c r="FZI5" s="119"/>
      <c r="FZJ5" s="119"/>
      <c r="FZK5" s="119"/>
      <c r="FZL5" s="119"/>
      <c r="FZM5" s="119"/>
      <c r="FZN5" s="119"/>
      <c r="FZO5" s="119"/>
      <c r="FZP5" s="119"/>
      <c r="FZQ5" s="119"/>
      <c r="FZR5" s="119"/>
      <c r="FZS5" s="119"/>
      <c r="FZT5" s="119"/>
      <c r="FZU5" s="119"/>
      <c r="FZV5" s="119"/>
      <c r="FZW5" s="119"/>
      <c r="FZX5" s="119"/>
      <c r="FZY5" s="119"/>
      <c r="FZZ5" s="119"/>
      <c r="GAA5" s="119"/>
      <c r="GAB5" s="119"/>
      <c r="GAC5" s="119"/>
      <c r="GAD5" s="119"/>
      <c r="GAE5" s="119"/>
      <c r="GAF5" s="119"/>
      <c r="GAG5" s="119"/>
      <c r="GAH5" s="119"/>
      <c r="GAI5" s="119"/>
      <c r="GAJ5" s="119"/>
      <c r="GAK5" s="119"/>
      <c r="GAL5" s="119"/>
      <c r="GAM5" s="119"/>
      <c r="GAN5" s="119"/>
      <c r="GAO5" s="119"/>
      <c r="GAP5" s="119"/>
      <c r="GAQ5" s="119"/>
      <c r="GAR5" s="119"/>
      <c r="GAS5" s="119"/>
      <c r="GAT5" s="119"/>
      <c r="GAU5" s="119"/>
      <c r="GAV5" s="119"/>
      <c r="GAW5" s="119"/>
      <c r="GAX5" s="119"/>
      <c r="GAY5" s="119"/>
      <c r="GAZ5" s="119"/>
      <c r="GBA5" s="119"/>
      <c r="GBB5" s="119"/>
      <c r="GBC5" s="119"/>
      <c r="GBD5" s="119"/>
      <c r="GBE5" s="119"/>
      <c r="GBF5" s="119"/>
      <c r="GBG5" s="119"/>
      <c r="GBH5" s="119"/>
      <c r="GBI5" s="119"/>
      <c r="GBJ5" s="119"/>
      <c r="GBK5" s="119"/>
      <c r="GBL5" s="119"/>
      <c r="GBM5" s="119"/>
      <c r="GBN5" s="119"/>
      <c r="GBO5" s="119"/>
      <c r="GBP5" s="119"/>
      <c r="GBQ5" s="119"/>
      <c r="GBR5" s="119"/>
      <c r="GBS5" s="119"/>
      <c r="GBT5" s="119"/>
      <c r="GBU5" s="119"/>
      <c r="GBV5" s="119"/>
      <c r="GBW5" s="119"/>
      <c r="GBX5" s="119"/>
      <c r="GBY5" s="119"/>
      <c r="GBZ5" s="119"/>
      <c r="GCA5" s="119"/>
      <c r="GCB5" s="119"/>
      <c r="GCC5" s="119"/>
      <c r="GCD5" s="119"/>
      <c r="GCE5" s="119"/>
      <c r="GCF5" s="119"/>
      <c r="GCG5" s="119"/>
      <c r="GCH5" s="119"/>
      <c r="GCI5" s="119"/>
      <c r="GCJ5" s="119"/>
      <c r="GCK5" s="119"/>
      <c r="GCL5" s="119"/>
      <c r="GCM5" s="119"/>
      <c r="GCN5" s="119"/>
      <c r="GCO5" s="119"/>
      <c r="GCP5" s="119"/>
      <c r="GCQ5" s="119"/>
      <c r="GCR5" s="119"/>
      <c r="GCS5" s="119"/>
      <c r="GCT5" s="119"/>
      <c r="GCU5" s="119"/>
      <c r="GCV5" s="119"/>
      <c r="GCW5" s="119"/>
      <c r="GCX5" s="119"/>
      <c r="GCY5" s="119"/>
      <c r="GCZ5" s="119"/>
      <c r="GDA5" s="119"/>
      <c r="GDB5" s="119"/>
      <c r="GDC5" s="119"/>
      <c r="GDD5" s="119"/>
      <c r="GDE5" s="119"/>
      <c r="GDF5" s="119"/>
      <c r="GDG5" s="119"/>
      <c r="GDH5" s="119"/>
      <c r="GDI5" s="119"/>
      <c r="GDJ5" s="119"/>
      <c r="GDK5" s="119"/>
      <c r="GDL5" s="119"/>
      <c r="GDM5" s="119"/>
      <c r="GDN5" s="119"/>
      <c r="GDO5" s="119"/>
      <c r="GDP5" s="119"/>
      <c r="GDQ5" s="119"/>
      <c r="GDR5" s="119"/>
      <c r="GDS5" s="119"/>
      <c r="GDT5" s="119"/>
      <c r="GDU5" s="119"/>
      <c r="GDV5" s="119"/>
      <c r="GDW5" s="119"/>
      <c r="GDX5" s="119"/>
      <c r="GDY5" s="119"/>
      <c r="GDZ5" s="119"/>
      <c r="GEA5" s="119"/>
      <c r="GEB5" s="119"/>
      <c r="GEC5" s="119"/>
      <c r="GED5" s="119"/>
      <c r="GEE5" s="119"/>
      <c r="GEF5" s="119"/>
      <c r="GEG5" s="119"/>
      <c r="GEH5" s="119"/>
      <c r="GEI5" s="119"/>
      <c r="GEJ5" s="119"/>
      <c r="GEK5" s="119"/>
      <c r="GEL5" s="119"/>
      <c r="GEM5" s="119"/>
      <c r="GEN5" s="119"/>
      <c r="GEO5" s="119"/>
      <c r="GEP5" s="119"/>
      <c r="GEQ5" s="119"/>
      <c r="GER5" s="119"/>
      <c r="GES5" s="119"/>
      <c r="GET5" s="119"/>
      <c r="GEU5" s="119"/>
      <c r="GEV5" s="119"/>
      <c r="GEW5" s="119"/>
      <c r="GEX5" s="119"/>
      <c r="GEY5" s="119"/>
      <c r="GEZ5" s="119"/>
      <c r="GFA5" s="119"/>
      <c r="GFB5" s="119"/>
      <c r="GFC5" s="119"/>
      <c r="GFD5" s="119"/>
      <c r="GFE5" s="119"/>
      <c r="GFF5" s="119"/>
      <c r="GFG5" s="119"/>
      <c r="GFH5" s="119"/>
      <c r="GFI5" s="119"/>
      <c r="GFJ5" s="119"/>
      <c r="GFK5" s="119"/>
      <c r="GFL5" s="119"/>
      <c r="GFM5" s="119"/>
      <c r="GFN5" s="119"/>
      <c r="GFO5" s="119"/>
      <c r="GFP5" s="119"/>
      <c r="GFQ5" s="119"/>
      <c r="GFR5" s="119"/>
      <c r="GFS5" s="119"/>
      <c r="GFT5" s="119"/>
      <c r="GFU5" s="119"/>
      <c r="GFV5" s="119"/>
      <c r="GFW5" s="119"/>
      <c r="GFX5" s="119"/>
      <c r="GFY5" s="119"/>
      <c r="GFZ5" s="119"/>
      <c r="GGA5" s="119"/>
      <c r="GGB5" s="119"/>
      <c r="GGC5" s="119"/>
      <c r="GGD5" s="119"/>
      <c r="GGE5" s="119"/>
      <c r="GGF5" s="119"/>
      <c r="GGG5" s="119"/>
      <c r="GGH5" s="119"/>
      <c r="GGI5" s="119"/>
      <c r="GGJ5" s="119"/>
      <c r="GGK5" s="119"/>
      <c r="GGL5" s="119"/>
      <c r="GGM5" s="119"/>
      <c r="GGN5" s="119"/>
      <c r="GGO5" s="119"/>
      <c r="GGP5" s="119"/>
      <c r="GGQ5" s="119"/>
      <c r="GGR5" s="119"/>
      <c r="GGS5" s="119"/>
      <c r="GGT5" s="119"/>
      <c r="GGU5" s="119"/>
      <c r="GGV5" s="119"/>
      <c r="GGW5" s="119"/>
      <c r="GGX5" s="119"/>
      <c r="GGY5" s="119"/>
      <c r="GGZ5" s="119"/>
      <c r="GHA5" s="119"/>
      <c r="GHB5" s="119"/>
      <c r="GHC5" s="119"/>
      <c r="GHD5" s="119"/>
      <c r="GHE5" s="119"/>
      <c r="GHF5" s="119"/>
      <c r="GHG5" s="119"/>
      <c r="GHH5" s="119"/>
      <c r="GHI5" s="119"/>
      <c r="GHJ5" s="119"/>
      <c r="GHK5" s="119"/>
      <c r="GHL5" s="119"/>
      <c r="GHM5" s="119"/>
      <c r="GHN5" s="119"/>
      <c r="GHO5" s="119"/>
      <c r="GHP5" s="119"/>
      <c r="GHQ5" s="119"/>
      <c r="GHR5" s="119"/>
      <c r="GHS5" s="119"/>
      <c r="GHT5" s="119"/>
      <c r="GHU5" s="119"/>
      <c r="GHV5" s="119"/>
      <c r="GHW5" s="119"/>
      <c r="GHX5" s="119"/>
      <c r="GHY5" s="119"/>
      <c r="GHZ5" s="119"/>
      <c r="GIA5" s="119"/>
      <c r="GIB5" s="119"/>
      <c r="GIC5" s="119"/>
      <c r="GID5" s="119"/>
      <c r="GIE5" s="119"/>
      <c r="GIF5" s="119"/>
      <c r="GIG5" s="119"/>
      <c r="GIH5" s="119"/>
      <c r="GII5" s="119"/>
      <c r="GIJ5" s="119"/>
      <c r="GIK5" s="119"/>
      <c r="GIL5" s="119"/>
      <c r="GIM5" s="119"/>
      <c r="GIN5" s="119"/>
      <c r="GIO5" s="119"/>
      <c r="GIP5" s="119"/>
      <c r="GIQ5" s="119"/>
      <c r="GIR5" s="119"/>
      <c r="GIS5" s="119"/>
      <c r="GIT5" s="119"/>
      <c r="GIU5" s="119"/>
      <c r="GIV5" s="119"/>
      <c r="GIW5" s="119"/>
      <c r="GIX5" s="119"/>
      <c r="GIY5" s="119"/>
      <c r="GIZ5" s="119"/>
      <c r="GJA5" s="119"/>
      <c r="GJB5" s="119"/>
      <c r="GJC5" s="119"/>
      <c r="GJD5" s="119"/>
      <c r="GJE5" s="119"/>
      <c r="GJF5" s="119"/>
      <c r="GJG5" s="119"/>
      <c r="GJH5" s="119"/>
      <c r="GJI5" s="119"/>
      <c r="GJJ5" s="119"/>
      <c r="GJK5" s="119"/>
      <c r="GJL5" s="119"/>
      <c r="GJM5" s="119"/>
      <c r="GJN5" s="119"/>
      <c r="GJO5" s="119"/>
      <c r="GJP5" s="119"/>
      <c r="GJQ5" s="119"/>
      <c r="GJR5" s="119"/>
      <c r="GJS5" s="119"/>
      <c r="GJT5" s="119"/>
      <c r="GJU5" s="119"/>
      <c r="GJV5" s="119"/>
      <c r="GJW5" s="119"/>
      <c r="GJX5" s="119"/>
      <c r="GJY5" s="119"/>
      <c r="GJZ5" s="119"/>
      <c r="GKA5" s="119"/>
      <c r="GKB5" s="119"/>
      <c r="GKC5" s="119"/>
      <c r="GKD5" s="119"/>
      <c r="GKE5" s="119"/>
      <c r="GKF5" s="119"/>
      <c r="GKG5" s="119"/>
      <c r="GKH5" s="119"/>
      <c r="GKI5" s="119"/>
      <c r="GKJ5" s="119"/>
      <c r="GKK5" s="119"/>
      <c r="GKL5" s="119"/>
      <c r="GKM5" s="119"/>
      <c r="GKN5" s="119"/>
      <c r="GKO5" s="119"/>
      <c r="GKP5" s="119"/>
      <c r="GKQ5" s="119"/>
      <c r="GKR5" s="119"/>
      <c r="GKS5" s="119"/>
      <c r="GKT5" s="119"/>
      <c r="GKU5" s="119"/>
      <c r="GKV5" s="119"/>
      <c r="GKW5" s="119"/>
      <c r="GKX5" s="119"/>
      <c r="GKY5" s="119"/>
      <c r="GKZ5" s="119"/>
      <c r="GLA5" s="119"/>
      <c r="GLB5" s="119"/>
      <c r="GLC5" s="119"/>
      <c r="GLD5" s="119"/>
      <c r="GLE5" s="119"/>
      <c r="GLF5" s="119"/>
      <c r="GLG5" s="119"/>
      <c r="GLH5" s="119"/>
      <c r="GLI5" s="119"/>
      <c r="GLJ5" s="119"/>
      <c r="GLK5" s="119"/>
      <c r="GLL5" s="119"/>
      <c r="GLM5" s="119"/>
      <c r="GLN5" s="119"/>
      <c r="GLO5" s="119"/>
      <c r="GLP5" s="119"/>
      <c r="GLQ5" s="119"/>
      <c r="GLR5" s="119"/>
      <c r="GLS5" s="119"/>
      <c r="GLT5" s="119"/>
      <c r="GLU5" s="119"/>
      <c r="GLV5" s="119"/>
      <c r="GLW5" s="119"/>
      <c r="GLX5" s="119"/>
      <c r="GLY5" s="119"/>
      <c r="GLZ5" s="119"/>
      <c r="GMA5" s="119"/>
      <c r="GMB5" s="119"/>
      <c r="GMC5" s="119"/>
      <c r="GMD5" s="119"/>
      <c r="GME5" s="119"/>
      <c r="GMF5" s="119"/>
      <c r="GMG5" s="119"/>
      <c r="GMH5" s="119"/>
      <c r="GMI5" s="119"/>
      <c r="GMJ5" s="119"/>
      <c r="GMK5" s="119"/>
      <c r="GML5" s="119"/>
      <c r="GMM5" s="119"/>
      <c r="GMN5" s="119"/>
      <c r="GMO5" s="119"/>
      <c r="GMP5" s="119"/>
      <c r="GMQ5" s="119"/>
      <c r="GMR5" s="119"/>
      <c r="GMS5" s="119"/>
      <c r="GMT5" s="119"/>
      <c r="GMU5" s="119"/>
      <c r="GMV5" s="119"/>
      <c r="GMW5" s="119"/>
      <c r="GMX5" s="119"/>
      <c r="GMY5" s="119"/>
      <c r="GMZ5" s="119"/>
      <c r="GNA5" s="119"/>
      <c r="GNB5" s="119"/>
      <c r="GNC5" s="119"/>
      <c r="GND5" s="119"/>
      <c r="GNE5" s="119"/>
      <c r="GNF5" s="119"/>
      <c r="GNG5" s="119"/>
      <c r="GNH5" s="119"/>
      <c r="GNI5" s="119"/>
      <c r="GNJ5" s="119"/>
      <c r="GNK5" s="119"/>
      <c r="GNL5" s="119"/>
      <c r="GNM5" s="119"/>
      <c r="GNN5" s="119"/>
      <c r="GNO5" s="119"/>
      <c r="GNP5" s="119"/>
      <c r="GNQ5" s="119"/>
      <c r="GNR5" s="119"/>
      <c r="GNS5" s="119"/>
      <c r="GNT5" s="119"/>
      <c r="GNU5" s="119"/>
      <c r="GNV5" s="119"/>
      <c r="GNW5" s="119"/>
      <c r="GNX5" s="119"/>
      <c r="GNY5" s="119"/>
      <c r="GNZ5" s="119"/>
      <c r="GOA5" s="119"/>
      <c r="GOB5" s="119"/>
      <c r="GOC5" s="119"/>
      <c r="GOD5" s="119"/>
      <c r="GOE5" s="119"/>
      <c r="GOF5" s="119"/>
      <c r="GOG5" s="119"/>
      <c r="GOH5" s="119"/>
      <c r="GOI5" s="119"/>
      <c r="GOJ5" s="119"/>
      <c r="GOK5" s="119"/>
      <c r="GOL5" s="119"/>
      <c r="GOM5" s="119"/>
      <c r="GON5" s="119"/>
      <c r="GOO5" s="119"/>
      <c r="GOP5" s="119"/>
      <c r="GOQ5" s="119"/>
      <c r="GOR5" s="119"/>
      <c r="GOS5" s="119"/>
      <c r="GOT5" s="119"/>
      <c r="GOU5" s="119"/>
      <c r="GOV5" s="119"/>
      <c r="GOW5" s="119"/>
      <c r="GOX5" s="119"/>
      <c r="GOY5" s="119"/>
      <c r="GOZ5" s="119"/>
      <c r="GPA5" s="119"/>
      <c r="GPB5" s="119"/>
      <c r="GPC5" s="119"/>
      <c r="GPD5" s="119"/>
      <c r="GPE5" s="119"/>
      <c r="GPF5" s="119"/>
      <c r="GPG5" s="119"/>
      <c r="GPH5" s="119"/>
      <c r="GPI5" s="119"/>
      <c r="GPJ5" s="119"/>
      <c r="GPK5" s="119"/>
      <c r="GPL5" s="119"/>
      <c r="GPM5" s="119"/>
      <c r="GPN5" s="119"/>
      <c r="GPO5" s="119"/>
      <c r="GPP5" s="119"/>
      <c r="GPQ5" s="119"/>
      <c r="GPR5" s="119"/>
      <c r="GPS5" s="119"/>
      <c r="GPT5" s="119"/>
      <c r="GPU5" s="119"/>
      <c r="GPV5" s="119"/>
      <c r="GPW5" s="119"/>
      <c r="GPX5" s="119"/>
      <c r="GPY5" s="119"/>
      <c r="GPZ5" s="119"/>
      <c r="GQA5" s="119"/>
      <c r="GQB5" s="119"/>
      <c r="GQC5" s="119"/>
      <c r="GQD5" s="119"/>
      <c r="GQE5" s="119"/>
      <c r="GQF5" s="119"/>
      <c r="GQG5" s="119"/>
      <c r="GQH5" s="119"/>
      <c r="GQI5" s="119"/>
      <c r="GQJ5" s="119"/>
      <c r="GQK5" s="119"/>
      <c r="GQL5" s="119"/>
      <c r="GQM5" s="119"/>
      <c r="GQN5" s="119"/>
      <c r="GQO5" s="119"/>
      <c r="GQP5" s="119"/>
      <c r="GQQ5" s="119"/>
      <c r="GQR5" s="119"/>
      <c r="GQS5" s="119"/>
      <c r="GQT5" s="119"/>
      <c r="GQU5" s="119"/>
      <c r="GQV5" s="119"/>
      <c r="GQW5" s="119"/>
      <c r="GQX5" s="119"/>
      <c r="GQY5" s="119"/>
      <c r="GQZ5" s="119"/>
      <c r="GRA5" s="119"/>
      <c r="GRB5" s="119"/>
      <c r="GRC5" s="119"/>
      <c r="GRD5" s="119"/>
      <c r="GRE5" s="119"/>
      <c r="GRF5" s="119"/>
      <c r="GRG5" s="119"/>
      <c r="GRH5" s="119"/>
      <c r="GRI5" s="119"/>
      <c r="GRJ5" s="119"/>
      <c r="GRK5" s="119"/>
      <c r="GRL5" s="119"/>
      <c r="GRM5" s="119"/>
      <c r="GRN5" s="119"/>
      <c r="GRO5" s="119"/>
      <c r="GRP5" s="119"/>
      <c r="GRQ5" s="119"/>
      <c r="GRR5" s="119"/>
      <c r="GRS5" s="119"/>
      <c r="GRT5" s="119"/>
      <c r="GRU5" s="119"/>
      <c r="GRV5" s="119"/>
      <c r="GRW5" s="119"/>
      <c r="GRX5" s="119"/>
      <c r="GRY5" s="119"/>
      <c r="GRZ5" s="119"/>
      <c r="GSA5" s="119"/>
      <c r="GSB5" s="119"/>
      <c r="GSC5" s="119"/>
      <c r="GSD5" s="119"/>
      <c r="GSE5" s="119"/>
      <c r="GSF5" s="119"/>
      <c r="GSG5" s="119"/>
      <c r="GSH5" s="119"/>
      <c r="GSI5" s="119"/>
      <c r="GSJ5" s="119"/>
      <c r="GSK5" s="119"/>
      <c r="GSL5" s="119"/>
      <c r="GSM5" s="119"/>
      <c r="GSN5" s="119"/>
      <c r="GSO5" s="119"/>
      <c r="GSP5" s="119"/>
      <c r="GSQ5" s="119"/>
      <c r="GSR5" s="119"/>
      <c r="GSS5" s="119"/>
      <c r="GST5" s="119"/>
      <c r="GSU5" s="119"/>
      <c r="GSV5" s="119"/>
      <c r="GSW5" s="119"/>
      <c r="GSX5" s="119"/>
      <c r="GSY5" s="119"/>
      <c r="GSZ5" s="119"/>
      <c r="GTA5" s="119"/>
      <c r="GTB5" s="119"/>
      <c r="GTC5" s="119"/>
      <c r="GTD5" s="119"/>
      <c r="GTE5" s="119"/>
      <c r="GTF5" s="119"/>
      <c r="GTG5" s="119"/>
      <c r="GTH5" s="119"/>
      <c r="GTI5" s="119"/>
      <c r="GTJ5" s="119"/>
      <c r="GTK5" s="119"/>
      <c r="GTL5" s="119"/>
      <c r="GTM5" s="119"/>
      <c r="GTN5" s="119"/>
      <c r="GTO5" s="119"/>
      <c r="GTP5" s="119"/>
      <c r="GTQ5" s="119"/>
      <c r="GTR5" s="119"/>
      <c r="GTS5" s="119"/>
      <c r="GTT5" s="119"/>
      <c r="GTU5" s="119"/>
      <c r="GTV5" s="119"/>
      <c r="GTW5" s="119"/>
      <c r="GTX5" s="119"/>
      <c r="GTY5" s="119"/>
      <c r="GTZ5" s="119"/>
      <c r="GUA5" s="119"/>
      <c r="GUB5" s="119"/>
      <c r="GUC5" s="119"/>
      <c r="GUD5" s="119"/>
      <c r="GUE5" s="119"/>
      <c r="GUF5" s="119"/>
      <c r="GUG5" s="119"/>
      <c r="GUH5" s="119"/>
      <c r="GUI5" s="119"/>
      <c r="GUJ5" s="119"/>
      <c r="GUK5" s="119"/>
      <c r="GUL5" s="119"/>
      <c r="GUM5" s="119"/>
      <c r="GUN5" s="119"/>
      <c r="GUO5" s="119"/>
      <c r="GUP5" s="119"/>
      <c r="GUQ5" s="119"/>
      <c r="GUR5" s="119"/>
      <c r="GUS5" s="119"/>
      <c r="GUT5" s="119"/>
      <c r="GUU5" s="119"/>
      <c r="GUV5" s="119"/>
      <c r="GUW5" s="119"/>
      <c r="GUX5" s="119"/>
      <c r="GUY5" s="119"/>
      <c r="GUZ5" s="119"/>
      <c r="GVA5" s="119"/>
      <c r="GVB5" s="119"/>
      <c r="GVC5" s="119"/>
      <c r="GVD5" s="119"/>
      <c r="GVE5" s="119"/>
      <c r="GVF5" s="119"/>
      <c r="GVG5" s="119"/>
      <c r="GVH5" s="119"/>
      <c r="GVI5" s="119"/>
      <c r="GVJ5" s="119"/>
      <c r="GVK5" s="119"/>
      <c r="GVL5" s="119"/>
      <c r="GVM5" s="119"/>
      <c r="GVN5" s="119"/>
      <c r="GVO5" s="119"/>
      <c r="GVP5" s="119"/>
      <c r="GVQ5" s="119"/>
      <c r="GVR5" s="119"/>
      <c r="GVS5" s="119"/>
      <c r="GVT5" s="119"/>
      <c r="GVU5" s="119"/>
      <c r="GVV5" s="119"/>
      <c r="GVW5" s="119"/>
      <c r="GVX5" s="119"/>
      <c r="GVY5" s="119"/>
      <c r="GVZ5" s="119"/>
      <c r="GWA5" s="119"/>
      <c r="GWB5" s="119"/>
      <c r="GWC5" s="119"/>
      <c r="GWD5" s="119"/>
      <c r="GWE5" s="119"/>
      <c r="GWF5" s="119"/>
      <c r="GWG5" s="119"/>
      <c r="GWH5" s="119"/>
      <c r="GWI5" s="119"/>
      <c r="GWJ5" s="119"/>
      <c r="GWK5" s="119"/>
      <c r="GWL5" s="119"/>
      <c r="GWM5" s="119"/>
      <c r="GWN5" s="119"/>
      <c r="GWO5" s="119"/>
      <c r="GWP5" s="119"/>
      <c r="GWQ5" s="119"/>
      <c r="GWR5" s="119"/>
      <c r="GWS5" s="119"/>
      <c r="GWT5" s="119"/>
      <c r="GWU5" s="119"/>
      <c r="GWV5" s="119"/>
      <c r="GWW5" s="119"/>
      <c r="GWX5" s="119"/>
      <c r="GWY5" s="119"/>
      <c r="GWZ5" s="119"/>
      <c r="GXA5" s="119"/>
      <c r="GXB5" s="119"/>
      <c r="GXC5" s="119"/>
      <c r="GXD5" s="119"/>
      <c r="GXE5" s="119"/>
      <c r="GXF5" s="119"/>
      <c r="GXG5" s="119"/>
      <c r="GXH5" s="119"/>
      <c r="GXI5" s="119"/>
      <c r="GXJ5" s="119"/>
      <c r="GXK5" s="119"/>
      <c r="GXL5" s="119"/>
      <c r="GXM5" s="119"/>
      <c r="GXN5" s="119"/>
      <c r="GXO5" s="119"/>
      <c r="GXP5" s="119"/>
      <c r="GXQ5" s="119"/>
      <c r="GXR5" s="119"/>
      <c r="GXS5" s="119"/>
      <c r="GXT5" s="119"/>
      <c r="GXU5" s="119"/>
      <c r="GXV5" s="119"/>
      <c r="GXW5" s="119"/>
      <c r="GXX5" s="119"/>
      <c r="GXY5" s="119"/>
      <c r="GXZ5" s="119"/>
      <c r="GYA5" s="119"/>
      <c r="GYB5" s="119"/>
      <c r="GYC5" s="119"/>
      <c r="GYD5" s="119"/>
      <c r="GYE5" s="119"/>
      <c r="GYF5" s="119"/>
      <c r="GYG5" s="119"/>
      <c r="GYH5" s="119"/>
      <c r="GYI5" s="119"/>
      <c r="GYJ5" s="119"/>
      <c r="GYK5" s="119"/>
      <c r="GYL5" s="119"/>
      <c r="GYM5" s="119"/>
      <c r="GYN5" s="119"/>
      <c r="GYO5" s="119"/>
      <c r="GYP5" s="119"/>
      <c r="GYQ5" s="119"/>
      <c r="GYR5" s="119"/>
      <c r="GYS5" s="119"/>
      <c r="GYT5" s="119"/>
      <c r="GYU5" s="119"/>
      <c r="GYV5" s="119"/>
      <c r="GYW5" s="119"/>
      <c r="GYX5" s="119"/>
      <c r="GYY5" s="119"/>
      <c r="GYZ5" s="119"/>
      <c r="GZA5" s="119"/>
      <c r="GZB5" s="119"/>
      <c r="GZC5" s="119"/>
      <c r="GZD5" s="119"/>
      <c r="GZE5" s="119"/>
      <c r="GZF5" s="119"/>
      <c r="GZG5" s="119"/>
      <c r="GZH5" s="119"/>
      <c r="GZI5" s="119"/>
      <c r="GZJ5" s="119"/>
      <c r="GZK5" s="119"/>
      <c r="GZL5" s="119"/>
      <c r="GZM5" s="119"/>
      <c r="GZN5" s="119"/>
      <c r="GZO5" s="119"/>
      <c r="GZP5" s="119"/>
      <c r="GZQ5" s="119"/>
      <c r="GZR5" s="119"/>
      <c r="GZS5" s="119"/>
      <c r="GZT5" s="119"/>
      <c r="GZU5" s="119"/>
      <c r="GZV5" s="119"/>
      <c r="GZW5" s="119"/>
      <c r="GZX5" s="119"/>
      <c r="GZY5" s="119"/>
      <c r="GZZ5" s="119"/>
      <c r="HAA5" s="119"/>
      <c r="HAB5" s="119"/>
      <c r="HAC5" s="119"/>
      <c r="HAD5" s="119"/>
      <c r="HAE5" s="119"/>
      <c r="HAF5" s="119"/>
      <c r="HAG5" s="119"/>
      <c r="HAH5" s="119"/>
      <c r="HAI5" s="119"/>
      <c r="HAJ5" s="119"/>
      <c r="HAK5" s="119"/>
      <c r="HAL5" s="119"/>
      <c r="HAM5" s="119"/>
      <c r="HAN5" s="119"/>
      <c r="HAO5" s="119"/>
      <c r="HAP5" s="119"/>
      <c r="HAQ5" s="119"/>
      <c r="HAR5" s="119"/>
      <c r="HAS5" s="119"/>
      <c r="HAT5" s="119"/>
      <c r="HAU5" s="119"/>
      <c r="HAV5" s="119"/>
      <c r="HAW5" s="119"/>
      <c r="HAX5" s="119"/>
      <c r="HAY5" s="119"/>
      <c r="HAZ5" s="119"/>
      <c r="HBA5" s="119"/>
      <c r="HBB5" s="119"/>
      <c r="HBC5" s="119"/>
      <c r="HBD5" s="119"/>
      <c r="HBE5" s="119"/>
      <c r="HBF5" s="119"/>
      <c r="HBG5" s="119"/>
      <c r="HBH5" s="119"/>
      <c r="HBI5" s="119"/>
      <c r="HBJ5" s="119"/>
      <c r="HBK5" s="119"/>
      <c r="HBL5" s="119"/>
      <c r="HBM5" s="119"/>
      <c r="HBN5" s="119"/>
      <c r="HBO5" s="119"/>
      <c r="HBP5" s="119"/>
      <c r="HBQ5" s="119"/>
      <c r="HBR5" s="119"/>
      <c r="HBS5" s="119"/>
      <c r="HBT5" s="119"/>
      <c r="HBU5" s="119"/>
      <c r="HBV5" s="119"/>
      <c r="HBW5" s="119"/>
      <c r="HBX5" s="119"/>
      <c r="HBY5" s="119"/>
      <c r="HBZ5" s="119"/>
      <c r="HCA5" s="119"/>
      <c r="HCB5" s="119"/>
      <c r="HCC5" s="119"/>
      <c r="HCD5" s="119"/>
      <c r="HCE5" s="119"/>
      <c r="HCF5" s="119"/>
      <c r="HCG5" s="119"/>
      <c r="HCH5" s="119"/>
      <c r="HCI5" s="119"/>
      <c r="HCJ5" s="119"/>
      <c r="HCK5" s="119"/>
      <c r="HCL5" s="119"/>
      <c r="HCM5" s="119"/>
      <c r="HCN5" s="119"/>
      <c r="HCO5" s="119"/>
      <c r="HCP5" s="119"/>
      <c r="HCQ5" s="119"/>
      <c r="HCR5" s="119"/>
      <c r="HCS5" s="119"/>
      <c r="HCT5" s="119"/>
      <c r="HCU5" s="119"/>
      <c r="HCV5" s="119"/>
      <c r="HCW5" s="119"/>
      <c r="HCX5" s="119"/>
      <c r="HCY5" s="119"/>
      <c r="HCZ5" s="119"/>
      <c r="HDA5" s="119"/>
      <c r="HDB5" s="119"/>
      <c r="HDC5" s="119"/>
      <c r="HDD5" s="119"/>
      <c r="HDE5" s="119"/>
      <c r="HDF5" s="119"/>
      <c r="HDG5" s="119"/>
      <c r="HDH5" s="119"/>
      <c r="HDI5" s="119"/>
      <c r="HDJ5" s="119"/>
      <c r="HDK5" s="119"/>
      <c r="HDL5" s="119"/>
      <c r="HDM5" s="119"/>
      <c r="HDN5" s="119"/>
      <c r="HDO5" s="119"/>
      <c r="HDP5" s="119"/>
      <c r="HDQ5" s="119"/>
      <c r="HDR5" s="119"/>
      <c r="HDS5" s="119"/>
      <c r="HDT5" s="119"/>
      <c r="HDU5" s="119"/>
      <c r="HDV5" s="119"/>
      <c r="HDW5" s="119"/>
      <c r="HDX5" s="119"/>
      <c r="HDY5" s="119"/>
      <c r="HDZ5" s="119"/>
      <c r="HEA5" s="119"/>
      <c r="HEB5" s="119"/>
      <c r="HEC5" s="119"/>
      <c r="HED5" s="119"/>
      <c r="HEE5" s="119"/>
      <c r="HEF5" s="119"/>
      <c r="HEG5" s="119"/>
      <c r="HEH5" s="119"/>
      <c r="HEI5" s="119"/>
      <c r="HEJ5" s="119"/>
      <c r="HEK5" s="119"/>
      <c r="HEL5" s="119"/>
      <c r="HEM5" s="119"/>
      <c r="HEN5" s="119"/>
      <c r="HEO5" s="119"/>
      <c r="HEP5" s="119"/>
      <c r="HEQ5" s="119"/>
      <c r="HER5" s="119"/>
      <c r="HES5" s="119"/>
      <c r="HET5" s="119"/>
      <c r="HEU5" s="119"/>
      <c r="HEV5" s="119"/>
      <c r="HEW5" s="119"/>
      <c r="HEX5" s="119"/>
      <c r="HEY5" s="119"/>
      <c r="HEZ5" s="119"/>
      <c r="HFA5" s="119"/>
      <c r="HFB5" s="119"/>
      <c r="HFC5" s="119"/>
      <c r="HFD5" s="119"/>
      <c r="HFE5" s="119"/>
      <c r="HFF5" s="119"/>
      <c r="HFG5" s="119"/>
      <c r="HFH5" s="119"/>
      <c r="HFI5" s="119"/>
      <c r="HFJ5" s="119"/>
      <c r="HFK5" s="119"/>
      <c r="HFL5" s="119"/>
      <c r="HFM5" s="119"/>
      <c r="HFN5" s="119"/>
      <c r="HFO5" s="119"/>
      <c r="HFP5" s="119"/>
      <c r="HFQ5" s="119"/>
      <c r="HFR5" s="119"/>
      <c r="HFS5" s="119"/>
      <c r="HFT5" s="119"/>
      <c r="HFU5" s="119"/>
      <c r="HFV5" s="119"/>
      <c r="HFW5" s="119"/>
      <c r="HFX5" s="119"/>
      <c r="HFY5" s="119"/>
      <c r="HFZ5" s="119"/>
      <c r="HGA5" s="119"/>
      <c r="HGB5" s="119"/>
      <c r="HGC5" s="119"/>
      <c r="HGD5" s="119"/>
      <c r="HGE5" s="119"/>
      <c r="HGF5" s="119"/>
      <c r="HGG5" s="119"/>
      <c r="HGH5" s="119"/>
      <c r="HGI5" s="119"/>
      <c r="HGJ5" s="119"/>
      <c r="HGK5" s="119"/>
      <c r="HGL5" s="119"/>
      <c r="HGM5" s="119"/>
      <c r="HGN5" s="119"/>
      <c r="HGO5" s="119"/>
      <c r="HGP5" s="119"/>
      <c r="HGQ5" s="119"/>
      <c r="HGR5" s="119"/>
      <c r="HGS5" s="119"/>
      <c r="HGT5" s="119"/>
      <c r="HGU5" s="119"/>
      <c r="HGV5" s="119"/>
      <c r="HGW5" s="119"/>
      <c r="HGX5" s="119"/>
      <c r="HGY5" s="119"/>
      <c r="HGZ5" s="119"/>
      <c r="HHA5" s="119"/>
      <c r="HHB5" s="119"/>
      <c r="HHC5" s="119"/>
      <c r="HHD5" s="119"/>
      <c r="HHE5" s="119"/>
      <c r="HHF5" s="119"/>
      <c r="HHG5" s="119"/>
      <c r="HHH5" s="119"/>
      <c r="HHI5" s="119"/>
      <c r="HHJ5" s="119"/>
      <c r="HHK5" s="119"/>
      <c r="HHL5" s="119"/>
      <c r="HHM5" s="119"/>
      <c r="HHN5" s="119"/>
      <c r="HHO5" s="119"/>
      <c r="HHP5" s="119"/>
      <c r="HHQ5" s="119"/>
      <c r="HHR5" s="119"/>
      <c r="HHS5" s="119"/>
      <c r="HHT5" s="119"/>
      <c r="HHU5" s="119"/>
      <c r="HHV5" s="119"/>
      <c r="HHW5" s="119"/>
      <c r="HHX5" s="119"/>
      <c r="HHY5" s="119"/>
      <c r="HHZ5" s="119"/>
      <c r="HIA5" s="119"/>
      <c r="HIB5" s="119"/>
      <c r="HIC5" s="119"/>
      <c r="HID5" s="119"/>
      <c r="HIE5" s="119"/>
      <c r="HIF5" s="119"/>
      <c r="HIG5" s="119"/>
      <c r="HIH5" s="119"/>
      <c r="HII5" s="119"/>
      <c r="HIJ5" s="119"/>
      <c r="HIK5" s="119"/>
      <c r="HIL5" s="119"/>
      <c r="HIM5" s="119"/>
      <c r="HIN5" s="119"/>
      <c r="HIO5" s="119"/>
      <c r="HIP5" s="119"/>
      <c r="HIQ5" s="119"/>
      <c r="HIR5" s="119"/>
      <c r="HIS5" s="119"/>
      <c r="HIT5" s="119"/>
      <c r="HIU5" s="119"/>
      <c r="HIV5" s="119"/>
      <c r="HIW5" s="119"/>
      <c r="HIX5" s="119"/>
      <c r="HIY5" s="119"/>
      <c r="HIZ5" s="119"/>
      <c r="HJA5" s="119"/>
      <c r="HJB5" s="119"/>
      <c r="HJC5" s="119"/>
      <c r="HJD5" s="119"/>
      <c r="HJE5" s="119"/>
      <c r="HJF5" s="119"/>
      <c r="HJG5" s="119"/>
      <c r="HJH5" s="119"/>
      <c r="HJI5" s="119"/>
      <c r="HJJ5" s="119"/>
      <c r="HJK5" s="119"/>
      <c r="HJL5" s="119"/>
      <c r="HJM5" s="119"/>
      <c r="HJN5" s="119"/>
      <c r="HJO5" s="119"/>
      <c r="HJP5" s="119"/>
      <c r="HJQ5" s="119"/>
      <c r="HJR5" s="119"/>
      <c r="HJS5" s="119"/>
      <c r="HJT5" s="119"/>
      <c r="HJU5" s="119"/>
      <c r="HJV5" s="119"/>
      <c r="HJW5" s="119"/>
      <c r="HJX5" s="119"/>
      <c r="HJY5" s="119"/>
      <c r="HJZ5" s="119"/>
      <c r="HKA5" s="119"/>
      <c r="HKB5" s="119"/>
      <c r="HKC5" s="119"/>
      <c r="HKD5" s="119"/>
      <c r="HKE5" s="119"/>
      <c r="HKF5" s="119"/>
      <c r="HKG5" s="119"/>
      <c r="HKH5" s="119"/>
      <c r="HKI5" s="119"/>
      <c r="HKJ5" s="119"/>
      <c r="HKK5" s="119"/>
      <c r="HKL5" s="119"/>
      <c r="HKM5" s="119"/>
      <c r="HKN5" s="119"/>
      <c r="HKO5" s="119"/>
      <c r="HKP5" s="119"/>
      <c r="HKQ5" s="119"/>
      <c r="HKR5" s="119"/>
      <c r="HKS5" s="119"/>
      <c r="HKT5" s="119"/>
      <c r="HKU5" s="119"/>
      <c r="HKV5" s="119"/>
      <c r="HKW5" s="119"/>
      <c r="HKX5" s="119"/>
      <c r="HKY5" s="119"/>
      <c r="HKZ5" s="119"/>
      <c r="HLA5" s="119"/>
      <c r="HLB5" s="119"/>
      <c r="HLC5" s="119"/>
      <c r="HLD5" s="119"/>
      <c r="HLE5" s="119"/>
      <c r="HLF5" s="119"/>
      <c r="HLG5" s="119"/>
      <c r="HLH5" s="119"/>
      <c r="HLI5" s="119"/>
      <c r="HLJ5" s="119"/>
      <c r="HLK5" s="119"/>
      <c r="HLL5" s="119"/>
      <c r="HLM5" s="119"/>
      <c r="HLN5" s="119"/>
      <c r="HLO5" s="119"/>
      <c r="HLP5" s="119"/>
      <c r="HLQ5" s="119"/>
      <c r="HLR5" s="119"/>
      <c r="HLS5" s="119"/>
      <c r="HLT5" s="119"/>
      <c r="HLU5" s="119"/>
      <c r="HLV5" s="119"/>
      <c r="HLW5" s="119"/>
      <c r="HLX5" s="119"/>
      <c r="HLY5" s="119"/>
      <c r="HLZ5" s="119"/>
      <c r="HMA5" s="119"/>
      <c r="HMB5" s="119"/>
      <c r="HMC5" s="119"/>
      <c r="HMD5" s="119"/>
      <c r="HME5" s="119"/>
      <c r="HMF5" s="119"/>
      <c r="HMG5" s="119"/>
      <c r="HMH5" s="119"/>
      <c r="HMI5" s="119"/>
      <c r="HMJ5" s="119"/>
      <c r="HMK5" s="119"/>
      <c r="HML5" s="119"/>
      <c r="HMM5" s="119"/>
      <c r="HMN5" s="119"/>
      <c r="HMO5" s="119"/>
      <c r="HMP5" s="119"/>
      <c r="HMQ5" s="119"/>
      <c r="HMR5" s="119"/>
      <c r="HMS5" s="119"/>
      <c r="HMT5" s="119"/>
      <c r="HMU5" s="119"/>
      <c r="HMV5" s="119"/>
      <c r="HMW5" s="119"/>
      <c r="HMX5" s="119"/>
      <c r="HMY5" s="119"/>
      <c r="HMZ5" s="119"/>
      <c r="HNA5" s="119"/>
      <c r="HNB5" s="119"/>
      <c r="HNC5" s="119"/>
      <c r="HND5" s="119"/>
      <c r="HNE5" s="119"/>
      <c r="HNF5" s="119"/>
      <c r="HNG5" s="119"/>
      <c r="HNH5" s="119"/>
      <c r="HNI5" s="119"/>
      <c r="HNJ5" s="119"/>
      <c r="HNK5" s="119"/>
      <c r="HNL5" s="119"/>
      <c r="HNM5" s="119"/>
      <c r="HNN5" s="119"/>
      <c r="HNO5" s="119"/>
      <c r="HNP5" s="119"/>
      <c r="HNQ5" s="119"/>
      <c r="HNR5" s="119"/>
      <c r="HNS5" s="119"/>
      <c r="HNT5" s="119"/>
      <c r="HNU5" s="119"/>
      <c r="HNV5" s="119"/>
      <c r="HNW5" s="119"/>
      <c r="HNX5" s="119"/>
      <c r="HNY5" s="119"/>
      <c r="HNZ5" s="119"/>
      <c r="HOA5" s="119"/>
      <c r="HOB5" s="119"/>
      <c r="HOC5" s="119"/>
      <c r="HOD5" s="119"/>
      <c r="HOE5" s="119"/>
      <c r="HOF5" s="119"/>
      <c r="HOG5" s="119"/>
      <c r="HOH5" s="119"/>
      <c r="HOI5" s="119"/>
      <c r="HOJ5" s="119"/>
      <c r="HOK5" s="119"/>
      <c r="HOL5" s="119"/>
      <c r="HOM5" s="119"/>
      <c r="HON5" s="119"/>
      <c r="HOO5" s="119"/>
      <c r="HOP5" s="119"/>
      <c r="HOQ5" s="119"/>
      <c r="HOR5" s="119"/>
      <c r="HOS5" s="119"/>
      <c r="HOT5" s="119"/>
      <c r="HOU5" s="119"/>
      <c r="HOV5" s="119"/>
      <c r="HOW5" s="119"/>
      <c r="HOX5" s="119"/>
      <c r="HOY5" s="119"/>
      <c r="HOZ5" s="119"/>
      <c r="HPA5" s="119"/>
      <c r="HPB5" s="119"/>
      <c r="HPC5" s="119"/>
      <c r="HPD5" s="119"/>
      <c r="HPE5" s="119"/>
      <c r="HPF5" s="119"/>
      <c r="HPG5" s="119"/>
      <c r="HPH5" s="119"/>
      <c r="HPI5" s="119"/>
      <c r="HPJ5" s="119"/>
      <c r="HPK5" s="119"/>
      <c r="HPL5" s="119"/>
      <c r="HPM5" s="119"/>
      <c r="HPN5" s="119"/>
      <c r="HPO5" s="119"/>
      <c r="HPP5" s="119"/>
      <c r="HPQ5" s="119"/>
      <c r="HPR5" s="119"/>
      <c r="HPS5" s="119"/>
      <c r="HPT5" s="119"/>
      <c r="HPU5" s="119"/>
      <c r="HPV5" s="119"/>
      <c r="HPW5" s="119"/>
      <c r="HPX5" s="119"/>
      <c r="HPY5" s="119"/>
      <c r="HPZ5" s="119"/>
      <c r="HQA5" s="119"/>
      <c r="HQB5" s="119"/>
      <c r="HQC5" s="119"/>
      <c r="HQD5" s="119"/>
      <c r="HQE5" s="119"/>
      <c r="HQF5" s="119"/>
      <c r="HQG5" s="119"/>
      <c r="HQH5" s="119"/>
      <c r="HQI5" s="119"/>
      <c r="HQJ5" s="119"/>
      <c r="HQK5" s="119"/>
      <c r="HQL5" s="119"/>
      <c r="HQM5" s="119"/>
      <c r="HQN5" s="119"/>
      <c r="HQO5" s="119"/>
      <c r="HQP5" s="119"/>
      <c r="HQQ5" s="119"/>
      <c r="HQR5" s="119"/>
      <c r="HQS5" s="119"/>
      <c r="HQT5" s="119"/>
      <c r="HQU5" s="119"/>
      <c r="HQV5" s="119"/>
      <c r="HQW5" s="119"/>
      <c r="HQX5" s="119"/>
      <c r="HQY5" s="119"/>
      <c r="HQZ5" s="119"/>
      <c r="HRA5" s="119"/>
      <c r="HRB5" s="119"/>
      <c r="HRC5" s="119"/>
      <c r="HRD5" s="119"/>
      <c r="HRE5" s="119"/>
      <c r="HRF5" s="119"/>
      <c r="HRG5" s="119"/>
      <c r="HRH5" s="119"/>
      <c r="HRI5" s="119"/>
      <c r="HRJ5" s="119"/>
      <c r="HRK5" s="119"/>
      <c r="HRL5" s="119"/>
      <c r="HRM5" s="119"/>
      <c r="HRN5" s="119"/>
      <c r="HRO5" s="119"/>
      <c r="HRP5" s="119"/>
      <c r="HRQ5" s="119"/>
      <c r="HRR5" s="119"/>
      <c r="HRS5" s="119"/>
      <c r="HRT5" s="119"/>
      <c r="HRU5" s="119"/>
      <c r="HRV5" s="119"/>
      <c r="HRW5" s="119"/>
      <c r="HRX5" s="119"/>
      <c r="HRY5" s="119"/>
      <c r="HRZ5" s="119"/>
      <c r="HSA5" s="119"/>
      <c r="HSB5" s="119"/>
      <c r="HSC5" s="119"/>
      <c r="HSD5" s="119"/>
      <c r="HSE5" s="119"/>
      <c r="HSF5" s="119"/>
      <c r="HSG5" s="119"/>
      <c r="HSH5" s="119"/>
      <c r="HSI5" s="119"/>
      <c r="HSJ5" s="119"/>
      <c r="HSK5" s="119"/>
      <c r="HSL5" s="119"/>
      <c r="HSM5" s="119"/>
      <c r="HSN5" s="119"/>
      <c r="HSO5" s="119"/>
      <c r="HSP5" s="119"/>
      <c r="HSQ5" s="119"/>
      <c r="HSR5" s="119"/>
      <c r="HSS5" s="119"/>
      <c r="HST5" s="119"/>
      <c r="HSU5" s="119"/>
      <c r="HSV5" s="119"/>
      <c r="HSW5" s="119"/>
      <c r="HSX5" s="119"/>
      <c r="HSY5" s="119"/>
      <c r="HSZ5" s="119"/>
      <c r="HTA5" s="119"/>
      <c r="HTB5" s="119"/>
      <c r="HTC5" s="119"/>
      <c r="HTD5" s="119"/>
      <c r="HTE5" s="119"/>
      <c r="HTF5" s="119"/>
      <c r="HTG5" s="119"/>
      <c r="HTH5" s="119"/>
      <c r="HTI5" s="119"/>
      <c r="HTJ5" s="119"/>
      <c r="HTK5" s="119"/>
      <c r="HTL5" s="119"/>
      <c r="HTM5" s="119"/>
      <c r="HTN5" s="119"/>
      <c r="HTO5" s="119"/>
      <c r="HTP5" s="119"/>
      <c r="HTQ5" s="119"/>
      <c r="HTR5" s="119"/>
      <c r="HTS5" s="119"/>
      <c r="HTT5" s="119"/>
      <c r="HTU5" s="119"/>
      <c r="HTV5" s="119"/>
      <c r="HTW5" s="119"/>
      <c r="HTX5" s="119"/>
      <c r="HTY5" s="119"/>
      <c r="HTZ5" s="119"/>
      <c r="HUA5" s="119"/>
      <c r="HUB5" s="119"/>
      <c r="HUC5" s="119"/>
      <c r="HUD5" s="119"/>
      <c r="HUE5" s="119"/>
      <c r="HUF5" s="119"/>
      <c r="HUG5" s="119"/>
      <c r="HUH5" s="119"/>
      <c r="HUI5" s="119"/>
      <c r="HUJ5" s="119"/>
      <c r="HUK5" s="119"/>
      <c r="HUL5" s="119"/>
      <c r="HUM5" s="119"/>
      <c r="HUN5" s="119"/>
      <c r="HUO5" s="119"/>
      <c r="HUP5" s="119"/>
      <c r="HUQ5" s="119"/>
      <c r="HUR5" s="119"/>
      <c r="HUS5" s="119"/>
      <c r="HUT5" s="119"/>
      <c r="HUU5" s="119"/>
      <c r="HUV5" s="119"/>
      <c r="HUW5" s="119"/>
      <c r="HUX5" s="119"/>
      <c r="HUY5" s="119"/>
      <c r="HUZ5" s="119"/>
      <c r="HVA5" s="119"/>
      <c r="HVB5" s="119"/>
      <c r="HVC5" s="119"/>
      <c r="HVD5" s="119"/>
      <c r="HVE5" s="119"/>
      <c r="HVF5" s="119"/>
      <c r="HVG5" s="119"/>
      <c r="HVH5" s="119"/>
      <c r="HVI5" s="119"/>
      <c r="HVJ5" s="119"/>
      <c r="HVK5" s="119"/>
      <c r="HVL5" s="119"/>
      <c r="HVM5" s="119"/>
      <c r="HVN5" s="119"/>
      <c r="HVO5" s="119"/>
      <c r="HVP5" s="119"/>
      <c r="HVQ5" s="119"/>
      <c r="HVR5" s="119"/>
      <c r="HVS5" s="119"/>
      <c r="HVT5" s="119"/>
      <c r="HVU5" s="119"/>
      <c r="HVV5" s="119"/>
      <c r="HVW5" s="119"/>
      <c r="HVX5" s="119"/>
      <c r="HVY5" s="119"/>
      <c r="HVZ5" s="119"/>
      <c r="HWA5" s="119"/>
      <c r="HWB5" s="119"/>
      <c r="HWC5" s="119"/>
      <c r="HWD5" s="119"/>
      <c r="HWE5" s="119"/>
      <c r="HWF5" s="119"/>
      <c r="HWG5" s="119"/>
      <c r="HWH5" s="119"/>
      <c r="HWI5" s="119"/>
      <c r="HWJ5" s="119"/>
      <c r="HWK5" s="119"/>
      <c r="HWL5" s="119"/>
      <c r="HWM5" s="119"/>
      <c r="HWN5" s="119"/>
      <c r="HWO5" s="119"/>
      <c r="HWP5" s="119"/>
      <c r="HWQ5" s="119"/>
      <c r="HWR5" s="119"/>
      <c r="HWS5" s="119"/>
      <c r="HWT5" s="119"/>
      <c r="HWU5" s="119"/>
      <c r="HWV5" s="119"/>
      <c r="HWW5" s="119"/>
      <c r="HWX5" s="119"/>
      <c r="HWY5" s="119"/>
      <c r="HWZ5" s="119"/>
      <c r="HXA5" s="119"/>
      <c r="HXB5" s="119"/>
      <c r="HXC5" s="119"/>
      <c r="HXD5" s="119"/>
      <c r="HXE5" s="119"/>
      <c r="HXF5" s="119"/>
      <c r="HXG5" s="119"/>
      <c r="HXH5" s="119"/>
      <c r="HXI5" s="119"/>
      <c r="HXJ5" s="119"/>
      <c r="HXK5" s="119"/>
      <c r="HXL5" s="119"/>
      <c r="HXM5" s="119"/>
      <c r="HXN5" s="119"/>
      <c r="HXO5" s="119"/>
      <c r="HXP5" s="119"/>
      <c r="HXQ5" s="119"/>
      <c r="HXR5" s="119"/>
      <c r="HXS5" s="119"/>
      <c r="HXT5" s="119"/>
      <c r="HXU5" s="119"/>
      <c r="HXV5" s="119"/>
      <c r="HXW5" s="119"/>
      <c r="HXX5" s="119"/>
      <c r="HXY5" s="119"/>
      <c r="HXZ5" s="119"/>
      <c r="HYA5" s="119"/>
      <c r="HYB5" s="119"/>
      <c r="HYC5" s="119"/>
      <c r="HYD5" s="119"/>
      <c r="HYE5" s="119"/>
      <c r="HYF5" s="119"/>
      <c r="HYG5" s="119"/>
      <c r="HYH5" s="119"/>
      <c r="HYI5" s="119"/>
      <c r="HYJ5" s="119"/>
      <c r="HYK5" s="119"/>
      <c r="HYL5" s="119"/>
      <c r="HYM5" s="119"/>
      <c r="HYN5" s="119"/>
      <c r="HYO5" s="119"/>
      <c r="HYP5" s="119"/>
      <c r="HYQ5" s="119"/>
      <c r="HYR5" s="119"/>
      <c r="HYS5" s="119"/>
      <c r="HYT5" s="119"/>
      <c r="HYU5" s="119"/>
      <c r="HYV5" s="119"/>
      <c r="HYW5" s="119"/>
      <c r="HYX5" s="119"/>
      <c r="HYY5" s="119"/>
      <c r="HYZ5" s="119"/>
      <c r="HZA5" s="119"/>
      <c r="HZB5" s="119"/>
      <c r="HZC5" s="119"/>
      <c r="HZD5" s="119"/>
      <c r="HZE5" s="119"/>
      <c r="HZF5" s="119"/>
      <c r="HZG5" s="119"/>
      <c r="HZH5" s="119"/>
      <c r="HZI5" s="119"/>
      <c r="HZJ5" s="119"/>
      <c r="HZK5" s="119"/>
      <c r="HZL5" s="119"/>
      <c r="HZM5" s="119"/>
      <c r="HZN5" s="119"/>
      <c r="HZO5" s="119"/>
      <c r="HZP5" s="119"/>
      <c r="HZQ5" s="119"/>
      <c r="HZR5" s="119"/>
      <c r="HZS5" s="119"/>
      <c r="HZT5" s="119"/>
      <c r="HZU5" s="119"/>
      <c r="HZV5" s="119"/>
      <c r="HZW5" s="119"/>
      <c r="HZX5" s="119"/>
      <c r="HZY5" s="119"/>
      <c r="HZZ5" s="119"/>
      <c r="IAA5" s="119"/>
      <c r="IAB5" s="119"/>
      <c r="IAC5" s="119"/>
      <c r="IAD5" s="119"/>
      <c r="IAE5" s="119"/>
      <c r="IAF5" s="119"/>
      <c r="IAG5" s="119"/>
      <c r="IAH5" s="119"/>
      <c r="IAI5" s="119"/>
      <c r="IAJ5" s="119"/>
      <c r="IAK5" s="119"/>
      <c r="IAL5" s="119"/>
      <c r="IAM5" s="119"/>
      <c r="IAN5" s="119"/>
      <c r="IAO5" s="119"/>
      <c r="IAP5" s="119"/>
      <c r="IAQ5" s="119"/>
      <c r="IAR5" s="119"/>
      <c r="IAS5" s="119"/>
      <c r="IAT5" s="119"/>
      <c r="IAU5" s="119"/>
      <c r="IAV5" s="119"/>
      <c r="IAW5" s="119"/>
      <c r="IAX5" s="119"/>
      <c r="IAY5" s="119"/>
      <c r="IAZ5" s="119"/>
      <c r="IBA5" s="119"/>
      <c r="IBB5" s="119"/>
      <c r="IBC5" s="119"/>
      <c r="IBD5" s="119"/>
      <c r="IBE5" s="119"/>
      <c r="IBF5" s="119"/>
      <c r="IBG5" s="119"/>
      <c r="IBH5" s="119"/>
      <c r="IBI5" s="119"/>
      <c r="IBJ5" s="119"/>
      <c r="IBK5" s="119"/>
      <c r="IBL5" s="119"/>
      <c r="IBM5" s="119"/>
      <c r="IBN5" s="119"/>
      <c r="IBO5" s="119"/>
      <c r="IBP5" s="119"/>
      <c r="IBQ5" s="119"/>
      <c r="IBR5" s="119"/>
      <c r="IBS5" s="119"/>
      <c r="IBT5" s="119"/>
      <c r="IBU5" s="119"/>
      <c r="IBV5" s="119"/>
      <c r="IBW5" s="119"/>
      <c r="IBX5" s="119"/>
      <c r="IBY5" s="119"/>
      <c r="IBZ5" s="119"/>
      <c r="ICA5" s="119"/>
      <c r="ICB5" s="119"/>
      <c r="ICC5" s="119"/>
      <c r="ICD5" s="119"/>
      <c r="ICE5" s="119"/>
      <c r="ICF5" s="119"/>
      <c r="ICG5" s="119"/>
      <c r="ICH5" s="119"/>
      <c r="ICI5" s="119"/>
      <c r="ICJ5" s="119"/>
      <c r="ICK5" s="119"/>
      <c r="ICL5" s="119"/>
      <c r="ICM5" s="119"/>
      <c r="ICN5" s="119"/>
      <c r="ICO5" s="119"/>
      <c r="ICP5" s="119"/>
      <c r="ICQ5" s="119"/>
      <c r="ICR5" s="119"/>
      <c r="ICS5" s="119"/>
      <c r="ICT5" s="119"/>
      <c r="ICU5" s="119"/>
      <c r="ICV5" s="119"/>
      <c r="ICW5" s="119"/>
      <c r="ICX5" s="119"/>
      <c r="ICY5" s="119"/>
      <c r="ICZ5" s="119"/>
      <c r="IDA5" s="119"/>
      <c r="IDB5" s="119"/>
      <c r="IDC5" s="119"/>
      <c r="IDD5" s="119"/>
      <c r="IDE5" s="119"/>
      <c r="IDF5" s="119"/>
      <c r="IDG5" s="119"/>
      <c r="IDH5" s="119"/>
      <c r="IDI5" s="119"/>
      <c r="IDJ5" s="119"/>
      <c r="IDK5" s="119"/>
      <c r="IDL5" s="119"/>
      <c r="IDM5" s="119"/>
      <c r="IDN5" s="119"/>
      <c r="IDO5" s="119"/>
      <c r="IDP5" s="119"/>
      <c r="IDQ5" s="119"/>
      <c r="IDR5" s="119"/>
      <c r="IDS5" s="119"/>
      <c r="IDT5" s="119"/>
      <c r="IDU5" s="119"/>
      <c r="IDV5" s="119"/>
      <c r="IDW5" s="119"/>
      <c r="IDX5" s="119"/>
      <c r="IDY5" s="119"/>
      <c r="IDZ5" s="119"/>
      <c r="IEA5" s="119"/>
      <c r="IEB5" s="119"/>
      <c r="IEC5" s="119"/>
      <c r="IED5" s="119"/>
      <c r="IEE5" s="119"/>
      <c r="IEF5" s="119"/>
      <c r="IEG5" s="119"/>
      <c r="IEH5" s="119"/>
      <c r="IEI5" s="119"/>
      <c r="IEJ5" s="119"/>
      <c r="IEK5" s="119"/>
      <c r="IEL5" s="119"/>
      <c r="IEM5" s="119"/>
      <c r="IEN5" s="119"/>
      <c r="IEO5" s="119"/>
      <c r="IEP5" s="119"/>
      <c r="IEQ5" s="119"/>
      <c r="IER5" s="119"/>
      <c r="IES5" s="119"/>
      <c r="IET5" s="119"/>
      <c r="IEU5" s="119"/>
      <c r="IEV5" s="119"/>
      <c r="IEW5" s="119"/>
      <c r="IEX5" s="119"/>
      <c r="IEY5" s="119"/>
      <c r="IEZ5" s="119"/>
      <c r="IFA5" s="119"/>
      <c r="IFB5" s="119"/>
      <c r="IFC5" s="119"/>
      <c r="IFD5" s="119"/>
      <c r="IFE5" s="119"/>
      <c r="IFF5" s="119"/>
      <c r="IFG5" s="119"/>
      <c r="IFH5" s="119"/>
      <c r="IFI5" s="119"/>
      <c r="IFJ5" s="119"/>
      <c r="IFK5" s="119"/>
      <c r="IFL5" s="119"/>
      <c r="IFM5" s="119"/>
      <c r="IFN5" s="119"/>
      <c r="IFO5" s="119"/>
      <c r="IFP5" s="119"/>
      <c r="IFQ5" s="119"/>
      <c r="IFR5" s="119"/>
      <c r="IFS5" s="119"/>
      <c r="IFT5" s="119"/>
      <c r="IFU5" s="119"/>
      <c r="IFV5" s="119"/>
      <c r="IFW5" s="119"/>
      <c r="IFX5" s="119"/>
      <c r="IFY5" s="119"/>
      <c r="IFZ5" s="119"/>
      <c r="IGA5" s="119"/>
      <c r="IGB5" s="119"/>
      <c r="IGC5" s="119"/>
      <c r="IGD5" s="119"/>
      <c r="IGE5" s="119"/>
      <c r="IGF5" s="119"/>
      <c r="IGG5" s="119"/>
      <c r="IGH5" s="119"/>
      <c r="IGI5" s="119"/>
      <c r="IGJ5" s="119"/>
      <c r="IGK5" s="119"/>
      <c r="IGL5" s="119"/>
      <c r="IGM5" s="119"/>
      <c r="IGN5" s="119"/>
      <c r="IGO5" s="119"/>
      <c r="IGP5" s="119"/>
      <c r="IGQ5" s="119"/>
      <c r="IGR5" s="119"/>
      <c r="IGS5" s="119"/>
      <c r="IGT5" s="119"/>
      <c r="IGU5" s="119"/>
      <c r="IGV5" s="119"/>
      <c r="IGW5" s="119"/>
      <c r="IGX5" s="119"/>
      <c r="IGY5" s="119"/>
      <c r="IGZ5" s="119"/>
      <c r="IHA5" s="119"/>
      <c r="IHB5" s="119"/>
      <c r="IHC5" s="119"/>
      <c r="IHD5" s="119"/>
      <c r="IHE5" s="119"/>
      <c r="IHF5" s="119"/>
      <c r="IHG5" s="119"/>
      <c r="IHH5" s="119"/>
      <c r="IHI5" s="119"/>
      <c r="IHJ5" s="119"/>
      <c r="IHK5" s="119"/>
      <c r="IHL5" s="119"/>
      <c r="IHM5" s="119"/>
      <c r="IHN5" s="119"/>
      <c r="IHO5" s="119"/>
      <c r="IHP5" s="119"/>
      <c r="IHQ5" s="119"/>
      <c r="IHR5" s="119"/>
      <c r="IHS5" s="119"/>
      <c r="IHT5" s="119"/>
      <c r="IHU5" s="119"/>
      <c r="IHV5" s="119"/>
      <c r="IHW5" s="119"/>
      <c r="IHX5" s="119"/>
      <c r="IHY5" s="119"/>
      <c r="IHZ5" s="119"/>
      <c r="IIA5" s="119"/>
      <c r="IIB5" s="119"/>
      <c r="IIC5" s="119"/>
      <c r="IID5" s="119"/>
      <c r="IIE5" s="119"/>
      <c r="IIF5" s="119"/>
      <c r="IIG5" s="119"/>
      <c r="IIH5" s="119"/>
      <c r="III5" s="119"/>
      <c r="IIJ5" s="119"/>
      <c r="IIK5" s="119"/>
      <c r="IIL5" s="119"/>
      <c r="IIM5" s="119"/>
      <c r="IIN5" s="119"/>
      <c r="IIO5" s="119"/>
      <c r="IIP5" s="119"/>
      <c r="IIQ5" s="119"/>
      <c r="IIR5" s="119"/>
      <c r="IIS5" s="119"/>
      <c r="IIT5" s="119"/>
      <c r="IIU5" s="119"/>
      <c r="IIV5" s="119"/>
      <c r="IIW5" s="119"/>
      <c r="IIX5" s="119"/>
      <c r="IIY5" s="119"/>
      <c r="IIZ5" s="119"/>
      <c r="IJA5" s="119"/>
      <c r="IJB5" s="119"/>
      <c r="IJC5" s="119"/>
      <c r="IJD5" s="119"/>
      <c r="IJE5" s="119"/>
      <c r="IJF5" s="119"/>
      <c r="IJG5" s="119"/>
      <c r="IJH5" s="119"/>
      <c r="IJI5" s="119"/>
      <c r="IJJ5" s="119"/>
      <c r="IJK5" s="119"/>
      <c r="IJL5" s="119"/>
      <c r="IJM5" s="119"/>
      <c r="IJN5" s="119"/>
      <c r="IJO5" s="119"/>
      <c r="IJP5" s="119"/>
      <c r="IJQ5" s="119"/>
      <c r="IJR5" s="119"/>
      <c r="IJS5" s="119"/>
      <c r="IJT5" s="119"/>
      <c r="IJU5" s="119"/>
      <c r="IJV5" s="119"/>
      <c r="IJW5" s="119"/>
      <c r="IJX5" s="119"/>
      <c r="IJY5" s="119"/>
      <c r="IJZ5" s="119"/>
      <c r="IKA5" s="119"/>
      <c r="IKB5" s="119"/>
      <c r="IKC5" s="119"/>
      <c r="IKD5" s="119"/>
      <c r="IKE5" s="119"/>
      <c r="IKF5" s="119"/>
      <c r="IKG5" s="119"/>
      <c r="IKH5" s="119"/>
      <c r="IKI5" s="119"/>
      <c r="IKJ5" s="119"/>
      <c r="IKK5" s="119"/>
      <c r="IKL5" s="119"/>
      <c r="IKM5" s="119"/>
      <c r="IKN5" s="119"/>
      <c r="IKO5" s="119"/>
      <c r="IKP5" s="119"/>
      <c r="IKQ5" s="119"/>
      <c r="IKR5" s="119"/>
      <c r="IKS5" s="119"/>
      <c r="IKT5" s="119"/>
      <c r="IKU5" s="119"/>
      <c r="IKV5" s="119"/>
      <c r="IKW5" s="119"/>
      <c r="IKX5" s="119"/>
      <c r="IKY5" s="119"/>
      <c r="IKZ5" s="119"/>
      <c r="ILA5" s="119"/>
      <c r="ILB5" s="119"/>
      <c r="ILC5" s="119"/>
      <c r="ILD5" s="119"/>
      <c r="ILE5" s="119"/>
      <c r="ILF5" s="119"/>
      <c r="ILG5" s="119"/>
      <c r="ILH5" s="119"/>
      <c r="ILI5" s="119"/>
      <c r="ILJ5" s="119"/>
      <c r="ILK5" s="119"/>
      <c r="ILL5" s="119"/>
      <c r="ILM5" s="119"/>
      <c r="ILN5" s="119"/>
      <c r="ILO5" s="119"/>
      <c r="ILP5" s="119"/>
      <c r="ILQ5" s="119"/>
      <c r="ILR5" s="119"/>
      <c r="ILS5" s="119"/>
      <c r="ILT5" s="119"/>
      <c r="ILU5" s="119"/>
      <c r="ILV5" s="119"/>
      <c r="ILW5" s="119"/>
      <c r="ILX5" s="119"/>
      <c r="ILY5" s="119"/>
      <c r="ILZ5" s="119"/>
      <c r="IMA5" s="119"/>
      <c r="IMB5" s="119"/>
      <c r="IMC5" s="119"/>
      <c r="IMD5" s="119"/>
      <c r="IME5" s="119"/>
      <c r="IMF5" s="119"/>
      <c r="IMG5" s="119"/>
      <c r="IMH5" s="119"/>
      <c r="IMI5" s="119"/>
      <c r="IMJ5" s="119"/>
      <c r="IMK5" s="119"/>
      <c r="IML5" s="119"/>
      <c r="IMM5" s="119"/>
      <c r="IMN5" s="119"/>
      <c r="IMO5" s="119"/>
      <c r="IMP5" s="119"/>
      <c r="IMQ5" s="119"/>
      <c r="IMR5" s="119"/>
      <c r="IMS5" s="119"/>
      <c r="IMT5" s="119"/>
      <c r="IMU5" s="119"/>
      <c r="IMV5" s="119"/>
      <c r="IMW5" s="119"/>
      <c r="IMX5" s="119"/>
      <c r="IMY5" s="119"/>
      <c r="IMZ5" s="119"/>
      <c r="INA5" s="119"/>
      <c r="INB5" s="119"/>
      <c r="INC5" s="119"/>
      <c r="IND5" s="119"/>
      <c r="INE5" s="119"/>
      <c r="INF5" s="119"/>
      <c r="ING5" s="119"/>
      <c r="INH5" s="119"/>
      <c r="INI5" s="119"/>
      <c r="INJ5" s="119"/>
      <c r="INK5" s="119"/>
      <c r="INL5" s="119"/>
      <c r="INM5" s="119"/>
      <c r="INN5" s="119"/>
      <c r="INO5" s="119"/>
      <c r="INP5" s="119"/>
      <c r="INQ5" s="119"/>
      <c r="INR5" s="119"/>
      <c r="INS5" s="119"/>
      <c r="INT5" s="119"/>
      <c r="INU5" s="119"/>
      <c r="INV5" s="119"/>
      <c r="INW5" s="119"/>
      <c r="INX5" s="119"/>
      <c r="INY5" s="119"/>
      <c r="INZ5" s="119"/>
      <c r="IOA5" s="119"/>
      <c r="IOB5" s="119"/>
      <c r="IOC5" s="119"/>
      <c r="IOD5" s="119"/>
      <c r="IOE5" s="119"/>
      <c r="IOF5" s="119"/>
      <c r="IOG5" s="119"/>
      <c r="IOH5" s="119"/>
      <c r="IOI5" s="119"/>
      <c r="IOJ5" s="119"/>
      <c r="IOK5" s="119"/>
      <c r="IOL5" s="119"/>
      <c r="IOM5" s="119"/>
      <c r="ION5" s="119"/>
      <c r="IOO5" s="119"/>
      <c r="IOP5" s="119"/>
      <c r="IOQ5" s="119"/>
      <c r="IOR5" s="119"/>
      <c r="IOS5" s="119"/>
      <c r="IOT5" s="119"/>
      <c r="IOU5" s="119"/>
      <c r="IOV5" s="119"/>
      <c r="IOW5" s="119"/>
      <c r="IOX5" s="119"/>
      <c r="IOY5" s="119"/>
      <c r="IOZ5" s="119"/>
      <c r="IPA5" s="119"/>
      <c r="IPB5" s="119"/>
      <c r="IPC5" s="119"/>
      <c r="IPD5" s="119"/>
      <c r="IPE5" s="119"/>
      <c r="IPF5" s="119"/>
      <c r="IPG5" s="119"/>
      <c r="IPH5" s="119"/>
      <c r="IPI5" s="119"/>
      <c r="IPJ5" s="119"/>
      <c r="IPK5" s="119"/>
      <c r="IPL5" s="119"/>
      <c r="IPM5" s="119"/>
      <c r="IPN5" s="119"/>
      <c r="IPO5" s="119"/>
      <c r="IPP5" s="119"/>
      <c r="IPQ5" s="119"/>
      <c r="IPR5" s="119"/>
      <c r="IPS5" s="119"/>
      <c r="IPT5" s="119"/>
      <c r="IPU5" s="119"/>
      <c r="IPV5" s="119"/>
      <c r="IPW5" s="119"/>
      <c r="IPX5" s="119"/>
      <c r="IPY5" s="119"/>
      <c r="IPZ5" s="119"/>
      <c r="IQA5" s="119"/>
      <c r="IQB5" s="119"/>
      <c r="IQC5" s="119"/>
      <c r="IQD5" s="119"/>
      <c r="IQE5" s="119"/>
      <c r="IQF5" s="119"/>
      <c r="IQG5" s="119"/>
      <c r="IQH5" s="119"/>
      <c r="IQI5" s="119"/>
      <c r="IQJ5" s="119"/>
      <c r="IQK5" s="119"/>
      <c r="IQL5" s="119"/>
      <c r="IQM5" s="119"/>
      <c r="IQN5" s="119"/>
      <c r="IQO5" s="119"/>
      <c r="IQP5" s="119"/>
      <c r="IQQ5" s="119"/>
      <c r="IQR5" s="119"/>
      <c r="IQS5" s="119"/>
      <c r="IQT5" s="119"/>
      <c r="IQU5" s="119"/>
      <c r="IQV5" s="119"/>
      <c r="IQW5" s="119"/>
      <c r="IQX5" s="119"/>
      <c r="IQY5" s="119"/>
      <c r="IQZ5" s="119"/>
      <c r="IRA5" s="119"/>
      <c r="IRB5" s="119"/>
      <c r="IRC5" s="119"/>
      <c r="IRD5" s="119"/>
      <c r="IRE5" s="119"/>
      <c r="IRF5" s="119"/>
      <c r="IRG5" s="119"/>
      <c r="IRH5" s="119"/>
      <c r="IRI5" s="119"/>
      <c r="IRJ5" s="119"/>
      <c r="IRK5" s="119"/>
      <c r="IRL5" s="119"/>
      <c r="IRM5" s="119"/>
      <c r="IRN5" s="119"/>
      <c r="IRO5" s="119"/>
      <c r="IRP5" s="119"/>
      <c r="IRQ5" s="119"/>
      <c r="IRR5" s="119"/>
      <c r="IRS5" s="119"/>
      <c r="IRT5" s="119"/>
      <c r="IRU5" s="119"/>
      <c r="IRV5" s="119"/>
      <c r="IRW5" s="119"/>
      <c r="IRX5" s="119"/>
      <c r="IRY5" s="119"/>
      <c r="IRZ5" s="119"/>
      <c r="ISA5" s="119"/>
      <c r="ISB5" s="119"/>
      <c r="ISC5" s="119"/>
      <c r="ISD5" s="119"/>
      <c r="ISE5" s="119"/>
      <c r="ISF5" s="119"/>
      <c r="ISG5" s="119"/>
      <c r="ISH5" s="119"/>
      <c r="ISI5" s="119"/>
      <c r="ISJ5" s="119"/>
      <c r="ISK5" s="119"/>
      <c r="ISL5" s="119"/>
      <c r="ISM5" s="119"/>
      <c r="ISN5" s="119"/>
      <c r="ISO5" s="119"/>
      <c r="ISP5" s="119"/>
      <c r="ISQ5" s="119"/>
      <c r="ISR5" s="119"/>
      <c r="ISS5" s="119"/>
      <c r="IST5" s="119"/>
      <c r="ISU5" s="119"/>
      <c r="ISV5" s="119"/>
      <c r="ISW5" s="119"/>
      <c r="ISX5" s="119"/>
      <c r="ISY5" s="119"/>
      <c r="ISZ5" s="119"/>
      <c r="ITA5" s="119"/>
      <c r="ITB5" s="119"/>
      <c r="ITC5" s="119"/>
      <c r="ITD5" s="119"/>
      <c r="ITE5" s="119"/>
      <c r="ITF5" s="119"/>
      <c r="ITG5" s="119"/>
      <c r="ITH5" s="119"/>
      <c r="ITI5" s="119"/>
      <c r="ITJ5" s="119"/>
      <c r="ITK5" s="119"/>
      <c r="ITL5" s="119"/>
      <c r="ITM5" s="119"/>
      <c r="ITN5" s="119"/>
      <c r="ITO5" s="119"/>
      <c r="ITP5" s="119"/>
      <c r="ITQ5" s="119"/>
      <c r="ITR5" s="119"/>
      <c r="ITS5" s="119"/>
      <c r="ITT5" s="119"/>
      <c r="ITU5" s="119"/>
      <c r="ITV5" s="119"/>
      <c r="ITW5" s="119"/>
      <c r="ITX5" s="119"/>
      <c r="ITY5" s="119"/>
      <c r="ITZ5" s="119"/>
      <c r="IUA5" s="119"/>
      <c r="IUB5" s="119"/>
      <c r="IUC5" s="119"/>
      <c r="IUD5" s="119"/>
      <c r="IUE5" s="119"/>
      <c r="IUF5" s="119"/>
      <c r="IUG5" s="119"/>
      <c r="IUH5" s="119"/>
      <c r="IUI5" s="119"/>
      <c r="IUJ5" s="119"/>
      <c r="IUK5" s="119"/>
      <c r="IUL5" s="119"/>
      <c r="IUM5" s="119"/>
      <c r="IUN5" s="119"/>
      <c r="IUO5" s="119"/>
      <c r="IUP5" s="119"/>
      <c r="IUQ5" s="119"/>
      <c r="IUR5" s="119"/>
      <c r="IUS5" s="119"/>
      <c r="IUT5" s="119"/>
      <c r="IUU5" s="119"/>
      <c r="IUV5" s="119"/>
      <c r="IUW5" s="119"/>
      <c r="IUX5" s="119"/>
      <c r="IUY5" s="119"/>
      <c r="IUZ5" s="119"/>
      <c r="IVA5" s="119"/>
      <c r="IVB5" s="119"/>
      <c r="IVC5" s="119"/>
      <c r="IVD5" s="119"/>
      <c r="IVE5" s="119"/>
      <c r="IVF5" s="119"/>
      <c r="IVG5" s="119"/>
      <c r="IVH5" s="119"/>
      <c r="IVI5" s="119"/>
      <c r="IVJ5" s="119"/>
      <c r="IVK5" s="119"/>
      <c r="IVL5" s="119"/>
      <c r="IVM5" s="119"/>
      <c r="IVN5" s="119"/>
      <c r="IVO5" s="119"/>
      <c r="IVP5" s="119"/>
      <c r="IVQ5" s="119"/>
      <c r="IVR5" s="119"/>
      <c r="IVS5" s="119"/>
      <c r="IVT5" s="119"/>
      <c r="IVU5" s="119"/>
      <c r="IVV5" s="119"/>
      <c r="IVW5" s="119"/>
      <c r="IVX5" s="119"/>
      <c r="IVY5" s="119"/>
      <c r="IVZ5" s="119"/>
      <c r="IWA5" s="119"/>
      <c r="IWB5" s="119"/>
      <c r="IWC5" s="119"/>
      <c r="IWD5" s="119"/>
      <c r="IWE5" s="119"/>
      <c r="IWF5" s="119"/>
      <c r="IWG5" s="119"/>
      <c r="IWH5" s="119"/>
      <c r="IWI5" s="119"/>
      <c r="IWJ5" s="119"/>
      <c r="IWK5" s="119"/>
      <c r="IWL5" s="119"/>
      <c r="IWM5" s="119"/>
      <c r="IWN5" s="119"/>
      <c r="IWO5" s="119"/>
      <c r="IWP5" s="119"/>
      <c r="IWQ5" s="119"/>
      <c r="IWR5" s="119"/>
      <c r="IWS5" s="119"/>
      <c r="IWT5" s="119"/>
      <c r="IWU5" s="119"/>
      <c r="IWV5" s="119"/>
      <c r="IWW5" s="119"/>
      <c r="IWX5" s="119"/>
      <c r="IWY5" s="119"/>
      <c r="IWZ5" s="119"/>
      <c r="IXA5" s="119"/>
      <c r="IXB5" s="119"/>
      <c r="IXC5" s="119"/>
      <c r="IXD5" s="119"/>
      <c r="IXE5" s="119"/>
      <c r="IXF5" s="119"/>
      <c r="IXG5" s="119"/>
      <c r="IXH5" s="119"/>
      <c r="IXI5" s="119"/>
      <c r="IXJ5" s="119"/>
      <c r="IXK5" s="119"/>
      <c r="IXL5" s="119"/>
      <c r="IXM5" s="119"/>
      <c r="IXN5" s="119"/>
      <c r="IXO5" s="119"/>
      <c r="IXP5" s="119"/>
      <c r="IXQ5" s="119"/>
      <c r="IXR5" s="119"/>
      <c r="IXS5" s="119"/>
      <c r="IXT5" s="119"/>
      <c r="IXU5" s="119"/>
      <c r="IXV5" s="119"/>
      <c r="IXW5" s="119"/>
      <c r="IXX5" s="119"/>
      <c r="IXY5" s="119"/>
      <c r="IXZ5" s="119"/>
      <c r="IYA5" s="119"/>
      <c r="IYB5" s="119"/>
      <c r="IYC5" s="119"/>
      <c r="IYD5" s="119"/>
      <c r="IYE5" s="119"/>
      <c r="IYF5" s="119"/>
      <c r="IYG5" s="119"/>
      <c r="IYH5" s="119"/>
      <c r="IYI5" s="119"/>
      <c r="IYJ5" s="119"/>
      <c r="IYK5" s="119"/>
      <c r="IYL5" s="119"/>
      <c r="IYM5" s="119"/>
      <c r="IYN5" s="119"/>
      <c r="IYO5" s="119"/>
      <c r="IYP5" s="119"/>
      <c r="IYQ5" s="119"/>
      <c r="IYR5" s="119"/>
      <c r="IYS5" s="119"/>
      <c r="IYT5" s="119"/>
      <c r="IYU5" s="119"/>
      <c r="IYV5" s="119"/>
      <c r="IYW5" s="119"/>
      <c r="IYX5" s="119"/>
      <c r="IYY5" s="119"/>
      <c r="IYZ5" s="119"/>
      <c r="IZA5" s="119"/>
      <c r="IZB5" s="119"/>
      <c r="IZC5" s="119"/>
      <c r="IZD5" s="119"/>
      <c r="IZE5" s="119"/>
      <c r="IZF5" s="119"/>
      <c r="IZG5" s="119"/>
      <c r="IZH5" s="119"/>
      <c r="IZI5" s="119"/>
      <c r="IZJ5" s="119"/>
      <c r="IZK5" s="119"/>
      <c r="IZL5" s="119"/>
      <c r="IZM5" s="119"/>
      <c r="IZN5" s="119"/>
      <c r="IZO5" s="119"/>
      <c r="IZP5" s="119"/>
      <c r="IZQ5" s="119"/>
      <c r="IZR5" s="119"/>
      <c r="IZS5" s="119"/>
      <c r="IZT5" s="119"/>
      <c r="IZU5" s="119"/>
      <c r="IZV5" s="119"/>
      <c r="IZW5" s="119"/>
      <c r="IZX5" s="119"/>
      <c r="IZY5" s="119"/>
      <c r="IZZ5" s="119"/>
      <c r="JAA5" s="119"/>
      <c r="JAB5" s="119"/>
      <c r="JAC5" s="119"/>
      <c r="JAD5" s="119"/>
      <c r="JAE5" s="119"/>
      <c r="JAF5" s="119"/>
      <c r="JAG5" s="119"/>
      <c r="JAH5" s="119"/>
      <c r="JAI5" s="119"/>
      <c r="JAJ5" s="119"/>
      <c r="JAK5" s="119"/>
      <c r="JAL5" s="119"/>
      <c r="JAM5" s="119"/>
      <c r="JAN5" s="119"/>
      <c r="JAO5" s="119"/>
      <c r="JAP5" s="119"/>
      <c r="JAQ5" s="119"/>
      <c r="JAR5" s="119"/>
      <c r="JAS5" s="119"/>
      <c r="JAT5" s="119"/>
      <c r="JAU5" s="119"/>
      <c r="JAV5" s="119"/>
      <c r="JAW5" s="119"/>
      <c r="JAX5" s="119"/>
      <c r="JAY5" s="119"/>
      <c r="JAZ5" s="119"/>
      <c r="JBA5" s="119"/>
      <c r="JBB5" s="119"/>
      <c r="JBC5" s="119"/>
      <c r="JBD5" s="119"/>
      <c r="JBE5" s="119"/>
      <c r="JBF5" s="119"/>
      <c r="JBG5" s="119"/>
      <c r="JBH5" s="119"/>
      <c r="JBI5" s="119"/>
      <c r="JBJ5" s="119"/>
      <c r="JBK5" s="119"/>
      <c r="JBL5" s="119"/>
      <c r="JBM5" s="119"/>
      <c r="JBN5" s="119"/>
      <c r="JBO5" s="119"/>
      <c r="JBP5" s="119"/>
      <c r="JBQ5" s="119"/>
      <c r="JBR5" s="119"/>
      <c r="JBS5" s="119"/>
      <c r="JBT5" s="119"/>
      <c r="JBU5" s="119"/>
      <c r="JBV5" s="119"/>
      <c r="JBW5" s="119"/>
      <c r="JBX5" s="119"/>
      <c r="JBY5" s="119"/>
      <c r="JBZ5" s="119"/>
      <c r="JCA5" s="119"/>
      <c r="JCB5" s="119"/>
      <c r="JCC5" s="119"/>
      <c r="JCD5" s="119"/>
      <c r="JCE5" s="119"/>
      <c r="JCF5" s="119"/>
      <c r="JCG5" s="119"/>
      <c r="JCH5" s="119"/>
      <c r="JCI5" s="119"/>
      <c r="JCJ5" s="119"/>
      <c r="JCK5" s="119"/>
      <c r="JCL5" s="119"/>
      <c r="JCM5" s="119"/>
      <c r="JCN5" s="119"/>
      <c r="JCO5" s="119"/>
      <c r="JCP5" s="119"/>
      <c r="JCQ5" s="119"/>
      <c r="JCR5" s="119"/>
      <c r="JCS5" s="119"/>
      <c r="JCT5" s="119"/>
      <c r="JCU5" s="119"/>
      <c r="JCV5" s="119"/>
      <c r="JCW5" s="119"/>
      <c r="JCX5" s="119"/>
      <c r="JCY5" s="119"/>
      <c r="JCZ5" s="119"/>
      <c r="JDA5" s="119"/>
      <c r="JDB5" s="119"/>
      <c r="JDC5" s="119"/>
      <c r="JDD5" s="119"/>
      <c r="JDE5" s="119"/>
      <c r="JDF5" s="119"/>
      <c r="JDG5" s="119"/>
      <c r="JDH5" s="119"/>
      <c r="JDI5" s="119"/>
      <c r="JDJ5" s="119"/>
      <c r="JDK5" s="119"/>
      <c r="JDL5" s="119"/>
      <c r="JDM5" s="119"/>
      <c r="JDN5" s="119"/>
      <c r="JDO5" s="119"/>
      <c r="JDP5" s="119"/>
      <c r="JDQ5" s="119"/>
      <c r="JDR5" s="119"/>
      <c r="JDS5" s="119"/>
      <c r="JDT5" s="119"/>
      <c r="JDU5" s="119"/>
      <c r="JDV5" s="119"/>
      <c r="JDW5" s="119"/>
      <c r="JDX5" s="119"/>
      <c r="JDY5" s="119"/>
      <c r="JDZ5" s="119"/>
      <c r="JEA5" s="119"/>
      <c r="JEB5" s="119"/>
      <c r="JEC5" s="119"/>
      <c r="JED5" s="119"/>
      <c r="JEE5" s="119"/>
      <c r="JEF5" s="119"/>
      <c r="JEG5" s="119"/>
      <c r="JEH5" s="119"/>
      <c r="JEI5" s="119"/>
      <c r="JEJ5" s="119"/>
      <c r="JEK5" s="119"/>
      <c r="JEL5" s="119"/>
      <c r="JEM5" s="119"/>
      <c r="JEN5" s="119"/>
      <c r="JEO5" s="119"/>
      <c r="JEP5" s="119"/>
      <c r="JEQ5" s="119"/>
      <c r="JER5" s="119"/>
      <c r="JES5" s="119"/>
      <c r="JET5" s="119"/>
      <c r="JEU5" s="119"/>
      <c r="JEV5" s="119"/>
      <c r="JEW5" s="119"/>
      <c r="JEX5" s="119"/>
      <c r="JEY5" s="119"/>
      <c r="JEZ5" s="119"/>
      <c r="JFA5" s="119"/>
      <c r="JFB5" s="119"/>
      <c r="JFC5" s="119"/>
      <c r="JFD5" s="119"/>
      <c r="JFE5" s="119"/>
      <c r="JFF5" s="119"/>
      <c r="JFG5" s="119"/>
      <c r="JFH5" s="119"/>
      <c r="JFI5" s="119"/>
      <c r="JFJ5" s="119"/>
      <c r="JFK5" s="119"/>
      <c r="JFL5" s="119"/>
      <c r="JFM5" s="119"/>
      <c r="JFN5" s="119"/>
      <c r="JFO5" s="119"/>
      <c r="JFP5" s="119"/>
      <c r="JFQ5" s="119"/>
      <c r="JFR5" s="119"/>
      <c r="JFS5" s="119"/>
      <c r="JFT5" s="119"/>
      <c r="JFU5" s="119"/>
      <c r="JFV5" s="119"/>
      <c r="JFW5" s="119"/>
      <c r="JFX5" s="119"/>
      <c r="JFY5" s="119"/>
      <c r="JFZ5" s="119"/>
      <c r="JGA5" s="119"/>
      <c r="JGB5" s="119"/>
      <c r="JGC5" s="119"/>
      <c r="JGD5" s="119"/>
      <c r="JGE5" s="119"/>
      <c r="JGF5" s="119"/>
      <c r="JGG5" s="119"/>
      <c r="JGH5" s="119"/>
      <c r="JGI5" s="119"/>
      <c r="JGJ5" s="119"/>
      <c r="JGK5" s="119"/>
      <c r="JGL5" s="119"/>
      <c r="JGM5" s="119"/>
      <c r="JGN5" s="119"/>
      <c r="JGO5" s="119"/>
      <c r="JGP5" s="119"/>
      <c r="JGQ5" s="119"/>
      <c r="JGR5" s="119"/>
      <c r="JGS5" s="119"/>
      <c r="JGT5" s="119"/>
      <c r="JGU5" s="119"/>
      <c r="JGV5" s="119"/>
      <c r="JGW5" s="119"/>
      <c r="JGX5" s="119"/>
      <c r="JGY5" s="119"/>
      <c r="JGZ5" s="119"/>
      <c r="JHA5" s="119"/>
      <c r="JHB5" s="119"/>
      <c r="JHC5" s="119"/>
      <c r="JHD5" s="119"/>
      <c r="JHE5" s="119"/>
      <c r="JHF5" s="119"/>
      <c r="JHG5" s="119"/>
      <c r="JHH5" s="119"/>
      <c r="JHI5" s="119"/>
      <c r="JHJ5" s="119"/>
      <c r="JHK5" s="119"/>
      <c r="JHL5" s="119"/>
      <c r="JHM5" s="119"/>
      <c r="JHN5" s="119"/>
      <c r="JHO5" s="119"/>
      <c r="JHP5" s="119"/>
      <c r="JHQ5" s="119"/>
      <c r="JHR5" s="119"/>
      <c r="JHS5" s="119"/>
      <c r="JHT5" s="119"/>
      <c r="JHU5" s="119"/>
      <c r="JHV5" s="119"/>
      <c r="JHW5" s="119"/>
      <c r="JHX5" s="119"/>
      <c r="JHY5" s="119"/>
      <c r="JHZ5" s="119"/>
      <c r="JIA5" s="119"/>
      <c r="JIB5" s="119"/>
      <c r="JIC5" s="119"/>
      <c r="JID5" s="119"/>
      <c r="JIE5" s="119"/>
      <c r="JIF5" s="119"/>
      <c r="JIG5" s="119"/>
      <c r="JIH5" s="119"/>
      <c r="JII5" s="119"/>
      <c r="JIJ5" s="119"/>
      <c r="JIK5" s="119"/>
      <c r="JIL5" s="119"/>
      <c r="JIM5" s="119"/>
      <c r="JIN5" s="119"/>
      <c r="JIO5" s="119"/>
      <c r="JIP5" s="119"/>
      <c r="JIQ5" s="119"/>
      <c r="JIR5" s="119"/>
      <c r="JIS5" s="119"/>
      <c r="JIT5" s="119"/>
      <c r="JIU5" s="119"/>
      <c r="JIV5" s="119"/>
      <c r="JIW5" s="119"/>
      <c r="JIX5" s="119"/>
      <c r="JIY5" s="119"/>
      <c r="JIZ5" s="119"/>
      <c r="JJA5" s="119"/>
      <c r="JJB5" s="119"/>
      <c r="JJC5" s="119"/>
      <c r="JJD5" s="119"/>
      <c r="JJE5" s="119"/>
      <c r="JJF5" s="119"/>
      <c r="JJG5" s="119"/>
      <c r="JJH5" s="119"/>
      <c r="JJI5" s="119"/>
      <c r="JJJ5" s="119"/>
      <c r="JJK5" s="119"/>
      <c r="JJL5" s="119"/>
      <c r="JJM5" s="119"/>
      <c r="JJN5" s="119"/>
      <c r="JJO5" s="119"/>
      <c r="JJP5" s="119"/>
      <c r="JJQ5" s="119"/>
      <c r="JJR5" s="119"/>
      <c r="JJS5" s="119"/>
      <c r="JJT5" s="119"/>
      <c r="JJU5" s="119"/>
      <c r="JJV5" s="119"/>
      <c r="JJW5" s="119"/>
      <c r="JJX5" s="119"/>
      <c r="JJY5" s="119"/>
      <c r="JJZ5" s="119"/>
      <c r="JKA5" s="119"/>
      <c r="JKB5" s="119"/>
      <c r="JKC5" s="119"/>
      <c r="JKD5" s="119"/>
      <c r="JKE5" s="119"/>
      <c r="JKF5" s="119"/>
      <c r="JKG5" s="119"/>
      <c r="JKH5" s="119"/>
      <c r="JKI5" s="119"/>
      <c r="JKJ5" s="119"/>
      <c r="JKK5" s="119"/>
      <c r="JKL5" s="119"/>
      <c r="JKM5" s="119"/>
      <c r="JKN5" s="119"/>
      <c r="JKO5" s="119"/>
      <c r="JKP5" s="119"/>
      <c r="JKQ5" s="119"/>
      <c r="JKR5" s="119"/>
      <c r="JKS5" s="119"/>
      <c r="JKT5" s="119"/>
      <c r="JKU5" s="119"/>
      <c r="JKV5" s="119"/>
      <c r="JKW5" s="119"/>
      <c r="JKX5" s="119"/>
      <c r="JKY5" s="119"/>
      <c r="JKZ5" s="119"/>
      <c r="JLA5" s="119"/>
      <c r="JLB5" s="119"/>
      <c r="JLC5" s="119"/>
      <c r="JLD5" s="119"/>
      <c r="JLE5" s="119"/>
      <c r="JLF5" s="119"/>
      <c r="JLG5" s="119"/>
      <c r="JLH5" s="119"/>
      <c r="JLI5" s="119"/>
      <c r="JLJ5" s="119"/>
      <c r="JLK5" s="119"/>
      <c r="JLL5" s="119"/>
      <c r="JLM5" s="119"/>
      <c r="JLN5" s="119"/>
      <c r="JLO5" s="119"/>
      <c r="JLP5" s="119"/>
      <c r="JLQ5" s="119"/>
      <c r="JLR5" s="119"/>
      <c r="JLS5" s="119"/>
      <c r="JLT5" s="119"/>
      <c r="JLU5" s="119"/>
      <c r="JLV5" s="119"/>
      <c r="JLW5" s="119"/>
      <c r="JLX5" s="119"/>
      <c r="JLY5" s="119"/>
      <c r="JLZ5" s="119"/>
      <c r="JMA5" s="119"/>
      <c r="JMB5" s="119"/>
      <c r="JMC5" s="119"/>
      <c r="JMD5" s="119"/>
      <c r="JME5" s="119"/>
      <c r="JMF5" s="119"/>
      <c r="JMG5" s="119"/>
      <c r="JMH5" s="119"/>
      <c r="JMI5" s="119"/>
      <c r="JMJ5" s="119"/>
      <c r="JMK5" s="119"/>
      <c r="JML5" s="119"/>
      <c r="JMM5" s="119"/>
      <c r="JMN5" s="119"/>
      <c r="JMO5" s="119"/>
      <c r="JMP5" s="119"/>
      <c r="JMQ5" s="119"/>
      <c r="JMR5" s="119"/>
      <c r="JMS5" s="119"/>
      <c r="JMT5" s="119"/>
      <c r="JMU5" s="119"/>
      <c r="JMV5" s="119"/>
      <c r="JMW5" s="119"/>
      <c r="JMX5" s="119"/>
      <c r="JMY5" s="119"/>
      <c r="JMZ5" s="119"/>
      <c r="JNA5" s="119"/>
      <c r="JNB5" s="119"/>
      <c r="JNC5" s="119"/>
      <c r="JND5" s="119"/>
      <c r="JNE5" s="119"/>
      <c r="JNF5" s="119"/>
      <c r="JNG5" s="119"/>
      <c r="JNH5" s="119"/>
      <c r="JNI5" s="119"/>
      <c r="JNJ5" s="119"/>
      <c r="JNK5" s="119"/>
      <c r="JNL5" s="119"/>
      <c r="JNM5" s="119"/>
      <c r="JNN5" s="119"/>
      <c r="JNO5" s="119"/>
      <c r="JNP5" s="119"/>
      <c r="JNQ5" s="119"/>
      <c r="JNR5" s="119"/>
      <c r="JNS5" s="119"/>
      <c r="JNT5" s="119"/>
      <c r="JNU5" s="119"/>
      <c r="JNV5" s="119"/>
      <c r="JNW5" s="119"/>
      <c r="JNX5" s="119"/>
      <c r="JNY5" s="119"/>
      <c r="JNZ5" s="119"/>
      <c r="JOA5" s="119"/>
      <c r="JOB5" s="119"/>
      <c r="JOC5" s="119"/>
      <c r="JOD5" s="119"/>
      <c r="JOE5" s="119"/>
      <c r="JOF5" s="119"/>
      <c r="JOG5" s="119"/>
      <c r="JOH5" s="119"/>
      <c r="JOI5" s="119"/>
      <c r="JOJ5" s="119"/>
      <c r="JOK5" s="119"/>
      <c r="JOL5" s="119"/>
      <c r="JOM5" s="119"/>
      <c r="JON5" s="119"/>
      <c r="JOO5" s="119"/>
      <c r="JOP5" s="119"/>
      <c r="JOQ5" s="119"/>
      <c r="JOR5" s="119"/>
      <c r="JOS5" s="119"/>
      <c r="JOT5" s="119"/>
      <c r="JOU5" s="119"/>
      <c r="JOV5" s="119"/>
      <c r="JOW5" s="119"/>
      <c r="JOX5" s="119"/>
      <c r="JOY5" s="119"/>
      <c r="JOZ5" s="119"/>
      <c r="JPA5" s="119"/>
      <c r="JPB5" s="119"/>
      <c r="JPC5" s="119"/>
      <c r="JPD5" s="119"/>
      <c r="JPE5" s="119"/>
      <c r="JPF5" s="119"/>
      <c r="JPG5" s="119"/>
      <c r="JPH5" s="119"/>
      <c r="JPI5" s="119"/>
      <c r="JPJ5" s="119"/>
      <c r="JPK5" s="119"/>
      <c r="JPL5" s="119"/>
      <c r="JPM5" s="119"/>
      <c r="JPN5" s="119"/>
      <c r="JPO5" s="119"/>
      <c r="JPP5" s="119"/>
      <c r="JPQ5" s="119"/>
      <c r="JPR5" s="119"/>
      <c r="JPS5" s="119"/>
      <c r="JPT5" s="119"/>
      <c r="JPU5" s="119"/>
      <c r="JPV5" s="119"/>
      <c r="JPW5" s="119"/>
      <c r="JPX5" s="119"/>
      <c r="JPY5" s="119"/>
      <c r="JPZ5" s="119"/>
      <c r="JQA5" s="119"/>
      <c r="JQB5" s="119"/>
      <c r="JQC5" s="119"/>
      <c r="JQD5" s="119"/>
      <c r="JQE5" s="119"/>
      <c r="JQF5" s="119"/>
      <c r="JQG5" s="119"/>
      <c r="JQH5" s="119"/>
      <c r="JQI5" s="119"/>
      <c r="JQJ5" s="119"/>
      <c r="JQK5" s="119"/>
      <c r="JQL5" s="119"/>
      <c r="JQM5" s="119"/>
      <c r="JQN5" s="119"/>
      <c r="JQO5" s="119"/>
      <c r="JQP5" s="119"/>
      <c r="JQQ5" s="119"/>
      <c r="JQR5" s="119"/>
      <c r="JQS5" s="119"/>
      <c r="JQT5" s="119"/>
      <c r="JQU5" s="119"/>
      <c r="JQV5" s="119"/>
      <c r="JQW5" s="119"/>
      <c r="JQX5" s="119"/>
      <c r="JQY5" s="119"/>
      <c r="JQZ5" s="119"/>
      <c r="JRA5" s="119"/>
      <c r="JRB5" s="119"/>
      <c r="JRC5" s="119"/>
      <c r="JRD5" s="119"/>
      <c r="JRE5" s="119"/>
      <c r="JRF5" s="119"/>
      <c r="JRG5" s="119"/>
      <c r="JRH5" s="119"/>
      <c r="JRI5" s="119"/>
      <c r="JRJ5" s="119"/>
      <c r="JRK5" s="119"/>
      <c r="JRL5" s="119"/>
      <c r="JRM5" s="119"/>
      <c r="JRN5" s="119"/>
      <c r="JRO5" s="119"/>
      <c r="JRP5" s="119"/>
      <c r="JRQ5" s="119"/>
      <c r="JRR5" s="119"/>
      <c r="JRS5" s="119"/>
      <c r="JRT5" s="119"/>
      <c r="JRU5" s="119"/>
      <c r="JRV5" s="119"/>
      <c r="JRW5" s="119"/>
      <c r="JRX5" s="119"/>
      <c r="JRY5" s="119"/>
      <c r="JRZ5" s="119"/>
      <c r="JSA5" s="119"/>
      <c r="JSB5" s="119"/>
      <c r="JSC5" s="119"/>
      <c r="JSD5" s="119"/>
      <c r="JSE5" s="119"/>
      <c r="JSF5" s="119"/>
      <c r="JSG5" s="119"/>
      <c r="JSH5" s="119"/>
      <c r="JSI5" s="119"/>
      <c r="JSJ5" s="119"/>
      <c r="JSK5" s="119"/>
      <c r="JSL5" s="119"/>
      <c r="JSM5" s="119"/>
      <c r="JSN5" s="119"/>
      <c r="JSO5" s="119"/>
      <c r="JSP5" s="119"/>
      <c r="JSQ5" s="119"/>
      <c r="JSR5" s="119"/>
      <c r="JSS5" s="119"/>
      <c r="JST5" s="119"/>
      <c r="JSU5" s="119"/>
      <c r="JSV5" s="119"/>
      <c r="JSW5" s="119"/>
      <c r="JSX5" s="119"/>
      <c r="JSY5" s="119"/>
      <c r="JSZ5" s="119"/>
      <c r="JTA5" s="119"/>
      <c r="JTB5" s="119"/>
      <c r="JTC5" s="119"/>
      <c r="JTD5" s="119"/>
      <c r="JTE5" s="119"/>
      <c r="JTF5" s="119"/>
      <c r="JTG5" s="119"/>
      <c r="JTH5" s="119"/>
      <c r="JTI5" s="119"/>
      <c r="JTJ5" s="119"/>
      <c r="JTK5" s="119"/>
      <c r="JTL5" s="119"/>
      <c r="JTM5" s="119"/>
      <c r="JTN5" s="119"/>
      <c r="JTO5" s="119"/>
      <c r="JTP5" s="119"/>
      <c r="JTQ5" s="119"/>
      <c r="JTR5" s="119"/>
      <c r="JTS5" s="119"/>
      <c r="JTT5" s="119"/>
      <c r="JTU5" s="119"/>
      <c r="JTV5" s="119"/>
      <c r="JTW5" s="119"/>
      <c r="JTX5" s="119"/>
      <c r="JTY5" s="119"/>
      <c r="JTZ5" s="119"/>
      <c r="JUA5" s="119"/>
      <c r="JUB5" s="119"/>
      <c r="JUC5" s="119"/>
      <c r="JUD5" s="119"/>
      <c r="JUE5" s="119"/>
      <c r="JUF5" s="119"/>
      <c r="JUG5" s="119"/>
      <c r="JUH5" s="119"/>
      <c r="JUI5" s="119"/>
      <c r="JUJ5" s="119"/>
      <c r="JUK5" s="119"/>
      <c r="JUL5" s="119"/>
      <c r="JUM5" s="119"/>
      <c r="JUN5" s="119"/>
      <c r="JUO5" s="119"/>
      <c r="JUP5" s="119"/>
      <c r="JUQ5" s="119"/>
      <c r="JUR5" s="119"/>
      <c r="JUS5" s="119"/>
      <c r="JUT5" s="119"/>
      <c r="JUU5" s="119"/>
      <c r="JUV5" s="119"/>
      <c r="JUW5" s="119"/>
      <c r="JUX5" s="119"/>
      <c r="JUY5" s="119"/>
      <c r="JUZ5" s="119"/>
      <c r="JVA5" s="119"/>
      <c r="JVB5" s="119"/>
      <c r="JVC5" s="119"/>
      <c r="JVD5" s="119"/>
      <c r="JVE5" s="119"/>
      <c r="JVF5" s="119"/>
      <c r="JVG5" s="119"/>
      <c r="JVH5" s="119"/>
      <c r="JVI5" s="119"/>
      <c r="JVJ5" s="119"/>
      <c r="JVK5" s="119"/>
      <c r="JVL5" s="119"/>
      <c r="JVM5" s="119"/>
      <c r="JVN5" s="119"/>
      <c r="JVO5" s="119"/>
      <c r="JVP5" s="119"/>
      <c r="JVQ5" s="119"/>
      <c r="JVR5" s="119"/>
      <c r="JVS5" s="119"/>
      <c r="JVT5" s="119"/>
      <c r="JVU5" s="119"/>
      <c r="JVV5" s="119"/>
      <c r="JVW5" s="119"/>
      <c r="JVX5" s="119"/>
      <c r="JVY5" s="119"/>
      <c r="JVZ5" s="119"/>
      <c r="JWA5" s="119"/>
      <c r="JWB5" s="119"/>
      <c r="JWC5" s="119"/>
      <c r="JWD5" s="119"/>
      <c r="JWE5" s="119"/>
      <c r="JWF5" s="119"/>
      <c r="JWG5" s="119"/>
      <c r="JWH5" s="119"/>
      <c r="JWI5" s="119"/>
      <c r="JWJ5" s="119"/>
      <c r="JWK5" s="119"/>
      <c r="JWL5" s="119"/>
      <c r="JWM5" s="119"/>
      <c r="JWN5" s="119"/>
      <c r="JWO5" s="119"/>
      <c r="JWP5" s="119"/>
      <c r="JWQ5" s="119"/>
      <c r="JWR5" s="119"/>
      <c r="JWS5" s="119"/>
      <c r="JWT5" s="119"/>
      <c r="JWU5" s="119"/>
      <c r="JWV5" s="119"/>
      <c r="JWW5" s="119"/>
      <c r="JWX5" s="119"/>
      <c r="JWY5" s="119"/>
      <c r="JWZ5" s="119"/>
      <c r="JXA5" s="119"/>
      <c r="JXB5" s="119"/>
      <c r="JXC5" s="119"/>
      <c r="JXD5" s="119"/>
      <c r="JXE5" s="119"/>
      <c r="JXF5" s="119"/>
      <c r="JXG5" s="119"/>
      <c r="JXH5" s="119"/>
      <c r="JXI5" s="119"/>
      <c r="JXJ5" s="119"/>
      <c r="JXK5" s="119"/>
      <c r="JXL5" s="119"/>
      <c r="JXM5" s="119"/>
      <c r="JXN5" s="119"/>
      <c r="JXO5" s="119"/>
      <c r="JXP5" s="119"/>
      <c r="JXQ5" s="119"/>
      <c r="JXR5" s="119"/>
      <c r="JXS5" s="119"/>
      <c r="JXT5" s="119"/>
      <c r="JXU5" s="119"/>
      <c r="JXV5" s="119"/>
      <c r="JXW5" s="119"/>
      <c r="JXX5" s="119"/>
      <c r="JXY5" s="119"/>
      <c r="JXZ5" s="119"/>
      <c r="JYA5" s="119"/>
      <c r="JYB5" s="119"/>
      <c r="JYC5" s="119"/>
      <c r="JYD5" s="119"/>
      <c r="JYE5" s="119"/>
      <c r="JYF5" s="119"/>
      <c r="JYG5" s="119"/>
      <c r="JYH5" s="119"/>
      <c r="JYI5" s="119"/>
      <c r="JYJ5" s="119"/>
      <c r="JYK5" s="119"/>
      <c r="JYL5" s="119"/>
      <c r="JYM5" s="119"/>
      <c r="JYN5" s="119"/>
      <c r="JYO5" s="119"/>
      <c r="JYP5" s="119"/>
      <c r="JYQ5" s="119"/>
      <c r="JYR5" s="119"/>
      <c r="JYS5" s="119"/>
      <c r="JYT5" s="119"/>
      <c r="JYU5" s="119"/>
      <c r="JYV5" s="119"/>
      <c r="JYW5" s="119"/>
      <c r="JYX5" s="119"/>
      <c r="JYY5" s="119"/>
      <c r="JYZ5" s="119"/>
      <c r="JZA5" s="119"/>
      <c r="JZB5" s="119"/>
      <c r="JZC5" s="119"/>
      <c r="JZD5" s="119"/>
      <c r="JZE5" s="119"/>
      <c r="JZF5" s="119"/>
      <c r="JZG5" s="119"/>
      <c r="JZH5" s="119"/>
      <c r="JZI5" s="119"/>
      <c r="JZJ5" s="119"/>
      <c r="JZK5" s="119"/>
      <c r="JZL5" s="119"/>
      <c r="JZM5" s="119"/>
      <c r="JZN5" s="119"/>
      <c r="JZO5" s="119"/>
      <c r="JZP5" s="119"/>
      <c r="JZQ5" s="119"/>
      <c r="JZR5" s="119"/>
      <c r="JZS5" s="119"/>
      <c r="JZT5" s="119"/>
      <c r="JZU5" s="119"/>
      <c r="JZV5" s="119"/>
      <c r="JZW5" s="119"/>
      <c r="JZX5" s="119"/>
      <c r="JZY5" s="119"/>
      <c r="JZZ5" s="119"/>
      <c r="KAA5" s="119"/>
      <c r="KAB5" s="119"/>
      <c r="KAC5" s="119"/>
      <c r="KAD5" s="119"/>
      <c r="KAE5" s="119"/>
      <c r="KAF5" s="119"/>
      <c r="KAG5" s="119"/>
      <c r="KAH5" s="119"/>
      <c r="KAI5" s="119"/>
      <c r="KAJ5" s="119"/>
      <c r="KAK5" s="119"/>
      <c r="KAL5" s="119"/>
      <c r="KAM5" s="119"/>
      <c r="KAN5" s="119"/>
      <c r="KAO5" s="119"/>
      <c r="KAP5" s="119"/>
      <c r="KAQ5" s="119"/>
      <c r="KAR5" s="119"/>
      <c r="KAS5" s="119"/>
      <c r="KAT5" s="119"/>
      <c r="KAU5" s="119"/>
      <c r="KAV5" s="119"/>
      <c r="KAW5" s="119"/>
      <c r="KAX5" s="119"/>
      <c r="KAY5" s="119"/>
      <c r="KAZ5" s="119"/>
      <c r="KBA5" s="119"/>
      <c r="KBB5" s="119"/>
      <c r="KBC5" s="119"/>
      <c r="KBD5" s="119"/>
      <c r="KBE5" s="119"/>
      <c r="KBF5" s="119"/>
      <c r="KBG5" s="119"/>
      <c r="KBH5" s="119"/>
      <c r="KBI5" s="119"/>
      <c r="KBJ5" s="119"/>
      <c r="KBK5" s="119"/>
      <c r="KBL5" s="119"/>
      <c r="KBM5" s="119"/>
      <c r="KBN5" s="119"/>
      <c r="KBO5" s="119"/>
      <c r="KBP5" s="119"/>
      <c r="KBQ5" s="119"/>
      <c r="KBR5" s="119"/>
      <c r="KBS5" s="119"/>
      <c r="KBT5" s="119"/>
      <c r="KBU5" s="119"/>
      <c r="KBV5" s="119"/>
      <c r="KBW5" s="119"/>
      <c r="KBX5" s="119"/>
      <c r="KBY5" s="119"/>
      <c r="KBZ5" s="119"/>
      <c r="KCA5" s="119"/>
      <c r="KCB5" s="119"/>
      <c r="KCC5" s="119"/>
      <c r="KCD5" s="119"/>
      <c r="KCE5" s="119"/>
      <c r="KCF5" s="119"/>
      <c r="KCG5" s="119"/>
      <c r="KCH5" s="119"/>
      <c r="KCI5" s="119"/>
      <c r="KCJ5" s="119"/>
      <c r="KCK5" s="119"/>
      <c r="KCL5" s="119"/>
      <c r="KCM5" s="119"/>
      <c r="KCN5" s="119"/>
      <c r="KCO5" s="119"/>
      <c r="KCP5" s="119"/>
      <c r="KCQ5" s="119"/>
      <c r="KCR5" s="119"/>
      <c r="KCS5" s="119"/>
      <c r="KCT5" s="119"/>
      <c r="KCU5" s="119"/>
      <c r="KCV5" s="119"/>
      <c r="KCW5" s="119"/>
      <c r="KCX5" s="119"/>
      <c r="KCY5" s="119"/>
      <c r="KCZ5" s="119"/>
      <c r="KDA5" s="119"/>
      <c r="KDB5" s="119"/>
      <c r="KDC5" s="119"/>
      <c r="KDD5" s="119"/>
      <c r="KDE5" s="119"/>
      <c r="KDF5" s="119"/>
      <c r="KDG5" s="119"/>
      <c r="KDH5" s="119"/>
      <c r="KDI5" s="119"/>
      <c r="KDJ5" s="119"/>
      <c r="KDK5" s="119"/>
      <c r="KDL5" s="119"/>
      <c r="KDM5" s="119"/>
      <c r="KDN5" s="119"/>
      <c r="KDO5" s="119"/>
      <c r="KDP5" s="119"/>
      <c r="KDQ5" s="119"/>
      <c r="KDR5" s="119"/>
      <c r="KDS5" s="119"/>
      <c r="KDT5" s="119"/>
      <c r="KDU5" s="119"/>
      <c r="KDV5" s="119"/>
      <c r="KDW5" s="119"/>
      <c r="KDX5" s="119"/>
      <c r="KDY5" s="119"/>
      <c r="KDZ5" s="119"/>
      <c r="KEA5" s="119"/>
      <c r="KEB5" s="119"/>
      <c r="KEC5" s="119"/>
      <c r="KED5" s="119"/>
      <c r="KEE5" s="119"/>
      <c r="KEF5" s="119"/>
      <c r="KEG5" s="119"/>
      <c r="KEH5" s="119"/>
      <c r="KEI5" s="119"/>
      <c r="KEJ5" s="119"/>
      <c r="KEK5" s="119"/>
      <c r="KEL5" s="119"/>
      <c r="KEM5" s="119"/>
      <c r="KEN5" s="119"/>
      <c r="KEO5" s="119"/>
      <c r="KEP5" s="119"/>
      <c r="KEQ5" s="119"/>
      <c r="KER5" s="119"/>
      <c r="KES5" s="119"/>
      <c r="KET5" s="119"/>
      <c r="KEU5" s="119"/>
      <c r="KEV5" s="119"/>
      <c r="KEW5" s="119"/>
      <c r="KEX5" s="119"/>
      <c r="KEY5" s="119"/>
      <c r="KEZ5" s="119"/>
      <c r="KFA5" s="119"/>
      <c r="KFB5" s="119"/>
      <c r="KFC5" s="119"/>
      <c r="KFD5" s="119"/>
      <c r="KFE5" s="119"/>
      <c r="KFF5" s="119"/>
      <c r="KFG5" s="119"/>
      <c r="KFH5" s="119"/>
      <c r="KFI5" s="119"/>
      <c r="KFJ5" s="119"/>
      <c r="KFK5" s="119"/>
      <c r="KFL5" s="119"/>
      <c r="KFM5" s="119"/>
      <c r="KFN5" s="119"/>
      <c r="KFO5" s="119"/>
      <c r="KFP5" s="119"/>
      <c r="KFQ5" s="119"/>
      <c r="KFR5" s="119"/>
      <c r="KFS5" s="119"/>
      <c r="KFT5" s="119"/>
      <c r="KFU5" s="119"/>
      <c r="KFV5" s="119"/>
      <c r="KFW5" s="119"/>
      <c r="KFX5" s="119"/>
      <c r="KFY5" s="119"/>
      <c r="KFZ5" s="119"/>
      <c r="KGA5" s="119"/>
      <c r="KGB5" s="119"/>
      <c r="KGC5" s="119"/>
      <c r="KGD5" s="119"/>
      <c r="KGE5" s="119"/>
      <c r="KGF5" s="119"/>
      <c r="KGG5" s="119"/>
      <c r="KGH5" s="119"/>
      <c r="KGI5" s="119"/>
      <c r="KGJ5" s="119"/>
      <c r="KGK5" s="119"/>
      <c r="KGL5" s="119"/>
      <c r="KGM5" s="119"/>
      <c r="KGN5" s="119"/>
      <c r="KGO5" s="119"/>
      <c r="KGP5" s="119"/>
      <c r="KGQ5" s="119"/>
      <c r="KGR5" s="119"/>
      <c r="KGS5" s="119"/>
      <c r="KGT5" s="119"/>
      <c r="KGU5" s="119"/>
      <c r="KGV5" s="119"/>
      <c r="KGW5" s="119"/>
      <c r="KGX5" s="119"/>
      <c r="KGY5" s="119"/>
      <c r="KGZ5" s="119"/>
      <c r="KHA5" s="119"/>
      <c r="KHB5" s="119"/>
      <c r="KHC5" s="119"/>
      <c r="KHD5" s="119"/>
      <c r="KHE5" s="119"/>
      <c r="KHF5" s="119"/>
      <c r="KHG5" s="119"/>
      <c r="KHH5" s="119"/>
      <c r="KHI5" s="119"/>
      <c r="KHJ5" s="119"/>
      <c r="KHK5" s="119"/>
      <c r="KHL5" s="119"/>
      <c r="KHM5" s="119"/>
      <c r="KHN5" s="119"/>
      <c r="KHO5" s="119"/>
      <c r="KHP5" s="119"/>
      <c r="KHQ5" s="119"/>
      <c r="KHR5" s="119"/>
      <c r="KHS5" s="119"/>
      <c r="KHT5" s="119"/>
      <c r="KHU5" s="119"/>
      <c r="KHV5" s="119"/>
      <c r="KHW5" s="119"/>
      <c r="KHX5" s="119"/>
      <c r="KHY5" s="119"/>
      <c r="KHZ5" s="119"/>
      <c r="KIA5" s="119"/>
      <c r="KIB5" s="119"/>
      <c r="KIC5" s="119"/>
      <c r="KID5" s="119"/>
      <c r="KIE5" s="119"/>
      <c r="KIF5" s="119"/>
      <c r="KIG5" s="119"/>
      <c r="KIH5" s="119"/>
      <c r="KII5" s="119"/>
      <c r="KIJ5" s="119"/>
      <c r="KIK5" s="119"/>
      <c r="KIL5" s="119"/>
      <c r="KIM5" s="119"/>
      <c r="KIN5" s="119"/>
      <c r="KIO5" s="119"/>
      <c r="KIP5" s="119"/>
      <c r="KIQ5" s="119"/>
      <c r="KIR5" s="119"/>
      <c r="KIS5" s="119"/>
      <c r="KIT5" s="119"/>
      <c r="KIU5" s="119"/>
      <c r="KIV5" s="119"/>
      <c r="KIW5" s="119"/>
      <c r="KIX5" s="119"/>
      <c r="KIY5" s="119"/>
      <c r="KIZ5" s="119"/>
      <c r="KJA5" s="119"/>
      <c r="KJB5" s="119"/>
      <c r="KJC5" s="119"/>
      <c r="KJD5" s="119"/>
      <c r="KJE5" s="119"/>
      <c r="KJF5" s="119"/>
      <c r="KJG5" s="119"/>
      <c r="KJH5" s="119"/>
      <c r="KJI5" s="119"/>
      <c r="KJJ5" s="119"/>
      <c r="KJK5" s="119"/>
      <c r="KJL5" s="119"/>
      <c r="KJM5" s="119"/>
      <c r="KJN5" s="119"/>
      <c r="KJO5" s="119"/>
      <c r="KJP5" s="119"/>
      <c r="KJQ5" s="119"/>
      <c r="KJR5" s="119"/>
      <c r="KJS5" s="119"/>
      <c r="KJT5" s="119"/>
      <c r="KJU5" s="119"/>
      <c r="KJV5" s="119"/>
      <c r="KJW5" s="119"/>
      <c r="KJX5" s="119"/>
      <c r="KJY5" s="119"/>
      <c r="KJZ5" s="119"/>
      <c r="KKA5" s="119"/>
      <c r="KKB5" s="119"/>
      <c r="KKC5" s="119"/>
      <c r="KKD5" s="119"/>
      <c r="KKE5" s="119"/>
      <c r="KKF5" s="119"/>
      <c r="KKG5" s="119"/>
      <c r="KKH5" s="119"/>
      <c r="KKI5" s="119"/>
      <c r="KKJ5" s="119"/>
      <c r="KKK5" s="119"/>
      <c r="KKL5" s="119"/>
      <c r="KKM5" s="119"/>
      <c r="KKN5" s="119"/>
      <c r="KKO5" s="119"/>
      <c r="KKP5" s="119"/>
      <c r="KKQ5" s="119"/>
      <c r="KKR5" s="119"/>
      <c r="KKS5" s="119"/>
      <c r="KKT5" s="119"/>
      <c r="KKU5" s="119"/>
      <c r="KKV5" s="119"/>
      <c r="KKW5" s="119"/>
      <c r="KKX5" s="119"/>
      <c r="KKY5" s="119"/>
      <c r="KKZ5" s="119"/>
      <c r="KLA5" s="119"/>
      <c r="KLB5" s="119"/>
      <c r="KLC5" s="119"/>
      <c r="KLD5" s="119"/>
      <c r="KLE5" s="119"/>
      <c r="KLF5" s="119"/>
      <c r="KLG5" s="119"/>
      <c r="KLH5" s="119"/>
      <c r="KLI5" s="119"/>
      <c r="KLJ5" s="119"/>
      <c r="KLK5" s="119"/>
      <c r="KLL5" s="119"/>
      <c r="KLM5" s="119"/>
      <c r="KLN5" s="119"/>
      <c r="KLO5" s="119"/>
      <c r="KLP5" s="119"/>
      <c r="KLQ5" s="119"/>
      <c r="KLR5" s="119"/>
      <c r="KLS5" s="119"/>
      <c r="KLT5" s="119"/>
      <c r="KLU5" s="119"/>
      <c r="KLV5" s="119"/>
      <c r="KLW5" s="119"/>
      <c r="KLX5" s="119"/>
      <c r="KLY5" s="119"/>
      <c r="KLZ5" s="119"/>
      <c r="KMA5" s="119"/>
      <c r="KMB5" s="119"/>
      <c r="KMC5" s="119"/>
      <c r="KMD5" s="119"/>
      <c r="KME5" s="119"/>
      <c r="KMF5" s="119"/>
      <c r="KMG5" s="119"/>
      <c r="KMH5" s="119"/>
      <c r="KMI5" s="119"/>
      <c r="KMJ5" s="119"/>
      <c r="KMK5" s="119"/>
      <c r="KML5" s="119"/>
      <c r="KMM5" s="119"/>
      <c r="KMN5" s="119"/>
      <c r="KMO5" s="119"/>
      <c r="KMP5" s="119"/>
      <c r="KMQ5" s="119"/>
      <c r="KMR5" s="119"/>
      <c r="KMS5" s="119"/>
      <c r="KMT5" s="119"/>
      <c r="KMU5" s="119"/>
      <c r="KMV5" s="119"/>
      <c r="KMW5" s="119"/>
      <c r="KMX5" s="119"/>
      <c r="KMY5" s="119"/>
      <c r="KMZ5" s="119"/>
      <c r="KNA5" s="119"/>
      <c r="KNB5" s="119"/>
      <c r="KNC5" s="119"/>
      <c r="KND5" s="119"/>
      <c r="KNE5" s="119"/>
      <c r="KNF5" s="119"/>
      <c r="KNG5" s="119"/>
      <c r="KNH5" s="119"/>
      <c r="KNI5" s="119"/>
      <c r="KNJ5" s="119"/>
      <c r="KNK5" s="119"/>
      <c r="KNL5" s="119"/>
      <c r="KNM5" s="119"/>
      <c r="KNN5" s="119"/>
      <c r="KNO5" s="119"/>
      <c r="KNP5" s="119"/>
      <c r="KNQ5" s="119"/>
      <c r="KNR5" s="119"/>
      <c r="KNS5" s="119"/>
      <c r="KNT5" s="119"/>
      <c r="KNU5" s="119"/>
      <c r="KNV5" s="119"/>
      <c r="KNW5" s="119"/>
      <c r="KNX5" s="119"/>
      <c r="KNY5" s="119"/>
      <c r="KNZ5" s="119"/>
      <c r="KOA5" s="119"/>
      <c r="KOB5" s="119"/>
      <c r="KOC5" s="119"/>
      <c r="KOD5" s="119"/>
      <c r="KOE5" s="119"/>
      <c r="KOF5" s="119"/>
      <c r="KOG5" s="119"/>
      <c r="KOH5" s="119"/>
      <c r="KOI5" s="119"/>
      <c r="KOJ5" s="119"/>
      <c r="KOK5" s="119"/>
      <c r="KOL5" s="119"/>
      <c r="KOM5" s="119"/>
      <c r="KON5" s="119"/>
      <c r="KOO5" s="119"/>
      <c r="KOP5" s="119"/>
      <c r="KOQ5" s="119"/>
      <c r="KOR5" s="119"/>
      <c r="KOS5" s="119"/>
      <c r="KOT5" s="119"/>
      <c r="KOU5" s="119"/>
      <c r="KOV5" s="119"/>
      <c r="KOW5" s="119"/>
      <c r="KOX5" s="119"/>
      <c r="KOY5" s="119"/>
      <c r="KOZ5" s="119"/>
      <c r="KPA5" s="119"/>
      <c r="KPB5" s="119"/>
      <c r="KPC5" s="119"/>
      <c r="KPD5" s="119"/>
      <c r="KPE5" s="119"/>
      <c r="KPF5" s="119"/>
      <c r="KPG5" s="119"/>
      <c r="KPH5" s="119"/>
      <c r="KPI5" s="119"/>
      <c r="KPJ5" s="119"/>
      <c r="KPK5" s="119"/>
      <c r="KPL5" s="119"/>
      <c r="KPM5" s="119"/>
      <c r="KPN5" s="119"/>
      <c r="KPO5" s="119"/>
      <c r="KPP5" s="119"/>
      <c r="KPQ5" s="119"/>
      <c r="KPR5" s="119"/>
      <c r="KPS5" s="119"/>
      <c r="KPT5" s="119"/>
      <c r="KPU5" s="119"/>
      <c r="KPV5" s="119"/>
      <c r="KPW5" s="119"/>
      <c r="KPX5" s="119"/>
      <c r="KPY5" s="119"/>
      <c r="KPZ5" s="119"/>
      <c r="KQA5" s="119"/>
      <c r="KQB5" s="119"/>
      <c r="KQC5" s="119"/>
      <c r="KQD5" s="119"/>
      <c r="KQE5" s="119"/>
      <c r="KQF5" s="119"/>
      <c r="KQG5" s="119"/>
      <c r="KQH5" s="119"/>
      <c r="KQI5" s="119"/>
      <c r="KQJ5" s="119"/>
      <c r="KQK5" s="119"/>
      <c r="KQL5" s="119"/>
      <c r="KQM5" s="119"/>
      <c r="KQN5" s="119"/>
      <c r="KQO5" s="119"/>
      <c r="KQP5" s="119"/>
      <c r="KQQ5" s="119"/>
      <c r="KQR5" s="119"/>
      <c r="KQS5" s="119"/>
      <c r="KQT5" s="119"/>
      <c r="KQU5" s="119"/>
      <c r="KQV5" s="119"/>
      <c r="KQW5" s="119"/>
      <c r="KQX5" s="119"/>
      <c r="KQY5" s="119"/>
      <c r="KQZ5" s="119"/>
      <c r="KRA5" s="119"/>
      <c r="KRB5" s="119"/>
      <c r="KRC5" s="119"/>
      <c r="KRD5" s="119"/>
      <c r="KRE5" s="119"/>
      <c r="KRF5" s="119"/>
      <c r="KRG5" s="119"/>
      <c r="KRH5" s="119"/>
      <c r="KRI5" s="119"/>
      <c r="KRJ5" s="119"/>
      <c r="KRK5" s="119"/>
      <c r="KRL5" s="119"/>
      <c r="KRM5" s="119"/>
      <c r="KRN5" s="119"/>
      <c r="KRO5" s="119"/>
      <c r="KRP5" s="119"/>
      <c r="KRQ5" s="119"/>
      <c r="KRR5" s="119"/>
      <c r="KRS5" s="119"/>
      <c r="KRT5" s="119"/>
      <c r="KRU5" s="119"/>
      <c r="KRV5" s="119"/>
      <c r="KRW5" s="119"/>
      <c r="KRX5" s="119"/>
      <c r="KRY5" s="119"/>
      <c r="KRZ5" s="119"/>
      <c r="KSA5" s="119"/>
      <c r="KSB5" s="119"/>
      <c r="KSC5" s="119"/>
      <c r="KSD5" s="119"/>
      <c r="KSE5" s="119"/>
      <c r="KSF5" s="119"/>
      <c r="KSG5" s="119"/>
      <c r="KSH5" s="119"/>
      <c r="KSI5" s="119"/>
      <c r="KSJ5" s="119"/>
      <c r="KSK5" s="119"/>
      <c r="KSL5" s="119"/>
      <c r="KSM5" s="119"/>
      <c r="KSN5" s="119"/>
      <c r="KSO5" s="119"/>
      <c r="KSP5" s="119"/>
      <c r="KSQ5" s="119"/>
      <c r="KSR5" s="119"/>
      <c r="KSS5" s="119"/>
      <c r="KST5" s="119"/>
      <c r="KSU5" s="119"/>
      <c r="KSV5" s="119"/>
      <c r="KSW5" s="119"/>
      <c r="KSX5" s="119"/>
      <c r="KSY5" s="119"/>
      <c r="KSZ5" s="119"/>
      <c r="KTA5" s="119"/>
      <c r="KTB5" s="119"/>
      <c r="KTC5" s="119"/>
      <c r="KTD5" s="119"/>
      <c r="KTE5" s="119"/>
      <c r="KTF5" s="119"/>
      <c r="KTG5" s="119"/>
      <c r="KTH5" s="119"/>
      <c r="KTI5" s="119"/>
      <c r="KTJ5" s="119"/>
      <c r="KTK5" s="119"/>
      <c r="KTL5" s="119"/>
      <c r="KTM5" s="119"/>
      <c r="KTN5" s="119"/>
      <c r="KTO5" s="119"/>
      <c r="KTP5" s="119"/>
      <c r="KTQ5" s="119"/>
      <c r="KTR5" s="119"/>
      <c r="KTS5" s="119"/>
      <c r="KTT5" s="119"/>
      <c r="KTU5" s="119"/>
      <c r="KTV5" s="119"/>
      <c r="KTW5" s="119"/>
      <c r="KTX5" s="119"/>
      <c r="KTY5" s="119"/>
      <c r="KTZ5" s="119"/>
      <c r="KUA5" s="119"/>
      <c r="KUB5" s="119"/>
      <c r="KUC5" s="119"/>
      <c r="KUD5" s="119"/>
      <c r="KUE5" s="119"/>
      <c r="KUF5" s="119"/>
      <c r="KUG5" s="119"/>
      <c r="KUH5" s="119"/>
      <c r="KUI5" s="119"/>
      <c r="KUJ5" s="119"/>
      <c r="KUK5" s="119"/>
      <c r="KUL5" s="119"/>
      <c r="KUM5" s="119"/>
      <c r="KUN5" s="119"/>
      <c r="KUO5" s="119"/>
      <c r="KUP5" s="119"/>
      <c r="KUQ5" s="119"/>
      <c r="KUR5" s="119"/>
      <c r="KUS5" s="119"/>
      <c r="KUT5" s="119"/>
      <c r="KUU5" s="119"/>
      <c r="KUV5" s="119"/>
      <c r="KUW5" s="119"/>
      <c r="KUX5" s="119"/>
      <c r="KUY5" s="119"/>
      <c r="KUZ5" s="119"/>
      <c r="KVA5" s="119"/>
      <c r="KVB5" s="119"/>
      <c r="KVC5" s="119"/>
      <c r="KVD5" s="119"/>
      <c r="KVE5" s="119"/>
      <c r="KVF5" s="119"/>
      <c r="KVG5" s="119"/>
      <c r="KVH5" s="119"/>
      <c r="KVI5" s="119"/>
      <c r="KVJ5" s="119"/>
      <c r="KVK5" s="119"/>
      <c r="KVL5" s="119"/>
      <c r="KVM5" s="119"/>
      <c r="KVN5" s="119"/>
      <c r="KVO5" s="119"/>
      <c r="KVP5" s="119"/>
      <c r="KVQ5" s="119"/>
      <c r="KVR5" s="119"/>
      <c r="KVS5" s="119"/>
      <c r="KVT5" s="119"/>
      <c r="KVU5" s="119"/>
      <c r="KVV5" s="119"/>
      <c r="KVW5" s="119"/>
      <c r="KVX5" s="119"/>
      <c r="KVY5" s="119"/>
      <c r="KVZ5" s="119"/>
      <c r="KWA5" s="119"/>
      <c r="KWB5" s="119"/>
      <c r="KWC5" s="119"/>
      <c r="KWD5" s="119"/>
      <c r="KWE5" s="119"/>
      <c r="KWF5" s="119"/>
      <c r="KWG5" s="119"/>
      <c r="KWH5" s="119"/>
      <c r="KWI5" s="119"/>
      <c r="KWJ5" s="119"/>
      <c r="KWK5" s="119"/>
      <c r="KWL5" s="119"/>
      <c r="KWM5" s="119"/>
      <c r="KWN5" s="119"/>
      <c r="KWO5" s="119"/>
      <c r="KWP5" s="119"/>
      <c r="KWQ5" s="119"/>
      <c r="KWR5" s="119"/>
      <c r="KWS5" s="119"/>
      <c r="KWT5" s="119"/>
      <c r="KWU5" s="119"/>
      <c r="KWV5" s="119"/>
      <c r="KWW5" s="119"/>
      <c r="KWX5" s="119"/>
      <c r="KWY5" s="119"/>
      <c r="KWZ5" s="119"/>
      <c r="KXA5" s="119"/>
      <c r="KXB5" s="119"/>
      <c r="KXC5" s="119"/>
      <c r="KXD5" s="119"/>
      <c r="KXE5" s="119"/>
      <c r="KXF5" s="119"/>
      <c r="KXG5" s="119"/>
      <c r="KXH5" s="119"/>
      <c r="KXI5" s="119"/>
      <c r="KXJ5" s="119"/>
      <c r="KXK5" s="119"/>
      <c r="KXL5" s="119"/>
      <c r="KXM5" s="119"/>
      <c r="KXN5" s="119"/>
      <c r="KXO5" s="119"/>
      <c r="KXP5" s="119"/>
      <c r="KXQ5" s="119"/>
      <c r="KXR5" s="119"/>
      <c r="KXS5" s="119"/>
      <c r="KXT5" s="119"/>
      <c r="KXU5" s="119"/>
      <c r="KXV5" s="119"/>
      <c r="KXW5" s="119"/>
      <c r="KXX5" s="119"/>
      <c r="KXY5" s="119"/>
      <c r="KXZ5" s="119"/>
      <c r="KYA5" s="119"/>
      <c r="KYB5" s="119"/>
      <c r="KYC5" s="119"/>
      <c r="KYD5" s="119"/>
      <c r="KYE5" s="119"/>
      <c r="KYF5" s="119"/>
      <c r="KYG5" s="119"/>
      <c r="KYH5" s="119"/>
      <c r="KYI5" s="119"/>
      <c r="KYJ5" s="119"/>
      <c r="KYK5" s="119"/>
      <c r="KYL5" s="119"/>
      <c r="KYM5" s="119"/>
      <c r="KYN5" s="119"/>
      <c r="KYO5" s="119"/>
      <c r="KYP5" s="119"/>
      <c r="KYQ5" s="119"/>
      <c r="KYR5" s="119"/>
      <c r="KYS5" s="119"/>
      <c r="KYT5" s="119"/>
      <c r="KYU5" s="119"/>
      <c r="KYV5" s="119"/>
      <c r="KYW5" s="119"/>
      <c r="KYX5" s="119"/>
      <c r="KYY5" s="119"/>
      <c r="KYZ5" s="119"/>
      <c r="KZA5" s="119"/>
      <c r="KZB5" s="119"/>
      <c r="KZC5" s="119"/>
      <c r="KZD5" s="119"/>
      <c r="KZE5" s="119"/>
      <c r="KZF5" s="119"/>
      <c r="KZG5" s="119"/>
      <c r="KZH5" s="119"/>
      <c r="KZI5" s="119"/>
      <c r="KZJ5" s="119"/>
      <c r="KZK5" s="119"/>
      <c r="KZL5" s="119"/>
      <c r="KZM5" s="119"/>
      <c r="KZN5" s="119"/>
      <c r="KZO5" s="119"/>
      <c r="KZP5" s="119"/>
      <c r="KZQ5" s="119"/>
      <c r="KZR5" s="119"/>
      <c r="KZS5" s="119"/>
      <c r="KZT5" s="119"/>
      <c r="KZU5" s="119"/>
      <c r="KZV5" s="119"/>
      <c r="KZW5" s="119"/>
      <c r="KZX5" s="119"/>
      <c r="KZY5" s="119"/>
      <c r="KZZ5" s="119"/>
      <c r="LAA5" s="119"/>
      <c r="LAB5" s="119"/>
      <c r="LAC5" s="119"/>
      <c r="LAD5" s="119"/>
      <c r="LAE5" s="119"/>
      <c r="LAF5" s="119"/>
      <c r="LAG5" s="119"/>
      <c r="LAH5" s="119"/>
      <c r="LAI5" s="119"/>
      <c r="LAJ5" s="119"/>
      <c r="LAK5" s="119"/>
      <c r="LAL5" s="119"/>
      <c r="LAM5" s="119"/>
      <c r="LAN5" s="119"/>
      <c r="LAO5" s="119"/>
      <c r="LAP5" s="119"/>
      <c r="LAQ5" s="119"/>
      <c r="LAR5" s="119"/>
      <c r="LAS5" s="119"/>
      <c r="LAT5" s="119"/>
      <c r="LAU5" s="119"/>
      <c r="LAV5" s="119"/>
      <c r="LAW5" s="119"/>
      <c r="LAX5" s="119"/>
      <c r="LAY5" s="119"/>
      <c r="LAZ5" s="119"/>
      <c r="LBA5" s="119"/>
      <c r="LBB5" s="119"/>
      <c r="LBC5" s="119"/>
      <c r="LBD5" s="119"/>
      <c r="LBE5" s="119"/>
      <c r="LBF5" s="119"/>
      <c r="LBG5" s="119"/>
      <c r="LBH5" s="119"/>
      <c r="LBI5" s="119"/>
      <c r="LBJ5" s="119"/>
      <c r="LBK5" s="119"/>
      <c r="LBL5" s="119"/>
      <c r="LBM5" s="119"/>
      <c r="LBN5" s="119"/>
      <c r="LBO5" s="119"/>
      <c r="LBP5" s="119"/>
      <c r="LBQ5" s="119"/>
      <c r="LBR5" s="119"/>
      <c r="LBS5" s="119"/>
      <c r="LBT5" s="119"/>
      <c r="LBU5" s="119"/>
      <c r="LBV5" s="119"/>
      <c r="LBW5" s="119"/>
      <c r="LBX5" s="119"/>
      <c r="LBY5" s="119"/>
      <c r="LBZ5" s="119"/>
      <c r="LCA5" s="119"/>
      <c r="LCB5" s="119"/>
      <c r="LCC5" s="119"/>
      <c r="LCD5" s="119"/>
      <c r="LCE5" s="119"/>
      <c r="LCF5" s="119"/>
      <c r="LCG5" s="119"/>
      <c r="LCH5" s="119"/>
      <c r="LCI5" s="119"/>
      <c r="LCJ5" s="119"/>
      <c r="LCK5" s="119"/>
      <c r="LCL5" s="119"/>
      <c r="LCM5" s="119"/>
      <c r="LCN5" s="119"/>
      <c r="LCO5" s="119"/>
      <c r="LCP5" s="119"/>
      <c r="LCQ5" s="119"/>
      <c r="LCR5" s="119"/>
      <c r="LCS5" s="119"/>
      <c r="LCT5" s="119"/>
      <c r="LCU5" s="119"/>
      <c r="LCV5" s="119"/>
      <c r="LCW5" s="119"/>
      <c r="LCX5" s="119"/>
      <c r="LCY5" s="119"/>
      <c r="LCZ5" s="119"/>
      <c r="LDA5" s="119"/>
      <c r="LDB5" s="119"/>
      <c r="LDC5" s="119"/>
      <c r="LDD5" s="119"/>
      <c r="LDE5" s="119"/>
      <c r="LDF5" s="119"/>
      <c r="LDG5" s="119"/>
      <c r="LDH5" s="119"/>
      <c r="LDI5" s="119"/>
      <c r="LDJ5" s="119"/>
      <c r="LDK5" s="119"/>
      <c r="LDL5" s="119"/>
      <c r="LDM5" s="119"/>
      <c r="LDN5" s="119"/>
      <c r="LDO5" s="119"/>
      <c r="LDP5" s="119"/>
      <c r="LDQ5" s="119"/>
      <c r="LDR5" s="119"/>
      <c r="LDS5" s="119"/>
      <c r="LDT5" s="119"/>
      <c r="LDU5" s="119"/>
      <c r="LDV5" s="119"/>
      <c r="LDW5" s="119"/>
      <c r="LDX5" s="119"/>
      <c r="LDY5" s="119"/>
      <c r="LDZ5" s="119"/>
      <c r="LEA5" s="119"/>
      <c r="LEB5" s="119"/>
      <c r="LEC5" s="119"/>
      <c r="LED5" s="119"/>
      <c r="LEE5" s="119"/>
      <c r="LEF5" s="119"/>
      <c r="LEG5" s="119"/>
      <c r="LEH5" s="119"/>
      <c r="LEI5" s="119"/>
      <c r="LEJ5" s="119"/>
      <c r="LEK5" s="119"/>
      <c r="LEL5" s="119"/>
      <c r="LEM5" s="119"/>
      <c r="LEN5" s="119"/>
      <c r="LEO5" s="119"/>
      <c r="LEP5" s="119"/>
      <c r="LEQ5" s="119"/>
      <c r="LER5" s="119"/>
      <c r="LES5" s="119"/>
      <c r="LET5" s="119"/>
      <c r="LEU5" s="119"/>
      <c r="LEV5" s="119"/>
      <c r="LEW5" s="119"/>
      <c r="LEX5" s="119"/>
      <c r="LEY5" s="119"/>
      <c r="LEZ5" s="119"/>
      <c r="LFA5" s="119"/>
      <c r="LFB5" s="119"/>
      <c r="LFC5" s="119"/>
      <c r="LFD5" s="119"/>
      <c r="LFE5" s="119"/>
      <c r="LFF5" s="119"/>
      <c r="LFG5" s="119"/>
      <c r="LFH5" s="119"/>
      <c r="LFI5" s="119"/>
      <c r="LFJ5" s="119"/>
      <c r="LFK5" s="119"/>
      <c r="LFL5" s="119"/>
      <c r="LFM5" s="119"/>
      <c r="LFN5" s="119"/>
      <c r="LFO5" s="119"/>
      <c r="LFP5" s="119"/>
      <c r="LFQ5" s="119"/>
      <c r="LFR5" s="119"/>
      <c r="LFS5" s="119"/>
      <c r="LFT5" s="119"/>
      <c r="LFU5" s="119"/>
      <c r="LFV5" s="119"/>
      <c r="LFW5" s="119"/>
      <c r="LFX5" s="119"/>
      <c r="LFY5" s="119"/>
      <c r="LFZ5" s="119"/>
      <c r="LGA5" s="119"/>
      <c r="LGB5" s="119"/>
      <c r="LGC5" s="119"/>
      <c r="LGD5" s="119"/>
      <c r="LGE5" s="119"/>
      <c r="LGF5" s="119"/>
      <c r="LGG5" s="119"/>
      <c r="LGH5" s="119"/>
      <c r="LGI5" s="119"/>
      <c r="LGJ5" s="119"/>
      <c r="LGK5" s="119"/>
      <c r="LGL5" s="119"/>
      <c r="LGM5" s="119"/>
      <c r="LGN5" s="119"/>
      <c r="LGO5" s="119"/>
      <c r="LGP5" s="119"/>
      <c r="LGQ5" s="119"/>
      <c r="LGR5" s="119"/>
      <c r="LGS5" s="119"/>
      <c r="LGT5" s="119"/>
      <c r="LGU5" s="119"/>
      <c r="LGV5" s="119"/>
      <c r="LGW5" s="119"/>
      <c r="LGX5" s="119"/>
      <c r="LGY5" s="119"/>
      <c r="LGZ5" s="119"/>
      <c r="LHA5" s="119"/>
      <c r="LHB5" s="119"/>
      <c r="LHC5" s="119"/>
      <c r="LHD5" s="119"/>
      <c r="LHE5" s="119"/>
      <c r="LHF5" s="119"/>
      <c r="LHG5" s="119"/>
      <c r="LHH5" s="119"/>
      <c r="LHI5" s="119"/>
      <c r="LHJ5" s="119"/>
      <c r="LHK5" s="119"/>
      <c r="LHL5" s="119"/>
      <c r="LHM5" s="119"/>
      <c r="LHN5" s="119"/>
      <c r="LHO5" s="119"/>
      <c r="LHP5" s="119"/>
      <c r="LHQ5" s="119"/>
      <c r="LHR5" s="119"/>
      <c r="LHS5" s="119"/>
      <c r="LHT5" s="119"/>
      <c r="LHU5" s="119"/>
      <c r="LHV5" s="119"/>
      <c r="LHW5" s="119"/>
      <c r="LHX5" s="119"/>
      <c r="LHY5" s="119"/>
      <c r="LHZ5" s="119"/>
      <c r="LIA5" s="119"/>
      <c r="LIB5" s="119"/>
      <c r="LIC5" s="119"/>
      <c r="LID5" s="119"/>
      <c r="LIE5" s="119"/>
      <c r="LIF5" s="119"/>
      <c r="LIG5" s="119"/>
      <c r="LIH5" s="119"/>
      <c r="LII5" s="119"/>
      <c r="LIJ5" s="119"/>
      <c r="LIK5" s="119"/>
      <c r="LIL5" s="119"/>
      <c r="LIM5" s="119"/>
      <c r="LIN5" s="119"/>
      <c r="LIO5" s="119"/>
      <c r="LIP5" s="119"/>
      <c r="LIQ5" s="119"/>
      <c r="LIR5" s="119"/>
      <c r="LIS5" s="119"/>
      <c r="LIT5" s="119"/>
      <c r="LIU5" s="119"/>
      <c r="LIV5" s="119"/>
      <c r="LIW5" s="119"/>
      <c r="LIX5" s="119"/>
      <c r="LIY5" s="119"/>
      <c r="LIZ5" s="119"/>
      <c r="LJA5" s="119"/>
      <c r="LJB5" s="119"/>
      <c r="LJC5" s="119"/>
      <c r="LJD5" s="119"/>
      <c r="LJE5" s="119"/>
      <c r="LJF5" s="119"/>
      <c r="LJG5" s="119"/>
      <c r="LJH5" s="119"/>
      <c r="LJI5" s="119"/>
      <c r="LJJ5" s="119"/>
      <c r="LJK5" s="119"/>
      <c r="LJL5" s="119"/>
      <c r="LJM5" s="119"/>
      <c r="LJN5" s="119"/>
      <c r="LJO5" s="119"/>
      <c r="LJP5" s="119"/>
      <c r="LJQ5" s="119"/>
      <c r="LJR5" s="119"/>
      <c r="LJS5" s="119"/>
      <c r="LJT5" s="119"/>
      <c r="LJU5" s="119"/>
      <c r="LJV5" s="119"/>
      <c r="LJW5" s="119"/>
      <c r="LJX5" s="119"/>
      <c r="LJY5" s="119"/>
      <c r="LJZ5" s="119"/>
      <c r="LKA5" s="119"/>
      <c r="LKB5" s="119"/>
      <c r="LKC5" s="119"/>
      <c r="LKD5" s="119"/>
      <c r="LKE5" s="119"/>
      <c r="LKF5" s="119"/>
      <c r="LKG5" s="119"/>
      <c r="LKH5" s="119"/>
      <c r="LKI5" s="119"/>
      <c r="LKJ5" s="119"/>
      <c r="LKK5" s="119"/>
      <c r="LKL5" s="119"/>
      <c r="LKM5" s="119"/>
      <c r="LKN5" s="119"/>
      <c r="LKO5" s="119"/>
      <c r="LKP5" s="119"/>
      <c r="LKQ5" s="119"/>
      <c r="LKR5" s="119"/>
      <c r="LKS5" s="119"/>
      <c r="LKT5" s="119"/>
      <c r="LKU5" s="119"/>
      <c r="LKV5" s="119"/>
      <c r="LKW5" s="119"/>
      <c r="LKX5" s="119"/>
      <c r="LKY5" s="119"/>
      <c r="LKZ5" s="119"/>
      <c r="LLA5" s="119"/>
      <c r="LLB5" s="119"/>
      <c r="LLC5" s="119"/>
      <c r="LLD5" s="119"/>
      <c r="LLE5" s="119"/>
      <c r="LLF5" s="119"/>
      <c r="LLG5" s="119"/>
      <c r="LLH5" s="119"/>
      <c r="LLI5" s="119"/>
      <c r="LLJ5" s="119"/>
      <c r="LLK5" s="119"/>
      <c r="LLL5" s="119"/>
      <c r="LLM5" s="119"/>
      <c r="LLN5" s="119"/>
      <c r="LLO5" s="119"/>
      <c r="LLP5" s="119"/>
      <c r="LLQ5" s="119"/>
      <c r="LLR5" s="119"/>
      <c r="LLS5" s="119"/>
      <c r="LLT5" s="119"/>
      <c r="LLU5" s="119"/>
      <c r="LLV5" s="119"/>
      <c r="LLW5" s="119"/>
      <c r="LLX5" s="119"/>
      <c r="LLY5" s="119"/>
      <c r="LLZ5" s="119"/>
      <c r="LMA5" s="119"/>
      <c r="LMB5" s="119"/>
      <c r="LMC5" s="119"/>
      <c r="LMD5" s="119"/>
      <c r="LME5" s="119"/>
      <c r="LMF5" s="119"/>
      <c r="LMG5" s="119"/>
      <c r="LMH5" s="119"/>
      <c r="LMI5" s="119"/>
      <c r="LMJ5" s="119"/>
      <c r="LMK5" s="119"/>
      <c r="LML5" s="119"/>
      <c r="LMM5" s="119"/>
      <c r="LMN5" s="119"/>
      <c r="LMO5" s="119"/>
      <c r="LMP5" s="119"/>
      <c r="LMQ5" s="119"/>
      <c r="LMR5" s="119"/>
      <c r="LMS5" s="119"/>
      <c r="LMT5" s="119"/>
      <c r="LMU5" s="119"/>
      <c r="LMV5" s="119"/>
      <c r="LMW5" s="119"/>
      <c r="LMX5" s="119"/>
      <c r="LMY5" s="119"/>
      <c r="LMZ5" s="119"/>
      <c r="LNA5" s="119"/>
      <c r="LNB5" s="119"/>
      <c r="LNC5" s="119"/>
      <c r="LND5" s="119"/>
      <c r="LNE5" s="119"/>
      <c r="LNF5" s="119"/>
      <c r="LNG5" s="119"/>
      <c r="LNH5" s="119"/>
      <c r="LNI5" s="119"/>
      <c r="LNJ5" s="119"/>
      <c r="LNK5" s="119"/>
      <c r="LNL5" s="119"/>
      <c r="LNM5" s="119"/>
      <c r="LNN5" s="119"/>
      <c r="LNO5" s="119"/>
      <c r="LNP5" s="119"/>
      <c r="LNQ5" s="119"/>
      <c r="LNR5" s="119"/>
      <c r="LNS5" s="119"/>
      <c r="LNT5" s="119"/>
      <c r="LNU5" s="119"/>
      <c r="LNV5" s="119"/>
      <c r="LNW5" s="119"/>
      <c r="LNX5" s="119"/>
      <c r="LNY5" s="119"/>
      <c r="LNZ5" s="119"/>
      <c r="LOA5" s="119"/>
      <c r="LOB5" s="119"/>
      <c r="LOC5" s="119"/>
      <c r="LOD5" s="119"/>
      <c r="LOE5" s="119"/>
      <c r="LOF5" s="119"/>
      <c r="LOG5" s="119"/>
      <c r="LOH5" s="119"/>
      <c r="LOI5" s="119"/>
      <c r="LOJ5" s="119"/>
      <c r="LOK5" s="119"/>
      <c r="LOL5" s="119"/>
      <c r="LOM5" s="119"/>
      <c r="LON5" s="119"/>
      <c r="LOO5" s="119"/>
      <c r="LOP5" s="119"/>
      <c r="LOQ5" s="119"/>
      <c r="LOR5" s="119"/>
      <c r="LOS5" s="119"/>
      <c r="LOT5" s="119"/>
      <c r="LOU5" s="119"/>
      <c r="LOV5" s="119"/>
      <c r="LOW5" s="119"/>
      <c r="LOX5" s="119"/>
      <c r="LOY5" s="119"/>
      <c r="LOZ5" s="119"/>
      <c r="LPA5" s="119"/>
      <c r="LPB5" s="119"/>
      <c r="LPC5" s="119"/>
      <c r="LPD5" s="119"/>
      <c r="LPE5" s="119"/>
      <c r="LPF5" s="119"/>
      <c r="LPG5" s="119"/>
      <c r="LPH5" s="119"/>
      <c r="LPI5" s="119"/>
      <c r="LPJ5" s="119"/>
      <c r="LPK5" s="119"/>
      <c r="LPL5" s="119"/>
      <c r="LPM5" s="119"/>
      <c r="LPN5" s="119"/>
      <c r="LPO5" s="119"/>
      <c r="LPP5" s="119"/>
      <c r="LPQ5" s="119"/>
      <c r="LPR5" s="119"/>
      <c r="LPS5" s="119"/>
      <c r="LPT5" s="119"/>
      <c r="LPU5" s="119"/>
      <c r="LPV5" s="119"/>
      <c r="LPW5" s="119"/>
      <c r="LPX5" s="119"/>
      <c r="LPY5" s="119"/>
      <c r="LPZ5" s="119"/>
      <c r="LQA5" s="119"/>
      <c r="LQB5" s="119"/>
      <c r="LQC5" s="119"/>
      <c r="LQD5" s="119"/>
      <c r="LQE5" s="119"/>
      <c r="LQF5" s="119"/>
      <c r="LQG5" s="119"/>
      <c r="LQH5" s="119"/>
      <c r="LQI5" s="119"/>
      <c r="LQJ5" s="119"/>
      <c r="LQK5" s="119"/>
      <c r="LQL5" s="119"/>
      <c r="LQM5" s="119"/>
      <c r="LQN5" s="119"/>
      <c r="LQO5" s="119"/>
      <c r="LQP5" s="119"/>
      <c r="LQQ5" s="119"/>
      <c r="LQR5" s="119"/>
      <c r="LQS5" s="119"/>
      <c r="LQT5" s="119"/>
      <c r="LQU5" s="119"/>
      <c r="LQV5" s="119"/>
      <c r="LQW5" s="119"/>
      <c r="LQX5" s="119"/>
      <c r="LQY5" s="119"/>
      <c r="LQZ5" s="119"/>
      <c r="LRA5" s="119"/>
      <c r="LRB5" s="119"/>
      <c r="LRC5" s="119"/>
      <c r="LRD5" s="119"/>
      <c r="LRE5" s="119"/>
      <c r="LRF5" s="119"/>
      <c r="LRG5" s="119"/>
      <c r="LRH5" s="119"/>
      <c r="LRI5" s="119"/>
      <c r="LRJ5" s="119"/>
      <c r="LRK5" s="119"/>
      <c r="LRL5" s="119"/>
      <c r="LRM5" s="119"/>
      <c r="LRN5" s="119"/>
      <c r="LRO5" s="119"/>
      <c r="LRP5" s="119"/>
      <c r="LRQ5" s="119"/>
      <c r="LRR5" s="119"/>
      <c r="LRS5" s="119"/>
      <c r="LRT5" s="119"/>
      <c r="LRU5" s="119"/>
      <c r="LRV5" s="119"/>
      <c r="LRW5" s="119"/>
      <c r="LRX5" s="119"/>
      <c r="LRY5" s="119"/>
      <c r="LRZ5" s="119"/>
      <c r="LSA5" s="119"/>
      <c r="LSB5" s="119"/>
      <c r="LSC5" s="119"/>
      <c r="LSD5" s="119"/>
      <c r="LSE5" s="119"/>
      <c r="LSF5" s="119"/>
      <c r="LSG5" s="119"/>
      <c r="LSH5" s="119"/>
      <c r="LSI5" s="119"/>
      <c r="LSJ5" s="119"/>
      <c r="LSK5" s="119"/>
      <c r="LSL5" s="119"/>
      <c r="LSM5" s="119"/>
      <c r="LSN5" s="119"/>
      <c r="LSO5" s="119"/>
      <c r="LSP5" s="119"/>
      <c r="LSQ5" s="119"/>
      <c r="LSR5" s="119"/>
      <c r="LSS5" s="119"/>
      <c r="LST5" s="119"/>
      <c r="LSU5" s="119"/>
      <c r="LSV5" s="119"/>
      <c r="LSW5" s="119"/>
      <c r="LSX5" s="119"/>
      <c r="LSY5" s="119"/>
      <c r="LSZ5" s="119"/>
      <c r="LTA5" s="119"/>
      <c r="LTB5" s="119"/>
      <c r="LTC5" s="119"/>
      <c r="LTD5" s="119"/>
      <c r="LTE5" s="119"/>
      <c r="LTF5" s="119"/>
      <c r="LTG5" s="119"/>
      <c r="LTH5" s="119"/>
      <c r="LTI5" s="119"/>
      <c r="LTJ5" s="119"/>
      <c r="LTK5" s="119"/>
      <c r="LTL5" s="119"/>
      <c r="LTM5" s="119"/>
      <c r="LTN5" s="119"/>
      <c r="LTO5" s="119"/>
      <c r="LTP5" s="119"/>
      <c r="LTQ5" s="119"/>
      <c r="LTR5" s="119"/>
      <c r="LTS5" s="119"/>
      <c r="LTT5" s="119"/>
      <c r="LTU5" s="119"/>
      <c r="LTV5" s="119"/>
      <c r="LTW5" s="119"/>
      <c r="LTX5" s="119"/>
      <c r="LTY5" s="119"/>
      <c r="LTZ5" s="119"/>
      <c r="LUA5" s="119"/>
      <c r="LUB5" s="119"/>
      <c r="LUC5" s="119"/>
      <c r="LUD5" s="119"/>
      <c r="LUE5" s="119"/>
      <c r="LUF5" s="119"/>
      <c r="LUG5" s="119"/>
      <c r="LUH5" s="119"/>
      <c r="LUI5" s="119"/>
      <c r="LUJ5" s="119"/>
      <c r="LUK5" s="119"/>
      <c r="LUL5" s="119"/>
      <c r="LUM5" s="119"/>
      <c r="LUN5" s="119"/>
      <c r="LUO5" s="119"/>
      <c r="LUP5" s="119"/>
      <c r="LUQ5" s="119"/>
      <c r="LUR5" s="119"/>
      <c r="LUS5" s="119"/>
      <c r="LUT5" s="119"/>
      <c r="LUU5" s="119"/>
      <c r="LUV5" s="119"/>
      <c r="LUW5" s="119"/>
      <c r="LUX5" s="119"/>
      <c r="LUY5" s="119"/>
      <c r="LUZ5" s="119"/>
      <c r="LVA5" s="119"/>
      <c r="LVB5" s="119"/>
      <c r="LVC5" s="119"/>
      <c r="LVD5" s="119"/>
      <c r="LVE5" s="119"/>
      <c r="LVF5" s="119"/>
      <c r="LVG5" s="119"/>
      <c r="LVH5" s="119"/>
      <c r="LVI5" s="119"/>
      <c r="LVJ5" s="119"/>
      <c r="LVK5" s="119"/>
      <c r="LVL5" s="119"/>
      <c r="LVM5" s="119"/>
      <c r="LVN5" s="119"/>
      <c r="LVO5" s="119"/>
      <c r="LVP5" s="119"/>
      <c r="LVQ5" s="119"/>
      <c r="LVR5" s="119"/>
      <c r="LVS5" s="119"/>
      <c r="LVT5" s="119"/>
      <c r="LVU5" s="119"/>
      <c r="LVV5" s="119"/>
      <c r="LVW5" s="119"/>
      <c r="LVX5" s="119"/>
      <c r="LVY5" s="119"/>
      <c r="LVZ5" s="119"/>
      <c r="LWA5" s="119"/>
      <c r="LWB5" s="119"/>
      <c r="LWC5" s="119"/>
      <c r="LWD5" s="119"/>
      <c r="LWE5" s="119"/>
      <c r="LWF5" s="119"/>
      <c r="LWG5" s="119"/>
      <c r="LWH5" s="119"/>
      <c r="LWI5" s="119"/>
      <c r="LWJ5" s="119"/>
      <c r="LWK5" s="119"/>
      <c r="LWL5" s="119"/>
      <c r="LWM5" s="119"/>
      <c r="LWN5" s="119"/>
      <c r="LWO5" s="119"/>
      <c r="LWP5" s="119"/>
      <c r="LWQ5" s="119"/>
      <c r="LWR5" s="119"/>
      <c r="LWS5" s="119"/>
      <c r="LWT5" s="119"/>
      <c r="LWU5" s="119"/>
      <c r="LWV5" s="119"/>
      <c r="LWW5" s="119"/>
      <c r="LWX5" s="119"/>
      <c r="LWY5" s="119"/>
      <c r="LWZ5" s="119"/>
      <c r="LXA5" s="119"/>
      <c r="LXB5" s="119"/>
      <c r="LXC5" s="119"/>
      <c r="LXD5" s="119"/>
      <c r="LXE5" s="119"/>
      <c r="LXF5" s="119"/>
      <c r="LXG5" s="119"/>
      <c r="LXH5" s="119"/>
      <c r="LXI5" s="119"/>
      <c r="LXJ5" s="119"/>
      <c r="LXK5" s="119"/>
      <c r="LXL5" s="119"/>
      <c r="LXM5" s="119"/>
      <c r="LXN5" s="119"/>
      <c r="LXO5" s="119"/>
      <c r="LXP5" s="119"/>
      <c r="LXQ5" s="119"/>
      <c r="LXR5" s="119"/>
      <c r="LXS5" s="119"/>
      <c r="LXT5" s="119"/>
      <c r="LXU5" s="119"/>
      <c r="LXV5" s="119"/>
      <c r="LXW5" s="119"/>
      <c r="LXX5" s="119"/>
      <c r="LXY5" s="119"/>
      <c r="LXZ5" s="119"/>
      <c r="LYA5" s="119"/>
      <c r="LYB5" s="119"/>
      <c r="LYC5" s="119"/>
      <c r="LYD5" s="119"/>
      <c r="LYE5" s="119"/>
      <c r="LYF5" s="119"/>
      <c r="LYG5" s="119"/>
      <c r="LYH5" s="119"/>
      <c r="LYI5" s="119"/>
      <c r="LYJ5" s="119"/>
      <c r="LYK5" s="119"/>
      <c r="LYL5" s="119"/>
      <c r="LYM5" s="119"/>
      <c r="LYN5" s="119"/>
      <c r="LYO5" s="119"/>
      <c r="LYP5" s="119"/>
      <c r="LYQ5" s="119"/>
      <c r="LYR5" s="119"/>
      <c r="LYS5" s="119"/>
      <c r="LYT5" s="119"/>
      <c r="LYU5" s="119"/>
      <c r="LYV5" s="119"/>
      <c r="LYW5" s="119"/>
      <c r="LYX5" s="119"/>
      <c r="LYY5" s="119"/>
      <c r="LYZ5" s="119"/>
      <c r="LZA5" s="119"/>
      <c r="LZB5" s="119"/>
      <c r="LZC5" s="119"/>
      <c r="LZD5" s="119"/>
      <c r="LZE5" s="119"/>
      <c r="LZF5" s="119"/>
      <c r="LZG5" s="119"/>
      <c r="LZH5" s="119"/>
      <c r="LZI5" s="119"/>
      <c r="LZJ5" s="119"/>
      <c r="LZK5" s="119"/>
      <c r="LZL5" s="119"/>
      <c r="LZM5" s="119"/>
      <c r="LZN5" s="119"/>
      <c r="LZO5" s="119"/>
      <c r="LZP5" s="119"/>
      <c r="LZQ5" s="119"/>
      <c r="LZR5" s="119"/>
      <c r="LZS5" s="119"/>
      <c r="LZT5" s="119"/>
      <c r="LZU5" s="119"/>
      <c r="LZV5" s="119"/>
      <c r="LZW5" s="119"/>
      <c r="LZX5" s="119"/>
      <c r="LZY5" s="119"/>
      <c r="LZZ5" s="119"/>
      <c r="MAA5" s="119"/>
      <c r="MAB5" s="119"/>
      <c r="MAC5" s="119"/>
      <c r="MAD5" s="119"/>
      <c r="MAE5" s="119"/>
      <c r="MAF5" s="119"/>
      <c r="MAG5" s="119"/>
      <c r="MAH5" s="119"/>
      <c r="MAI5" s="119"/>
      <c r="MAJ5" s="119"/>
      <c r="MAK5" s="119"/>
      <c r="MAL5" s="119"/>
      <c r="MAM5" s="119"/>
      <c r="MAN5" s="119"/>
      <c r="MAO5" s="119"/>
      <c r="MAP5" s="119"/>
      <c r="MAQ5" s="119"/>
      <c r="MAR5" s="119"/>
      <c r="MAS5" s="119"/>
      <c r="MAT5" s="119"/>
      <c r="MAU5" s="119"/>
      <c r="MAV5" s="119"/>
      <c r="MAW5" s="119"/>
      <c r="MAX5" s="119"/>
      <c r="MAY5" s="119"/>
      <c r="MAZ5" s="119"/>
      <c r="MBA5" s="119"/>
      <c r="MBB5" s="119"/>
      <c r="MBC5" s="119"/>
      <c r="MBD5" s="119"/>
      <c r="MBE5" s="119"/>
      <c r="MBF5" s="119"/>
      <c r="MBG5" s="119"/>
      <c r="MBH5" s="119"/>
      <c r="MBI5" s="119"/>
      <c r="MBJ5" s="119"/>
      <c r="MBK5" s="119"/>
      <c r="MBL5" s="119"/>
      <c r="MBM5" s="119"/>
      <c r="MBN5" s="119"/>
      <c r="MBO5" s="119"/>
      <c r="MBP5" s="119"/>
      <c r="MBQ5" s="119"/>
      <c r="MBR5" s="119"/>
      <c r="MBS5" s="119"/>
      <c r="MBT5" s="119"/>
      <c r="MBU5" s="119"/>
      <c r="MBV5" s="119"/>
      <c r="MBW5" s="119"/>
      <c r="MBX5" s="119"/>
      <c r="MBY5" s="119"/>
      <c r="MBZ5" s="119"/>
      <c r="MCA5" s="119"/>
      <c r="MCB5" s="119"/>
      <c r="MCC5" s="119"/>
      <c r="MCD5" s="119"/>
      <c r="MCE5" s="119"/>
      <c r="MCF5" s="119"/>
      <c r="MCG5" s="119"/>
      <c r="MCH5" s="119"/>
      <c r="MCI5" s="119"/>
      <c r="MCJ5" s="119"/>
      <c r="MCK5" s="119"/>
      <c r="MCL5" s="119"/>
      <c r="MCM5" s="119"/>
      <c r="MCN5" s="119"/>
      <c r="MCO5" s="119"/>
      <c r="MCP5" s="119"/>
      <c r="MCQ5" s="119"/>
      <c r="MCR5" s="119"/>
      <c r="MCS5" s="119"/>
      <c r="MCT5" s="119"/>
      <c r="MCU5" s="119"/>
      <c r="MCV5" s="119"/>
      <c r="MCW5" s="119"/>
      <c r="MCX5" s="119"/>
      <c r="MCY5" s="119"/>
      <c r="MCZ5" s="119"/>
      <c r="MDA5" s="119"/>
      <c r="MDB5" s="119"/>
      <c r="MDC5" s="119"/>
      <c r="MDD5" s="119"/>
      <c r="MDE5" s="119"/>
      <c r="MDF5" s="119"/>
      <c r="MDG5" s="119"/>
      <c r="MDH5" s="119"/>
      <c r="MDI5" s="119"/>
      <c r="MDJ5" s="119"/>
      <c r="MDK5" s="119"/>
      <c r="MDL5" s="119"/>
      <c r="MDM5" s="119"/>
      <c r="MDN5" s="119"/>
      <c r="MDO5" s="119"/>
      <c r="MDP5" s="119"/>
      <c r="MDQ5" s="119"/>
      <c r="MDR5" s="119"/>
      <c r="MDS5" s="119"/>
      <c r="MDT5" s="119"/>
      <c r="MDU5" s="119"/>
      <c r="MDV5" s="119"/>
      <c r="MDW5" s="119"/>
      <c r="MDX5" s="119"/>
      <c r="MDY5" s="119"/>
      <c r="MDZ5" s="119"/>
      <c r="MEA5" s="119"/>
      <c r="MEB5" s="119"/>
      <c r="MEC5" s="119"/>
      <c r="MED5" s="119"/>
      <c r="MEE5" s="119"/>
      <c r="MEF5" s="119"/>
      <c r="MEG5" s="119"/>
      <c r="MEH5" s="119"/>
      <c r="MEI5" s="119"/>
      <c r="MEJ5" s="119"/>
      <c r="MEK5" s="119"/>
      <c r="MEL5" s="119"/>
      <c r="MEM5" s="119"/>
      <c r="MEN5" s="119"/>
      <c r="MEO5" s="119"/>
      <c r="MEP5" s="119"/>
      <c r="MEQ5" s="119"/>
      <c r="MER5" s="119"/>
      <c r="MES5" s="119"/>
      <c r="MET5" s="119"/>
      <c r="MEU5" s="119"/>
      <c r="MEV5" s="119"/>
      <c r="MEW5" s="119"/>
      <c r="MEX5" s="119"/>
      <c r="MEY5" s="119"/>
      <c r="MEZ5" s="119"/>
      <c r="MFA5" s="119"/>
      <c r="MFB5" s="119"/>
      <c r="MFC5" s="119"/>
      <c r="MFD5" s="119"/>
      <c r="MFE5" s="119"/>
      <c r="MFF5" s="119"/>
      <c r="MFG5" s="119"/>
      <c r="MFH5" s="119"/>
      <c r="MFI5" s="119"/>
      <c r="MFJ5" s="119"/>
      <c r="MFK5" s="119"/>
      <c r="MFL5" s="119"/>
      <c r="MFM5" s="119"/>
      <c r="MFN5" s="119"/>
      <c r="MFO5" s="119"/>
      <c r="MFP5" s="119"/>
      <c r="MFQ5" s="119"/>
      <c r="MFR5" s="119"/>
      <c r="MFS5" s="119"/>
      <c r="MFT5" s="119"/>
      <c r="MFU5" s="119"/>
      <c r="MFV5" s="119"/>
      <c r="MFW5" s="119"/>
      <c r="MFX5" s="119"/>
      <c r="MFY5" s="119"/>
      <c r="MFZ5" s="119"/>
      <c r="MGA5" s="119"/>
      <c r="MGB5" s="119"/>
      <c r="MGC5" s="119"/>
      <c r="MGD5" s="119"/>
      <c r="MGE5" s="119"/>
      <c r="MGF5" s="119"/>
      <c r="MGG5" s="119"/>
      <c r="MGH5" s="119"/>
      <c r="MGI5" s="119"/>
      <c r="MGJ5" s="119"/>
      <c r="MGK5" s="119"/>
      <c r="MGL5" s="119"/>
      <c r="MGM5" s="119"/>
      <c r="MGN5" s="119"/>
      <c r="MGO5" s="119"/>
      <c r="MGP5" s="119"/>
      <c r="MGQ5" s="119"/>
      <c r="MGR5" s="119"/>
      <c r="MGS5" s="119"/>
      <c r="MGT5" s="119"/>
      <c r="MGU5" s="119"/>
      <c r="MGV5" s="119"/>
      <c r="MGW5" s="119"/>
      <c r="MGX5" s="119"/>
      <c r="MGY5" s="119"/>
      <c r="MGZ5" s="119"/>
      <c r="MHA5" s="119"/>
      <c r="MHB5" s="119"/>
      <c r="MHC5" s="119"/>
      <c r="MHD5" s="119"/>
      <c r="MHE5" s="119"/>
      <c r="MHF5" s="119"/>
      <c r="MHG5" s="119"/>
      <c r="MHH5" s="119"/>
      <c r="MHI5" s="119"/>
      <c r="MHJ5" s="119"/>
      <c r="MHK5" s="119"/>
      <c r="MHL5" s="119"/>
      <c r="MHM5" s="119"/>
      <c r="MHN5" s="119"/>
      <c r="MHO5" s="119"/>
      <c r="MHP5" s="119"/>
      <c r="MHQ5" s="119"/>
      <c r="MHR5" s="119"/>
      <c r="MHS5" s="119"/>
      <c r="MHT5" s="119"/>
      <c r="MHU5" s="119"/>
      <c r="MHV5" s="119"/>
      <c r="MHW5" s="119"/>
      <c r="MHX5" s="119"/>
      <c r="MHY5" s="119"/>
      <c r="MHZ5" s="119"/>
      <c r="MIA5" s="119"/>
      <c r="MIB5" s="119"/>
      <c r="MIC5" s="119"/>
      <c r="MID5" s="119"/>
      <c r="MIE5" s="119"/>
      <c r="MIF5" s="119"/>
      <c r="MIG5" s="119"/>
      <c r="MIH5" s="119"/>
      <c r="MII5" s="119"/>
      <c r="MIJ5" s="119"/>
      <c r="MIK5" s="119"/>
      <c r="MIL5" s="119"/>
      <c r="MIM5" s="119"/>
      <c r="MIN5" s="119"/>
      <c r="MIO5" s="119"/>
      <c r="MIP5" s="119"/>
      <c r="MIQ5" s="119"/>
      <c r="MIR5" s="119"/>
      <c r="MIS5" s="119"/>
      <c r="MIT5" s="119"/>
      <c r="MIU5" s="119"/>
      <c r="MIV5" s="119"/>
      <c r="MIW5" s="119"/>
      <c r="MIX5" s="119"/>
      <c r="MIY5" s="119"/>
      <c r="MIZ5" s="119"/>
      <c r="MJA5" s="119"/>
      <c r="MJB5" s="119"/>
      <c r="MJC5" s="119"/>
      <c r="MJD5" s="119"/>
      <c r="MJE5" s="119"/>
      <c r="MJF5" s="119"/>
      <c r="MJG5" s="119"/>
      <c r="MJH5" s="119"/>
      <c r="MJI5" s="119"/>
      <c r="MJJ5" s="119"/>
      <c r="MJK5" s="119"/>
      <c r="MJL5" s="119"/>
      <c r="MJM5" s="119"/>
      <c r="MJN5" s="119"/>
      <c r="MJO5" s="119"/>
      <c r="MJP5" s="119"/>
      <c r="MJQ5" s="119"/>
      <c r="MJR5" s="119"/>
      <c r="MJS5" s="119"/>
      <c r="MJT5" s="119"/>
      <c r="MJU5" s="119"/>
      <c r="MJV5" s="119"/>
      <c r="MJW5" s="119"/>
      <c r="MJX5" s="119"/>
      <c r="MJY5" s="119"/>
      <c r="MJZ5" s="119"/>
      <c r="MKA5" s="119"/>
      <c r="MKB5" s="119"/>
      <c r="MKC5" s="119"/>
      <c r="MKD5" s="119"/>
      <c r="MKE5" s="119"/>
      <c r="MKF5" s="119"/>
      <c r="MKG5" s="119"/>
      <c r="MKH5" s="119"/>
      <c r="MKI5" s="119"/>
      <c r="MKJ5" s="119"/>
      <c r="MKK5" s="119"/>
      <c r="MKL5" s="119"/>
      <c r="MKM5" s="119"/>
      <c r="MKN5" s="119"/>
      <c r="MKO5" s="119"/>
      <c r="MKP5" s="119"/>
      <c r="MKQ5" s="119"/>
      <c r="MKR5" s="119"/>
      <c r="MKS5" s="119"/>
      <c r="MKT5" s="119"/>
      <c r="MKU5" s="119"/>
      <c r="MKV5" s="119"/>
      <c r="MKW5" s="119"/>
      <c r="MKX5" s="119"/>
      <c r="MKY5" s="119"/>
      <c r="MKZ5" s="119"/>
      <c r="MLA5" s="119"/>
      <c r="MLB5" s="119"/>
      <c r="MLC5" s="119"/>
      <c r="MLD5" s="119"/>
      <c r="MLE5" s="119"/>
      <c r="MLF5" s="119"/>
      <c r="MLG5" s="119"/>
      <c r="MLH5" s="119"/>
      <c r="MLI5" s="119"/>
      <c r="MLJ5" s="119"/>
      <c r="MLK5" s="119"/>
      <c r="MLL5" s="119"/>
      <c r="MLM5" s="119"/>
      <c r="MLN5" s="119"/>
      <c r="MLO5" s="119"/>
      <c r="MLP5" s="119"/>
      <c r="MLQ5" s="119"/>
      <c r="MLR5" s="119"/>
      <c r="MLS5" s="119"/>
      <c r="MLT5" s="119"/>
      <c r="MLU5" s="119"/>
      <c r="MLV5" s="119"/>
      <c r="MLW5" s="119"/>
      <c r="MLX5" s="119"/>
      <c r="MLY5" s="119"/>
      <c r="MLZ5" s="119"/>
      <c r="MMA5" s="119"/>
      <c r="MMB5" s="119"/>
      <c r="MMC5" s="119"/>
      <c r="MMD5" s="119"/>
      <c r="MME5" s="119"/>
      <c r="MMF5" s="119"/>
      <c r="MMG5" s="119"/>
      <c r="MMH5" s="119"/>
      <c r="MMI5" s="119"/>
      <c r="MMJ5" s="119"/>
      <c r="MMK5" s="119"/>
      <c r="MML5" s="119"/>
      <c r="MMM5" s="119"/>
      <c r="MMN5" s="119"/>
      <c r="MMO5" s="119"/>
      <c r="MMP5" s="119"/>
      <c r="MMQ5" s="119"/>
      <c r="MMR5" s="119"/>
      <c r="MMS5" s="119"/>
      <c r="MMT5" s="119"/>
      <c r="MMU5" s="119"/>
      <c r="MMV5" s="119"/>
      <c r="MMW5" s="119"/>
      <c r="MMX5" s="119"/>
      <c r="MMY5" s="119"/>
      <c r="MMZ5" s="119"/>
      <c r="MNA5" s="119"/>
      <c r="MNB5" s="119"/>
      <c r="MNC5" s="119"/>
      <c r="MND5" s="119"/>
      <c r="MNE5" s="119"/>
      <c r="MNF5" s="119"/>
      <c r="MNG5" s="119"/>
      <c r="MNH5" s="119"/>
      <c r="MNI5" s="119"/>
      <c r="MNJ5" s="119"/>
      <c r="MNK5" s="119"/>
      <c r="MNL5" s="119"/>
      <c r="MNM5" s="119"/>
      <c r="MNN5" s="119"/>
      <c r="MNO5" s="119"/>
      <c r="MNP5" s="119"/>
      <c r="MNQ5" s="119"/>
      <c r="MNR5" s="119"/>
      <c r="MNS5" s="119"/>
      <c r="MNT5" s="119"/>
      <c r="MNU5" s="119"/>
      <c r="MNV5" s="119"/>
      <c r="MNW5" s="119"/>
      <c r="MNX5" s="119"/>
      <c r="MNY5" s="119"/>
      <c r="MNZ5" s="119"/>
      <c r="MOA5" s="119"/>
      <c r="MOB5" s="119"/>
      <c r="MOC5" s="119"/>
      <c r="MOD5" s="119"/>
      <c r="MOE5" s="119"/>
      <c r="MOF5" s="119"/>
      <c r="MOG5" s="119"/>
      <c r="MOH5" s="119"/>
      <c r="MOI5" s="119"/>
      <c r="MOJ5" s="119"/>
      <c r="MOK5" s="119"/>
      <c r="MOL5" s="119"/>
      <c r="MOM5" s="119"/>
      <c r="MON5" s="119"/>
      <c r="MOO5" s="119"/>
      <c r="MOP5" s="119"/>
      <c r="MOQ5" s="119"/>
      <c r="MOR5" s="119"/>
      <c r="MOS5" s="119"/>
      <c r="MOT5" s="119"/>
      <c r="MOU5" s="119"/>
      <c r="MOV5" s="119"/>
      <c r="MOW5" s="119"/>
      <c r="MOX5" s="119"/>
      <c r="MOY5" s="119"/>
      <c r="MOZ5" s="119"/>
      <c r="MPA5" s="119"/>
      <c r="MPB5" s="119"/>
      <c r="MPC5" s="119"/>
      <c r="MPD5" s="119"/>
      <c r="MPE5" s="119"/>
      <c r="MPF5" s="119"/>
      <c r="MPG5" s="119"/>
      <c r="MPH5" s="119"/>
      <c r="MPI5" s="119"/>
      <c r="MPJ5" s="119"/>
      <c r="MPK5" s="119"/>
      <c r="MPL5" s="119"/>
      <c r="MPM5" s="119"/>
      <c r="MPN5" s="119"/>
      <c r="MPO5" s="119"/>
      <c r="MPP5" s="119"/>
      <c r="MPQ5" s="119"/>
      <c r="MPR5" s="119"/>
      <c r="MPS5" s="119"/>
      <c r="MPT5" s="119"/>
      <c r="MPU5" s="119"/>
      <c r="MPV5" s="119"/>
      <c r="MPW5" s="119"/>
      <c r="MPX5" s="119"/>
      <c r="MPY5" s="119"/>
      <c r="MPZ5" s="119"/>
      <c r="MQA5" s="119"/>
      <c r="MQB5" s="119"/>
      <c r="MQC5" s="119"/>
      <c r="MQD5" s="119"/>
      <c r="MQE5" s="119"/>
      <c r="MQF5" s="119"/>
      <c r="MQG5" s="119"/>
      <c r="MQH5" s="119"/>
      <c r="MQI5" s="119"/>
      <c r="MQJ5" s="119"/>
      <c r="MQK5" s="119"/>
      <c r="MQL5" s="119"/>
      <c r="MQM5" s="119"/>
      <c r="MQN5" s="119"/>
      <c r="MQO5" s="119"/>
      <c r="MQP5" s="119"/>
      <c r="MQQ5" s="119"/>
      <c r="MQR5" s="119"/>
      <c r="MQS5" s="119"/>
      <c r="MQT5" s="119"/>
      <c r="MQU5" s="119"/>
      <c r="MQV5" s="119"/>
      <c r="MQW5" s="119"/>
      <c r="MQX5" s="119"/>
      <c r="MQY5" s="119"/>
      <c r="MQZ5" s="119"/>
      <c r="MRA5" s="119"/>
      <c r="MRB5" s="119"/>
      <c r="MRC5" s="119"/>
      <c r="MRD5" s="119"/>
      <c r="MRE5" s="119"/>
      <c r="MRF5" s="119"/>
      <c r="MRG5" s="119"/>
      <c r="MRH5" s="119"/>
      <c r="MRI5" s="119"/>
      <c r="MRJ5" s="119"/>
      <c r="MRK5" s="119"/>
      <c r="MRL5" s="119"/>
      <c r="MRM5" s="119"/>
      <c r="MRN5" s="119"/>
      <c r="MRO5" s="119"/>
      <c r="MRP5" s="119"/>
      <c r="MRQ5" s="119"/>
      <c r="MRR5" s="119"/>
      <c r="MRS5" s="119"/>
      <c r="MRT5" s="119"/>
      <c r="MRU5" s="119"/>
      <c r="MRV5" s="119"/>
      <c r="MRW5" s="119"/>
      <c r="MRX5" s="119"/>
      <c r="MRY5" s="119"/>
      <c r="MRZ5" s="119"/>
      <c r="MSA5" s="119"/>
      <c r="MSB5" s="119"/>
      <c r="MSC5" s="119"/>
      <c r="MSD5" s="119"/>
      <c r="MSE5" s="119"/>
      <c r="MSF5" s="119"/>
      <c r="MSG5" s="119"/>
      <c r="MSH5" s="119"/>
      <c r="MSI5" s="119"/>
      <c r="MSJ5" s="119"/>
      <c r="MSK5" s="119"/>
      <c r="MSL5" s="119"/>
      <c r="MSM5" s="119"/>
      <c r="MSN5" s="119"/>
      <c r="MSO5" s="119"/>
      <c r="MSP5" s="119"/>
      <c r="MSQ5" s="119"/>
      <c r="MSR5" s="119"/>
      <c r="MSS5" s="119"/>
      <c r="MST5" s="119"/>
      <c r="MSU5" s="119"/>
      <c r="MSV5" s="119"/>
      <c r="MSW5" s="119"/>
      <c r="MSX5" s="119"/>
      <c r="MSY5" s="119"/>
      <c r="MSZ5" s="119"/>
      <c r="MTA5" s="119"/>
      <c r="MTB5" s="119"/>
      <c r="MTC5" s="119"/>
      <c r="MTD5" s="119"/>
      <c r="MTE5" s="119"/>
      <c r="MTF5" s="119"/>
      <c r="MTG5" s="119"/>
      <c r="MTH5" s="119"/>
      <c r="MTI5" s="119"/>
      <c r="MTJ5" s="119"/>
      <c r="MTK5" s="119"/>
      <c r="MTL5" s="119"/>
      <c r="MTM5" s="119"/>
      <c r="MTN5" s="119"/>
      <c r="MTO5" s="119"/>
      <c r="MTP5" s="119"/>
      <c r="MTQ5" s="119"/>
      <c r="MTR5" s="119"/>
      <c r="MTS5" s="119"/>
      <c r="MTT5" s="119"/>
      <c r="MTU5" s="119"/>
      <c r="MTV5" s="119"/>
      <c r="MTW5" s="119"/>
      <c r="MTX5" s="119"/>
      <c r="MTY5" s="119"/>
      <c r="MTZ5" s="119"/>
      <c r="MUA5" s="119"/>
      <c r="MUB5" s="119"/>
      <c r="MUC5" s="119"/>
      <c r="MUD5" s="119"/>
      <c r="MUE5" s="119"/>
      <c r="MUF5" s="119"/>
      <c r="MUG5" s="119"/>
      <c r="MUH5" s="119"/>
      <c r="MUI5" s="119"/>
      <c r="MUJ5" s="119"/>
      <c r="MUK5" s="119"/>
      <c r="MUL5" s="119"/>
      <c r="MUM5" s="119"/>
      <c r="MUN5" s="119"/>
      <c r="MUO5" s="119"/>
      <c r="MUP5" s="119"/>
      <c r="MUQ5" s="119"/>
      <c r="MUR5" s="119"/>
      <c r="MUS5" s="119"/>
      <c r="MUT5" s="119"/>
      <c r="MUU5" s="119"/>
      <c r="MUV5" s="119"/>
      <c r="MUW5" s="119"/>
      <c r="MUX5" s="119"/>
      <c r="MUY5" s="119"/>
      <c r="MUZ5" s="119"/>
      <c r="MVA5" s="119"/>
      <c r="MVB5" s="119"/>
      <c r="MVC5" s="119"/>
      <c r="MVD5" s="119"/>
      <c r="MVE5" s="119"/>
      <c r="MVF5" s="119"/>
      <c r="MVG5" s="119"/>
      <c r="MVH5" s="119"/>
      <c r="MVI5" s="119"/>
      <c r="MVJ5" s="119"/>
      <c r="MVK5" s="119"/>
      <c r="MVL5" s="119"/>
      <c r="MVM5" s="119"/>
      <c r="MVN5" s="119"/>
      <c r="MVO5" s="119"/>
      <c r="MVP5" s="119"/>
      <c r="MVQ5" s="119"/>
      <c r="MVR5" s="119"/>
      <c r="MVS5" s="119"/>
      <c r="MVT5" s="119"/>
      <c r="MVU5" s="119"/>
      <c r="MVV5" s="119"/>
      <c r="MVW5" s="119"/>
      <c r="MVX5" s="119"/>
      <c r="MVY5" s="119"/>
      <c r="MVZ5" s="119"/>
      <c r="MWA5" s="119"/>
      <c r="MWB5" s="119"/>
      <c r="MWC5" s="119"/>
      <c r="MWD5" s="119"/>
      <c r="MWE5" s="119"/>
      <c r="MWF5" s="119"/>
      <c r="MWG5" s="119"/>
      <c r="MWH5" s="119"/>
      <c r="MWI5" s="119"/>
      <c r="MWJ5" s="119"/>
      <c r="MWK5" s="119"/>
      <c r="MWL5" s="119"/>
      <c r="MWM5" s="119"/>
      <c r="MWN5" s="119"/>
      <c r="MWO5" s="119"/>
      <c r="MWP5" s="119"/>
      <c r="MWQ5" s="119"/>
      <c r="MWR5" s="119"/>
      <c r="MWS5" s="119"/>
      <c r="MWT5" s="119"/>
      <c r="MWU5" s="119"/>
      <c r="MWV5" s="119"/>
      <c r="MWW5" s="119"/>
      <c r="MWX5" s="119"/>
      <c r="MWY5" s="119"/>
      <c r="MWZ5" s="119"/>
      <c r="MXA5" s="119"/>
      <c r="MXB5" s="119"/>
      <c r="MXC5" s="119"/>
      <c r="MXD5" s="119"/>
      <c r="MXE5" s="119"/>
      <c r="MXF5" s="119"/>
      <c r="MXG5" s="119"/>
      <c r="MXH5" s="119"/>
      <c r="MXI5" s="119"/>
      <c r="MXJ5" s="119"/>
      <c r="MXK5" s="119"/>
      <c r="MXL5" s="119"/>
      <c r="MXM5" s="119"/>
      <c r="MXN5" s="119"/>
      <c r="MXO5" s="119"/>
      <c r="MXP5" s="119"/>
      <c r="MXQ5" s="119"/>
      <c r="MXR5" s="119"/>
      <c r="MXS5" s="119"/>
      <c r="MXT5" s="119"/>
      <c r="MXU5" s="119"/>
      <c r="MXV5" s="119"/>
      <c r="MXW5" s="119"/>
      <c r="MXX5" s="119"/>
      <c r="MXY5" s="119"/>
      <c r="MXZ5" s="119"/>
      <c r="MYA5" s="119"/>
      <c r="MYB5" s="119"/>
      <c r="MYC5" s="119"/>
      <c r="MYD5" s="119"/>
      <c r="MYE5" s="119"/>
      <c r="MYF5" s="119"/>
      <c r="MYG5" s="119"/>
      <c r="MYH5" s="119"/>
      <c r="MYI5" s="119"/>
      <c r="MYJ5" s="119"/>
      <c r="MYK5" s="119"/>
      <c r="MYL5" s="119"/>
      <c r="MYM5" s="119"/>
      <c r="MYN5" s="119"/>
      <c r="MYO5" s="119"/>
      <c r="MYP5" s="119"/>
      <c r="MYQ5" s="119"/>
      <c r="MYR5" s="119"/>
      <c r="MYS5" s="119"/>
      <c r="MYT5" s="119"/>
      <c r="MYU5" s="119"/>
      <c r="MYV5" s="119"/>
      <c r="MYW5" s="119"/>
      <c r="MYX5" s="119"/>
      <c r="MYY5" s="119"/>
      <c r="MYZ5" s="119"/>
      <c r="MZA5" s="119"/>
      <c r="MZB5" s="119"/>
      <c r="MZC5" s="119"/>
      <c r="MZD5" s="119"/>
      <c r="MZE5" s="119"/>
      <c r="MZF5" s="119"/>
      <c r="MZG5" s="119"/>
      <c r="MZH5" s="119"/>
      <c r="MZI5" s="119"/>
      <c r="MZJ5" s="119"/>
      <c r="MZK5" s="119"/>
      <c r="MZL5" s="119"/>
      <c r="MZM5" s="119"/>
      <c r="MZN5" s="119"/>
      <c r="MZO5" s="119"/>
      <c r="MZP5" s="119"/>
      <c r="MZQ5" s="119"/>
      <c r="MZR5" s="119"/>
      <c r="MZS5" s="119"/>
      <c r="MZT5" s="119"/>
      <c r="MZU5" s="119"/>
      <c r="MZV5" s="119"/>
      <c r="MZW5" s="119"/>
      <c r="MZX5" s="119"/>
      <c r="MZY5" s="119"/>
      <c r="MZZ5" s="119"/>
      <c r="NAA5" s="119"/>
      <c r="NAB5" s="119"/>
      <c r="NAC5" s="119"/>
      <c r="NAD5" s="119"/>
      <c r="NAE5" s="119"/>
      <c r="NAF5" s="119"/>
      <c r="NAG5" s="119"/>
      <c r="NAH5" s="119"/>
      <c r="NAI5" s="119"/>
      <c r="NAJ5" s="119"/>
      <c r="NAK5" s="119"/>
      <c r="NAL5" s="119"/>
      <c r="NAM5" s="119"/>
      <c r="NAN5" s="119"/>
      <c r="NAO5" s="119"/>
      <c r="NAP5" s="119"/>
      <c r="NAQ5" s="119"/>
      <c r="NAR5" s="119"/>
      <c r="NAS5" s="119"/>
      <c r="NAT5" s="119"/>
      <c r="NAU5" s="119"/>
      <c r="NAV5" s="119"/>
      <c r="NAW5" s="119"/>
      <c r="NAX5" s="119"/>
      <c r="NAY5" s="119"/>
      <c r="NAZ5" s="119"/>
      <c r="NBA5" s="119"/>
      <c r="NBB5" s="119"/>
      <c r="NBC5" s="119"/>
      <c r="NBD5" s="119"/>
      <c r="NBE5" s="119"/>
      <c r="NBF5" s="119"/>
      <c r="NBG5" s="119"/>
      <c r="NBH5" s="119"/>
      <c r="NBI5" s="119"/>
      <c r="NBJ5" s="119"/>
      <c r="NBK5" s="119"/>
      <c r="NBL5" s="119"/>
      <c r="NBM5" s="119"/>
      <c r="NBN5" s="119"/>
      <c r="NBO5" s="119"/>
      <c r="NBP5" s="119"/>
      <c r="NBQ5" s="119"/>
      <c r="NBR5" s="119"/>
      <c r="NBS5" s="119"/>
      <c r="NBT5" s="119"/>
      <c r="NBU5" s="119"/>
      <c r="NBV5" s="119"/>
      <c r="NBW5" s="119"/>
      <c r="NBX5" s="119"/>
      <c r="NBY5" s="119"/>
      <c r="NBZ5" s="119"/>
      <c r="NCA5" s="119"/>
      <c r="NCB5" s="119"/>
      <c r="NCC5" s="119"/>
      <c r="NCD5" s="119"/>
      <c r="NCE5" s="119"/>
      <c r="NCF5" s="119"/>
      <c r="NCG5" s="119"/>
      <c r="NCH5" s="119"/>
      <c r="NCI5" s="119"/>
      <c r="NCJ5" s="119"/>
      <c r="NCK5" s="119"/>
      <c r="NCL5" s="119"/>
      <c r="NCM5" s="119"/>
      <c r="NCN5" s="119"/>
      <c r="NCO5" s="119"/>
      <c r="NCP5" s="119"/>
      <c r="NCQ5" s="119"/>
      <c r="NCR5" s="119"/>
      <c r="NCS5" s="119"/>
      <c r="NCT5" s="119"/>
      <c r="NCU5" s="119"/>
      <c r="NCV5" s="119"/>
      <c r="NCW5" s="119"/>
      <c r="NCX5" s="119"/>
      <c r="NCY5" s="119"/>
      <c r="NCZ5" s="119"/>
      <c r="NDA5" s="119"/>
      <c r="NDB5" s="119"/>
      <c r="NDC5" s="119"/>
      <c r="NDD5" s="119"/>
      <c r="NDE5" s="119"/>
      <c r="NDF5" s="119"/>
      <c r="NDG5" s="119"/>
      <c r="NDH5" s="119"/>
      <c r="NDI5" s="119"/>
      <c r="NDJ5" s="119"/>
      <c r="NDK5" s="119"/>
      <c r="NDL5" s="119"/>
      <c r="NDM5" s="119"/>
      <c r="NDN5" s="119"/>
      <c r="NDO5" s="119"/>
      <c r="NDP5" s="119"/>
      <c r="NDQ5" s="119"/>
      <c r="NDR5" s="119"/>
      <c r="NDS5" s="119"/>
      <c r="NDT5" s="119"/>
      <c r="NDU5" s="119"/>
      <c r="NDV5" s="119"/>
      <c r="NDW5" s="119"/>
      <c r="NDX5" s="119"/>
      <c r="NDY5" s="119"/>
      <c r="NDZ5" s="119"/>
      <c r="NEA5" s="119"/>
      <c r="NEB5" s="119"/>
      <c r="NEC5" s="119"/>
      <c r="NED5" s="119"/>
      <c r="NEE5" s="119"/>
      <c r="NEF5" s="119"/>
      <c r="NEG5" s="119"/>
      <c r="NEH5" s="119"/>
      <c r="NEI5" s="119"/>
      <c r="NEJ5" s="119"/>
      <c r="NEK5" s="119"/>
      <c r="NEL5" s="119"/>
      <c r="NEM5" s="119"/>
      <c r="NEN5" s="119"/>
      <c r="NEO5" s="119"/>
      <c r="NEP5" s="119"/>
      <c r="NEQ5" s="119"/>
      <c r="NER5" s="119"/>
      <c r="NES5" s="119"/>
      <c r="NET5" s="119"/>
      <c r="NEU5" s="119"/>
      <c r="NEV5" s="119"/>
      <c r="NEW5" s="119"/>
      <c r="NEX5" s="119"/>
      <c r="NEY5" s="119"/>
      <c r="NEZ5" s="119"/>
      <c r="NFA5" s="119"/>
      <c r="NFB5" s="119"/>
      <c r="NFC5" s="119"/>
      <c r="NFD5" s="119"/>
      <c r="NFE5" s="119"/>
      <c r="NFF5" s="119"/>
      <c r="NFG5" s="119"/>
      <c r="NFH5" s="119"/>
      <c r="NFI5" s="119"/>
      <c r="NFJ5" s="119"/>
      <c r="NFK5" s="119"/>
      <c r="NFL5" s="119"/>
      <c r="NFM5" s="119"/>
      <c r="NFN5" s="119"/>
      <c r="NFO5" s="119"/>
      <c r="NFP5" s="119"/>
      <c r="NFQ5" s="119"/>
      <c r="NFR5" s="119"/>
      <c r="NFS5" s="119"/>
      <c r="NFT5" s="119"/>
      <c r="NFU5" s="119"/>
      <c r="NFV5" s="119"/>
      <c r="NFW5" s="119"/>
      <c r="NFX5" s="119"/>
      <c r="NFY5" s="119"/>
      <c r="NFZ5" s="119"/>
      <c r="NGA5" s="119"/>
      <c r="NGB5" s="119"/>
      <c r="NGC5" s="119"/>
      <c r="NGD5" s="119"/>
      <c r="NGE5" s="119"/>
      <c r="NGF5" s="119"/>
      <c r="NGG5" s="119"/>
      <c r="NGH5" s="119"/>
      <c r="NGI5" s="119"/>
      <c r="NGJ5" s="119"/>
      <c r="NGK5" s="119"/>
      <c r="NGL5" s="119"/>
      <c r="NGM5" s="119"/>
      <c r="NGN5" s="119"/>
      <c r="NGO5" s="119"/>
      <c r="NGP5" s="119"/>
      <c r="NGQ5" s="119"/>
      <c r="NGR5" s="119"/>
      <c r="NGS5" s="119"/>
      <c r="NGT5" s="119"/>
      <c r="NGU5" s="119"/>
      <c r="NGV5" s="119"/>
      <c r="NGW5" s="119"/>
      <c r="NGX5" s="119"/>
      <c r="NGY5" s="119"/>
      <c r="NGZ5" s="119"/>
      <c r="NHA5" s="119"/>
      <c r="NHB5" s="119"/>
      <c r="NHC5" s="119"/>
      <c r="NHD5" s="119"/>
      <c r="NHE5" s="119"/>
      <c r="NHF5" s="119"/>
      <c r="NHG5" s="119"/>
      <c r="NHH5" s="119"/>
      <c r="NHI5" s="119"/>
      <c r="NHJ5" s="119"/>
      <c r="NHK5" s="119"/>
      <c r="NHL5" s="119"/>
      <c r="NHM5" s="119"/>
      <c r="NHN5" s="119"/>
      <c r="NHO5" s="119"/>
      <c r="NHP5" s="119"/>
      <c r="NHQ5" s="119"/>
      <c r="NHR5" s="119"/>
      <c r="NHS5" s="119"/>
      <c r="NHT5" s="119"/>
      <c r="NHU5" s="119"/>
      <c r="NHV5" s="119"/>
      <c r="NHW5" s="119"/>
      <c r="NHX5" s="119"/>
      <c r="NHY5" s="119"/>
      <c r="NHZ5" s="119"/>
      <c r="NIA5" s="119"/>
      <c r="NIB5" s="119"/>
      <c r="NIC5" s="119"/>
      <c r="NID5" s="119"/>
      <c r="NIE5" s="119"/>
      <c r="NIF5" s="119"/>
      <c r="NIG5" s="119"/>
      <c r="NIH5" s="119"/>
      <c r="NII5" s="119"/>
      <c r="NIJ5" s="119"/>
      <c r="NIK5" s="119"/>
      <c r="NIL5" s="119"/>
      <c r="NIM5" s="119"/>
      <c r="NIN5" s="119"/>
      <c r="NIO5" s="119"/>
      <c r="NIP5" s="119"/>
      <c r="NIQ5" s="119"/>
      <c r="NIR5" s="119"/>
      <c r="NIS5" s="119"/>
      <c r="NIT5" s="119"/>
      <c r="NIU5" s="119"/>
      <c r="NIV5" s="119"/>
      <c r="NIW5" s="119"/>
      <c r="NIX5" s="119"/>
      <c r="NIY5" s="119"/>
      <c r="NIZ5" s="119"/>
      <c r="NJA5" s="119"/>
      <c r="NJB5" s="119"/>
      <c r="NJC5" s="119"/>
      <c r="NJD5" s="119"/>
      <c r="NJE5" s="119"/>
      <c r="NJF5" s="119"/>
      <c r="NJG5" s="119"/>
      <c r="NJH5" s="119"/>
      <c r="NJI5" s="119"/>
      <c r="NJJ5" s="119"/>
      <c r="NJK5" s="119"/>
      <c r="NJL5" s="119"/>
      <c r="NJM5" s="119"/>
      <c r="NJN5" s="119"/>
      <c r="NJO5" s="119"/>
      <c r="NJP5" s="119"/>
      <c r="NJQ5" s="119"/>
      <c r="NJR5" s="119"/>
      <c r="NJS5" s="119"/>
      <c r="NJT5" s="119"/>
      <c r="NJU5" s="119"/>
      <c r="NJV5" s="119"/>
      <c r="NJW5" s="119"/>
      <c r="NJX5" s="119"/>
      <c r="NJY5" s="119"/>
      <c r="NJZ5" s="119"/>
      <c r="NKA5" s="119"/>
      <c r="NKB5" s="119"/>
      <c r="NKC5" s="119"/>
      <c r="NKD5" s="119"/>
      <c r="NKE5" s="119"/>
      <c r="NKF5" s="119"/>
      <c r="NKG5" s="119"/>
      <c r="NKH5" s="119"/>
      <c r="NKI5" s="119"/>
      <c r="NKJ5" s="119"/>
      <c r="NKK5" s="119"/>
      <c r="NKL5" s="119"/>
      <c r="NKM5" s="119"/>
      <c r="NKN5" s="119"/>
      <c r="NKO5" s="119"/>
      <c r="NKP5" s="119"/>
      <c r="NKQ5" s="119"/>
      <c r="NKR5" s="119"/>
      <c r="NKS5" s="119"/>
      <c r="NKT5" s="119"/>
      <c r="NKU5" s="119"/>
      <c r="NKV5" s="119"/>
      <c r="NKW5" s="119"/>
      <c r="NKX5" s="119"/>
      <c r="NKY5" s="119"/>
      <c r="NKZ5" s="119"/>
      <c r="NLA5" s="119"/>
      <c r="NLB5" s="119"/>
      <c r="NLC5" s="119"/>
      <c r="NLD5" s="119"/>
      <c r="NLE5" s="119"/>
      <c r="NLF5" s="119"/>
      <c r="NLG5" s="119"/>
      <c r="NLH5" s="119"/>
      <c r="NLI5" s="119"/>
      <c r="NLJ5" s="119"/>
      <c r="NLK5" s="119"/>
      <c r="NLL5" s="119"/>
      <c r="NLM5" s="119"/>
      <c r="NLN5" s="119"/>
      <c r="NLO5" s="119"/>
      <c r="NLP5" s="119"/>
      <c r="NLQ5" s="119"/>
      <c r="NLR5" s="119"/>
      <c r="NLS5" s="119"/>
      <c r="NLT5" s="119"/>
      <c r="NLU5" s="119"/>
      <c r="NLV5" s="119"/>
      <c r="NLW5" s="119"/>
      <c r="NLX5" s="119"/>
      <c r="NLY5" s="119"/>
      <c r="NLZ5" s="119"/>
      <c r="NMA5" s="119"/>
      <c r="NMB5" s="119"/>
      <c r="NMC5" s="119"/>
      <c r="NMD5" s="119"/>
      <c r="NME5" s="119"/>
      <c r="NMF5" s="119"/>
      <c r="NMG5" s="119"/>
      <c r="NMH5" s="119"/>
      <c r="NMI5" s="119"/>
      <c r="NMJ5" s="119"/>
      <c r="NMK5" s="119"/>
      <c r="NML5" s="119"/>
      <c r="NMM5" s="119"/>
      <c r="NMN5" s="119"/>
      <c r="NMO5" s="119"/>
      <c r="NMP5" s="119"/>
      <c r="NMQ5" s="119"/>
      <c r="NMR5" s="119"/>
      <c r="NMS5" s="119"/>
      <c r="NMT5" s="119"/>
      <c r="NMU5" s="119"/>
      <c r="NMV5" s="119"/>
      <c r="NMW5" s="119"/>
      <c r="NMX5" s="119"/>
      <c r="NMY5" s="119"/>
      <c r="NMZ5" s="119"/>
      <c r="NNA5" s="119"/>
      <c r="NNB5" s="119"/>
      <c r="NNC5" s="119"/>
      <c r="NND5" s="119"/>
      <c r="NNE5" s="119"/>
      <c r="NNF5" s="119"/>
      <c r="NNG5" s="119"/>
      <c r="NNH5" s="119"/>
      <c r="NNI5" s="119"/>
      <c r="NNJ5" s="119"/>
      <c r="NNK5" s="119"/>
      <c r="NNL5" s="119"/>
      <c r="NNM5" s="119"/>
      <c r="NNN5" s="119"/>
      <c r="NNO5" s="119"/>
      <c r="NNP5" s="119"/>
      <c r="NNQ5" s="119"/>
      <c r="NNR5" s="119"/>
      <c r="NNS5" s="119"/>
      <c r="NNT5" s="119"/>
      <c r="NNU5" s="119"/>
      <c r="NNV5" s="119"/>
      <c r="NNW5" s="119"/>
      <c r="NNX5" s="119"/>
      <c r="NNY5" s="119"/>
      <c r="NNZ5" s="119"/>
      <c r="NOA5" s="119"/>
      <c r="NOB5" s="119"/>
      <c r="NOC5" s="119"/>
      <c r="NOD5" s="119"/>
      <c r="NOE5" s="119"/>
      <c r="NOF5" s="119"/>
      <c r="NOG5" s="119"/>
      <c r="NOH5" s="119"/>
      <c r="NOI5" s="119"/>
      <c r="NOJ5" s="119"/>
      <c r="NOK5" s="119"/>
      <c r="NOL5" s="119"/>
      <c r="NOM5" s="119"/>
      <c r="NON5" s="119"/>
      <c r="NOO5" s="119"/>
      <c r="NOP5" s="119"/>
      <c r="NOQ5" s="119"/>
      <c r="NOR5" s="119"/>
      <c r="NOS5" s="119"/>
      <c r="NOT5" s="119"/>
      <c r="NOU5" s="119"/>
      <c r="NOV5" s="119"/>
      <c r="NOW5" s="119"/>
      <c r="NOX5" s="119"/>
      <c r="NOY5" s="119"/>
      <c r="NOZ5" s="119"/>
      <c r="NPA5" s="119"/>
      <c r="NPB5" s="119"/>
      <c r="NPC5" s="119"/>
      <c r="NPD5" s="119"/>
      <c r="NPE5" s="119"/>
      <c r="NPF5" s="119"/>
      <c r="NPG5" s="119"/>
      <c r="NPH5" s="119"/>
      <c r="NPI5" s="119"/>
      <c r="NPJ5" s="119"/>
      <c r="NPK5" s="119"/>
      <c r="NPL5" s="119"/>
      <c r="NPM5" s="119"/>
      <c r="NPN5" s="119"/>
      <c r="NPO5" s="119"/>
      <c r="NPP5" s="119"/>
      <c r="NPQ5" s="119"/>
      <c r="NPR5" s="119"/>
      <c r="NPS5" s="119"/>
      <c r="NPT5" s="119"/>
      <c r="NPU5" s="119"/>
      <c r="NPV5" s="119"/>
      <c r="NPW5" s="119"/>
      <c r="NPX5" s="119"/>
      <c r="NPY5" s="119"/>
      <c r="NPZ5" s="119"/>
      <c r="NQA5" s="119"/>
      <c r="NQB5" s="119"/>
      <c r="NQC5" s="119"/>
      <c r="NQD5" s="119"/>
      <c r="NQE5" s="119"/>
      <c r="NQF5" s="119"/>
      <c r="NQG5" s="119"/>
      <c r="NQH5" s="119"/>
      <c r="NQI5" s="119"/>
      <c r="NQJ5" s="119"/>
      <c r="NQK5" s="119"/>
      <c r="NQL5" s="119"/>
      <c r="NQM5" s="119"/>
      <c r="NQN5" s="119"/>
      <c r="NQO5" s="119"/>
      <c r="NQP5" s="119"/>
      <c r="NQQ5" s="119"/>
      <c r="NQR5" s="119"/>
      <c r="NQS5" s="119"/>
      <c r="NQT5" s="119"/>
      <c r="NQU5" s="119"/>
      <c r="NQV5" s="119"/>
      <c r="NQW5" s="119"/>
      <c r="NQX5" s="119"/>
      <c r="NQY5" s="119"/>
      <c r="NQZ5" s="119"/>
      <c r="NRA5" s="119"/>
      <c r="NRB5" s="119"/>
      <c r="NRC5" s="119"/>
      <c r="NRD5" s="119"/>
      <c r="NRE5" s="119"/>
      <c r="NRF5" s="119"/>
      <c r="NRG5" s="119"/>
      <c r="NRH5" s="119"/>
      <c r="NRI5" s="119"/>
      <c r="NRJ5" s="119"/>
      <c r="NRK5" s="119"/>
      <c r="NRL5" s="119"/>
      <c r="NRM5" s="119"/>
      <c r="NRN5" s="119"/>
      <c r="NRO5" s="119"/>
      <c r="NRP5" s="119"/>
      <c r="NRQ5" s="119"/>
      <c r="NRR5" s="119"/>
      <c r="NRS5" s="119"/>
      <c r="NRT5" s="119"/>
      <c r="NRU5" s="119"/>
      <c r="NRV5" s="119"/>
      <c r="NRW5" s="119"/>
      <c r="NRX5" s="119"/>
      <c r="NRY5" s="119"/>
      <c r="NRZ5" s="119"/>
      <c r="NSA5" s="119"/>
      <c r="NSB5" s="119"/>
      <c r="NSC5" s="119"/>
      <c r="NSD5" s="119"/>
      <c r="NSE5" s="119"/>
      <c r="NSF5" s="119"/>
      <c r="NSG5" s="119"/>
      <c r="NSH5" s="119"/>
      <c r="NSI5" s="119"/>
      <c r="NSJ5" s="119"/>
      <c r="NSK5" s="119"/>
      <c r="NSL5" s="119"/>
      <c r="NSM5" s="119"/>
      <c r="NSN5" s="119"/>
      <c r="NSO5" s="119"/>
      <c r="NSP5" s="119"/>
      <c r="NSQ5" s="119"/>
      <c r="NSR5" s="119"/>
      <c r="NSS5" s="119"/>
      <c r="NST5" s="119"/>
      <c r="NSU5" s="119"/>
      <c r="NSV5" s="119"/>
      <c r="NSW5" s="119"/>
      <c r="NSX5" s="119"/>
      <c r="NSY5" s="119"/>
      <c r="NSZ5" s="119"/>
      <c r="NTA5" s="119"/>
      <c r="NTB5" s="119"/>
      <c r="NTC5" s="119"/>
      <c r="NTD5" s="119"/>
      <c r="NTE5" s="119"/>
      <c r="NTF5" s="119"/>
      <c r="NTG5" s="119"/>
      <c r="NTH5" s="119"/>
      <c r="NTI5" s="119"/>
      <c r="NTJ5" s="119"/>
      <c r="NTK5" s="119"/>
      <c r="NTL5" s="119"/>
      <c r="NTM5" s="119"/>
      <c r="NTN5" s="119"/>
      <c r="NTO5" s="119"/>
      <c r="NTP5" s="119"/>
      <c r="NTQ5" s="119"/>
      <c r="NTR5" s="119"/>
      <c r="NTS5" s="119"/>
      <c r="NTT5" s="119"/>
      <c r="NTU5" s="119"/>
      <c r="NTV5" s="119"/>
      <c r="NTW5" s="119"/>
      <c r="NTX5" s="119"/>
      <c r="NTY5" s="119"/>
      <c r="NTZ5" s="119"/>
      <c r="NUA5" s="119"/>
      <c r="NUB5" s="119"/>
      <c r="NUC5" s="119"/>
      <c r="NUD5" s="119"/>
      <c r="NUE5" s="119"/>
      <c r="NUF5" s="119"/>
      <c r="NUG5" s="119"/>
      <c r="NUH5" s="119"/>
      <c r="NUI5" s="119"/>
      <c r="NUJ5" s="119"/>
      <c r="NUK5" s="119"/>
      <c r="NUL5" s="119"/>
      <c r="NUM5" s="119"/>
      <c r="NUN5" s="119"/>
      <c r="NUO5" s="119"/>
      <c r="NUP5" s="119"/>
      <c r="NUQ5" s="119"/>
      <c r="NUR5" s="119"/>
      <c r="NUS5" s="119"/>
      <c r="NUT5" s="119"/>
      <c r="NUU5" s="119"/>
      <c r="NUV5" s="119"/>
      <c r="NUW5" s="119"/>
      <c r="NUX5" s="119"/>
      <c r="NUY5" s="119"/>
      <c r="NUZ5" s="119"/>
      <c r="NVA5" s="119"/>
      <c r="NVB5" s="119"/>
      <c r="NVC5" s="119"/>
      <c r="NVD5" s="119"/>
      <c r="NVE5" s="119"/>
      <c r="NVF5" s="119"/>
      <c r="NVG5" s="119"/>
      <c r="NVH5" s="119"/>
      <c r="NVI5" s="119"/>
      <c r="NVJ5" s="119"/>
      <c r="NVK5" s="119"/>
      <c r="NVL5" s="119"/>
      <c r="NVM5" s="119"/>
      <c r="NVN5" s="119"/>
      <c r="NVO5" s="119"/>
      <c r="NVP5" s="119"/>
      <c r="NVQ5" s="119"/>
      <c r="NVR5" s="119"/>
      <c r="NVS5" s="119"/>
      <c r="NVT5" s="119"/>
      <c r="NVU5" s="119"/>
      <c r="NVV5" s="119"/>
      <c r="NVW5" s="119"/>
      <c r="NVX5" s="119"/>
      <c r="NVY5" s="119"/>
      <c r="NVZ5" s="119"/>
      <c r="NWA5" s="119"/>
      <c r="NWB5" s="119"/>
      <c r="NWC5" s="119"/>
      <c r="NWD5" s="119"/>
      <c r="NWE5" s="119"/>
      <c r="NWF5" s="119"/>
      <c r="NWG5" s="119"/>
      <c r="NWH5" s="119"/>
      <c r="NWI5" s="119"/>
      <c r="NWJ5" s="119"/>
      <c r="NWK5" s="119"/>
      <c r="NWL5" s="119"/>
      <c r="NWM5" s="119"/>
      <c r="NWN5" s="119"/>
      <c r="NWO5" s="119"/>
      <c r="NWP5" s="119"/>
      <c r="NWQ5" s="119"/>
      <c r="NWR5" s="119"/>
      <c r="NWS5" s="119"/>
      <c r="NWT5" s="119"/>
      <c r="NWU5" s="119"/>
      <c r="NWV5" s="119"/>
      <c r="NWW5" s="119"/>
      <c r="NWX5" s="119"/>
      <c r="NWY5" s="119"/>
      <c r="NWZ5" s="119"/>
      <c r="NXA5" s="119"/>
      <c r="NXB5" s="119"/>
      <c r="NXC5" s="119"/>
      <c r="NXD5" s="119"/>
      <c r="NXE5" s="119"/>
      <c r="NXF5" s="119"/>
      <c r="NXG5" s="119"/>
      <c r="NXH5" s="119"/>
      <c r="NXI5" s="119"/>
      <c r="NXJ5" s="119"/>
      <c r="NXK5" s="119"/>
      <c r="NXL5" s="119"/>
      <c r="NXM5" s="119"/>
      <c r="NXN5" s="119"/>
      <c r="NXO5" s="119"/>
      <c r="NXP5" s="119"/>
      <c r="NXQ5" s="119"/>
      <c r="NXR5" s="119"/>
      <c r="NXS5" s="119"/>
      <c r="NXT5" s="119"/>
      <c r="NXU5" s="119"/>
      <c r="NXV5" s="119"/>
      <c r="NXW5" s="119"/>
      <c r="NXX5" s="119"/>
      <c r="NXY5" s="119"/>
      <c r="NXZ5" s="119"/>
      <c r="NYA5" s="119"/>
      <c r="NYB5" s="119"/>
      <c r="NYC5" s="119"/>
      <c r="NYD5" s="119"/>
      <c r="NYE5" s="119"/>
      <c r="NYF5" s="119"/>
      <c r="NYG5" s="119"/>
      <c r="NYH5" s="119"/>
      <c r="NYI5" s="119"/>
      <c r="NYJ5" s="119"/>
      <c r="NYK5" s="119"/>
      <c r="NYL5" s="119"/>
      <c r="NYM5" s="119"/>
      <c r="NYN5" s="119"/>
      <c r="NYO5" s="119"/>
      <c r="NYP5" s="119"/>
      <c r="NYQ5" s="119"/>
      <c r="NYR5" s="119"/>
      <c r="NYS5" s="119"/>
      <c r="NYT5" s="119"/>
      <c r="NYU5" s="119"/>
      <c r="NYV5" s="119"/>
      <c r="NYW5" s="119"/>
      <c r="NYX5" s="119"/>
      <c r="NYY5" s="119"/>
      <c r="NYZ5" s="119"/>
      <c r="NZA5" s="119"/>
      <c r="NZB5" s="119"/>
      <c r="NZC5" s="119"/>
      <c r="NZD5" s="119"/>
      <c r="NZE5" s="119"/>
      <c r="NZF5" s="119"/>
      <c r="NZG5" s="119"/>
      <c r="NZH5" s="119"/>
      <c r="NZI5" s="119"/>
      <c r="NZJ5" s="119"/>
      <c r="NZK5" s="119"/>
      <c r="NZL5" s="119"/>
      <c r="NZM5" s="119"/>
      <c r="NZN5" s="119"/>
      <c r="NZO5" s="119"/>
      <c r="NZP5" s="119"/>
      <c r="NZQ5" s="119"/>
      <c r="NZR5" s="119"/>
      <c r="NZS5" s="119"/>
      <c r="NZT5" s="119"/>
      <c r="NZU5" s="119"/>
      <c r="NZV5" s="119"/>
      <c r="NZW5" s="119"/>
      <c r="NZX5" s="119"/>
      <c r="NZY5" s="119"/>
      <c r="NZZ5" s="119"/>
      <c r="OAA5" s="119"/>
      <c r="OAB5" s="119"/>
      <c r="OAC5" s="119"/>
      <c r="OAD5" s="119"/>
      <c r="OAE5" s="119"/>
      <c r="OAF5" s="119"/>
      <c r="OAG5" s="119"/>
      <c r="OAH5" s="119"/>
      <c r="OAI5" s="119"/>
      <c r="OAJ5" s="119"/>
      <c r="OAK5" s="119"/>
      <c r="OAL5" s="119"/>
      <c r="OAM5" s="119"/>
      <c r="OAN5" s="119"/>
      <c r="OAO5" s="119"/>
      <c r="OAP5" s="119"/>
      <c r="OAQ5" s="119"/>
      <c r="OAR5" s="119"/>
      <c r="OAS5" s="119"/>
      <c r="OAT5" s="119"/>
      <c r="OAU5" s="119"/>
      <c r="OAV5" s="119"/>
      <c r="OAW5" s="119"/>
      <c r="OAX5" s="119"/>
      <c r="OAY5" s="119"/>
      <c r="OAZ5" s="119"/>
      <c r="OBA5" s="119"/>
      <c r="OBB5" s="119"/>
      <c r="OBC5" s="119"/>
      <c r="OBD5" s="119"/>
      <c r="OBE5" s="119"/>
      <c r="OBF5" s="119"/>
      <c r="OBG5" s="119"/>
      <c r="OBH5" s="119"/>
      <c r="OBI5" s="119"/>
      <c r="OBJ5" s="119"/>
      <c r="OBK5" s="119"/>
      <c r="OBL5" s="119"/>
      <c r="OBM5" s="119"/>
      <c r="OBN5" s="119"/>
      <c r="OBO5" s="119"/>
      <c r="OBP5" s="119"/>
      <c r="OBQ5" s="119"/>
      <c r="OBR5" s="119"/>
      <c r="OBS5" s="119"/>
      <c r="OBT5" s="119"/>
      <c r="OBU5" s="119"/>
      <c r="OBV5" s="119"/>
      <c r="OBW5" s="119"/>
      <c r="OBX5" s="119"/>
      <c r="OBY5" s="119"/>
      <c r="OBZ5" s="119"/>
      <c r="OCA5" s="119"/>
      <c r="OCB5" s="119"/>
      <c r="OCC5" s="119"/>
      <c r="OCD5" s="119"/>
      <c r="OCE5" s="119"/>
      <c r="OCF5" s="119"/>
      <c r="OCG5" s="119"/>
      <c r="OCH5" s="119"/>
      <c r="OCI5" s="119"/>
      <c r="OCJ5" s="119"/>
      <c r="OCK5" s="119"/>
      <c r="OCL5" s="119"/>
      <c r="OCM5" s="119"/>
      <c r="OCN5" s="119"/>
      <c r="OCO5" s="119"/>
      <c r="OCP5" s="119"/>
      <c r="OCQ5" s="119"/>
      <c r="OCR5" s="119"/>
      <c r="OCS5" s="119"/>
      <c r="OCT5" s="119"/>
      <c r="OCU5" s="119"/>
      <c r="OCV5" s="119"/>
      <c r="OCW5" s="119"/>
      <c r="OCX5" s="119"/>
      <c r="OCY5" s="119"/>
      <c r="OCZ5" s="119"/>
      <c r="ODA5" s="119"/>
      <c r="ODB5" s="119"/>
      <c r="ODC5" s="119"/>
      <c r="ODD5" s="119"/>
      <c r="ODE5" s="119"/>
      <c r="ODF5" s="119"/>
      <c r="ODG5" s="119"/>
      <c r="ODH5" s="119"/>
      <c r="ODI5" s="119"/>
      <c r="ODJ5" s="119"/>
      <c r="ODK5" s="119"/>
      <c r="ODL5" s="119"/>
      <c r="ODM5" s="119"/>
      <c r="ODN5" s="119"/>
      <c r="ODO5" s="119"/>
      <c r="ODP5" s="119"/>
      <c r="ODQ5" s="119"/>
      <c r="ODR5" s="119"/>
      <c r="ODS5" s="119"/>
      <c r="ODT5" s="119"/>
      <c r="ODU5" s="119"/>
      <c r="ODV5" s="119"/>
      <c r="ODW5" s="119"/>
      <c r="ODX5" s="119"/>
      <c r="ODY5" s="119"/>
      <c r="ODZ5" s="119"/>
      <c r="OEA5" s="119"/>
      <c r="OEB5" s="119"/>
      <c r="OEC5" s="119"/>
      <c r="OED5" s="119"/>
      <c r="OEE5" s="119"/>
      <c r="OEF5" s="119"/>
      <c r="OEG5" s="119"/>
      <c r="OEH5" s="119"/>
      <c r="OEI5" s="119"/>
      <c r="OEJ5" s="119"/>
      <c r="OEK5" s="119"/>
      <c r="OEL5" s="119"/>
      <c r="OEM5" s="119"/>
      <c r="OEN5" s="119"/>
      <c r="OEO5" s="119"/>
      <c r="OEP5" s="119"/>
      <c r="OEQ5" s="119"/>
      <c r="OER5" s="119"/>
      <c r="OES5" s="119"/>
      <c r="OET5" s="119"/>
      <c r="OEU5" s="119"/>
      <c r="OEV5" s="119"/>
      <c r="OEW5" s="119"/>
      <c r="OEX5" s="119"/>
      <c r="OEY5" s="119"/>
      <c r="OEZ5" s="119"/>
      <c r="OFA5" s="119"/>
      <c r="OFB5" s="119"/>
      <c r="OFC5" s="119"/>
      <c r="OFD5" s="119"/>
      <c r="OFE5" s="119"/>
      <c r="OFF5" s="119"/>
      <c r="OFG5" s="119"/>
      <c r="OFH5" s="119"/>
      <c r="OFI5" s="119"/>
      <c r="OFJ5" s="119"/>
      <c r="OFK5" s="119"/>
      <c r="OFL5" s="119"/>
      <c r="OFM5" s="119"/>
      <c r="OFN5" s="119"/>
      <c r="OFO5" s="119"/>
      <c r="OFP5" s="119"/>
      <c r="OFQ5" s="119"/>
      <c r="OFR5" s="119"/>
      <c r="OFS5" s="119"/>
      <c r="OFT5" s="119"/>
      <c r="OFU5" s="119"/>
      <c r="OFV5" s="119"/>
      <c r="OFW5" s="119"/>
      <c r="OFX5" s="119"/>
      <c r="OFY5" s="119"/>
      <c r="OFZ5" s="119"/>
      <c r="OGA5" s="119"/>
      <c r="OGB5" s="119"/>
      <c r="OGC5" s="119"/>
      <c r="OGD5" s="119"/>
      <c r="OGE5" s="119"/>
      <c r="OGF5" s="119"/>
      <c r="OGG5" s="119"/>
      <c r="OGH5" s="119"/>
      <c r="OGI5" s="119"/>
      <c r="OGJ5" s="119"/>
      <c r="OGK5" s="119"/>
      <c r="OGL5" s="119"/>
      <c r="OGM5" s="119"/>
      <c r="OGN5" s="119"/>
      <c r="OGO5" s="119"/>
      <c r="OGP5" s="119"/>
      <c r="OGQ5" s="119"/>
      <c r="OGR5" s="119"/>
      <c r="OGS5" s="119"/>
      <c r="OGT5" s="119"/>
      <c r="OGU5" s="119"/>
      <c r="OGV5" s="119"/>
      <c r="OGW5" s="119"/>
      <c r="OGX5" s="119"/>
      <c r="OGY5" s="119"/>
      <c r="OGZ5" s="119"/>
      <c r="OHA5" s="119"/>
      <c r="OHB5" s="119"/>
      <c r="OHC5" s="119"/>
      <c r="OHD5" s="119"/>
      <c r="OHE5" s="119"/>
      <c r="OHF5" s="119"/>
      <c r="OHG5" s="119"/>
      <c r="OHH5" s="119"/>
      <c r="OHI5" s="119"/>
      <c r="OHJ5" s="119"/>
      <c r="OHK5" s="119"/>
      <c r="OHL5" s="119"/>
      <c r="OHM5" s="119"/>
      <c r="OHN5" s="119"/>
      <c r="OHO5" s="119"/>
      <c r="OHP5" s="119"/>
      <c r="OHQ5" s="119"/>
      <c r="OHR5" s="119"/>
      <c r="OHS5" s="119"/>
      <c r="OHT5" s="119"/>
      <c r="OHU5" s="119"/>
      <c r="OHV5" s="119"/>
      <c r="OHW5" s="119"/>
      <c r="OHX5" s="119"/>
      <c r="OHY5" s="119"/>
      <c r="OHZ5" s="119"/>
      <c r="OIA5" s="119"/>
      <c r="OIB5" s="119"/>
      <c r="OIC5" s="119"/>
      <c r="OID5" s="119"/>
      <c r="OIE5" s="119"/>
      <c r="OIF5" s="119"/>
      <c r="OIG5" s="119"/>
      <c r="OIH5" s="119"/>
      <c r="OII5" s="119"/>
      <c r="OIJ5" s="119"/>
      <c r="OIK5" s="119"/>
      <c r="OIL5" s="119"/>
      <c r="OIM5" s="119"/>
      <c r="OIN5" s="119"/>
      <c r="OIO5" s="119"/>
      <c r="OIP5" s="119"/>
      <c r="OIQ5" s="119"/>
      <c r="OIR5" s="119"/>
      <c r="OIS5" s="119"/>
      <c r="OIT5" s="119"/>
      <c r="OIU5" s="119"/>
      <c r="OIV5" s="119"/>
      <c r="OIW5" s="119"/>
      <c r="OIX5" s="119"/>
      <c r="OIY5" s="119"/>
      <c r="OIZ5" s="119"/>
      <c r="OJA5" s="119"/>
      <c r="OJB5" s="119"/>
      <c r="OJC5" s="119"/>
      <c r="OJD5" s="119"/>
      <c r="OJE5" s="119"/>
      <c r="OJF5" s="119"/>
      <c r="OJG5" s="119"/>
      <c r="OJH5" s="119"/>
      <c r="OJI5" s="119"/>
      <c r="OJJ5" s="119"/>
      <c r="OJK5" s="119"/>
      <c r="OJL5" s="119"/>
      <c r="OJM5" s="119"/>
      <c r="OJN5" s="119"/>
      <c r="OJO5" s="119"/>
      <c r="OJP5" s="119"/>
      <c r="OJQ5" s="119"/>
      <c r="OJR5" s="119"/>
      <c r="OJS5" s="119"/>
      <c r="OJT5" s="119"/>
      <c r="OJU5" s="119"/>
      <c r="OJV5" s="119"/>
      <c r="OJW5" s="119"/>
      <c r="OJX5" s="119"/>
      <c r="OJY5" s="119"/>
      <c r="OJZ5" s="119"/>
      <c r="OKA5" s="119"/>
      <c r="OKB5" s="119"/>
      <c r="OKC5" s="119"/>
      <c r="OKD5" s="119"/>
      <c r="OKE5" s="119"/>
      <c r="OKF5" s="119"/>
      <c r="OKG5" s="119"/>
      <c r="OKH5" s="119"/>
      <c r="OKI5" s="119"/>
      <c r="OKJ5" s="119"/>
      <c r="OKK5" s="119"/>
      <c r="OKL5" s="119"/>
      <c r="OKM5" s="119"/>
      <c r="OKN5" s="119"/>
      <c r="OKO5" s="119"/>
      <c r="OKP5" s="119"/>
      <c r="OKQ5" s="119"/>
      <c r="OKR5" s="119"/>
      <c r="OKS5" s="119"/>
      <c r="OKT5" s="119"/>
      <c r="OKU5" s="119"/>
      <c r="OKV5" s="119"/>
      <c r="OKW5" s="119"/>
      <c r="OKX5" s="119"/>
      <c r="OKY5" s="119"/>
      <c r="OKZ5" s="119"/>
      <c r="OLA5" s="119"/>
      <c r="OLB5" s="119"/>
      <c r="OLC5" s="119"/>
      <c r="OLD5" s="119"/>
      <c r="OLE5" s="119"/>
      <c r="OLF5" s="119"/>
      <c r="OLG5" s="119"/>
      <c r="OLH5" s="119"/>
      <c r="OLI5" s="119"/>
      <c r="OLJ5" s="119"/>
      <c r="OLK5" s="119"/>
      <c r="OLL5" s="119"/>
      <c r="OLM5" s="119"/>
      <c r="OLN5" s="119"/>
      <c r="OLO5" s="119"/>
      <c r="OLP5" s="119"/>
      <c r="OLQ5" s="119"/>
      <c r="OLR5" s="119"/>
      <c r="OLS5" s="119"/>
      <c r="OLT5" s="119"/>
      <c r="OLU5" s="119"/>
      <c r="OLV5" s="119"/>
      <c r="OLW5" s="119"/>
      <c r="OLX5" s="119"/>
      <c r="OLY5" s="119"/>
      <c r="OLZ5" s="119"/>
      <c r="OMA5" s="119"/>
      <c r="OMB5" s="119"/>
      <c r="OMC5" s="119"/>
      <c r="OMD5" s="119"/>
      <c r="OME5" s="119"/>
      <c r="OMF5" s="119"/>
      <c r="OMG5" s="119"/>
      <c r="OMH5" s="119"/>
      <c r="OMI5" s="119"/>
      <c r="OMJ5" s="119"/>
      <c r="OMK5" s="119"/>
      <c r="OML5" s="119"/>
      <c r="OMM5" s="119"/>
      <c r="OMN5" s="119"/>
      <c r="OMO5" s="119"/>
      <c r="OMP5" s="119"/>
      <c r="OMQ5" s="119"/>
      <c r="OMR5" s="119"/>
      <c r="OMS5" s="119"/>
      <c r="OMT5" s="119"/>
      <c r="OMU5" s="119"/>
      <c r="OMV5" s="119"/>
      <c r="OMW5" s="119"/>
      <c r="OMX5" s="119"/>
      <c r="OMY5" s="119"/>
      <c r="OMZ5" s="119"/>
      <c r="ONA5" s="119"/>
      <c r="ONB5" s="119"/>
      <c r="ONC5" s="119"/>
      <c r="OND5" s="119"/>
      <c r="ONE5" s="119"/>
      <c r="ONF5" s="119"/>
      <c r="ONG5" s="119"/>
      <c r="ONH5" s="119"/>
      <c r="ONI5" s="119"/>
      <c r="ONJ5" s="119"/>
      <c r="ONK5" s="119"/>
      <c r="ONL5" s="119"/>
      <c r="ONM5" s="119"/>
      <c r="ONN5" s="119"/>
      <c r="ONO5" s="119"/>
      <c r="ONP5" s="119"/>
      <c r="ONQ5" s="119"/>
      <c r="ONR5" s="119"/>
      <c r="ONS5" s="119"/>
      <c r="ONT5" s="119"/>
      <c r="ONU5" s="119"/>
      <c r="ONV5" s="119"/>
      <c r="ONW5" s="119"/>
      <c r="ONX5" s="119"/>
      <c r="ONY5" s="119"/>
      <c r="ONZ5" s="119"/>
      <c r="OOA5" s="119"/>
      <c r="OOB5" s="119"/>
      <c r="OOC5" s="119"/>
      <c r="OOD5" s="119"/>
      <c r="OOE5" s="119"/>
      <c r="OOF5" s="119"/>
      <c r="OOG5" s="119"/>
      <c r="OOH5" s="119"/>
      <c r="OOI5" s="119"/>
      <c r="OOJ5" s="119"/>
      <c r="OOK5" s="119"/>
      <c r="OOL5" s="119"/>
      <c r="OOM5" s="119"/>
      <c r="OON5" s="119"/>
      <c r="OOO5" s="119"/>
      <c r="OOP5" s="119"/>
      <c r="OOQ5" s="119"/>
      <c r="OOR5" s="119"/>
      <c r="OOS5" s="119"/>
      <c r="OOT5" s="119"/>
      <c r="OOU5" s="119"/>
      <c r="OOV5" s="119"/>
      <c r="OOW5" s="119"/>
      <c r="OOX5" s="119"/>
      <c r="OOY5" s="119"/>
      <c r="OOZ5" s="119"/>
      <c r="OPA5" s="119"/>
      <c r="OPB5" s="119"/>
      <c r="OPC5" s="119"/>
      <c r="OPD5" s="119"/>
      <c r="OPE5" s="119"/>
      <c r="OPF5" s="119"/>
      <c r="OPG5" s="119"/>
      <c r="OPH5" s="119"/>
      <c r="OPI5" s="119"/>
      <c r="OPJ5" s="119"/>
      <c r="OPK5" s="119"/>
      <c r="OPL5" s="119"/>
      <c r="OPM5" s="119"/>
      <c r="OPN5" s="119"/>
      <c r="OPO5" s="119"/>
      <c r="OPP5" s="119"/>
      <c r="OPQ5" s="119"/>
      <c r="OPR5" s="119"/>
      <c r="OPS5" s="119"/>
      <c r="OPT5" s="119"/>
      <c r="OPU5" s="119"/>
      <c r="OPV5" s="119"/>
      <c r="OPW5" s="119"/>
      <c r="OPX5" s="119"/>
      <c r="OPY5" s="119"/>
      <c r="OPZ5" s="119"/>
      <c r="OQA5" s="119"/>
      <c r="OQB5" s="119"/>
      <c r="OQC5" s="119"/>
      <c r="OQD5" s="119"/>
      <c r="OQE5" s="119"/>
      <c r="OQF5" s="119"/>
      <c r="OQG5" s="119"/>
      <c r="OQH5" s="119"/>
      <c r="OQI5" s="119"/>
      <c r="OQJ5" s="119"/>
      <c r="OQK5" s="119"/>
      <c r="OQL5" s="119"/>
      <c r="OQM5" s="119"/>
      <c r="OQN5" s="119"/>
      <c r="OQO5" s="119"/>
      <c r="OQP5" s="119"/>
      <c r="OQQ5" s="119"/>
      <c r="OQR5" s="119"/>
      <c r="OQS5" s="119"/>
      <c r="OQT5" s="119"/>
      <c r="OQU5" s="119"/>
      <c r="OQV5" s="119"/>
      <c r="OQW5" s="119"/>
      <c r="OQX5" s="119"/>
      <c r="OQY5" s="119"/>
      <c r="OQZ5" s="119"/>
      <c r="ORA5" s="119"/>
      <c r="ORB5" s="119"/>
      <c r="ORC5" s="119"/>
      <c r="ORD5" s="119"/>
      <c r="ORE5" s="119"/>
      <c r="ORF5" s="119"/>
      <c r="ORG5" s="119"/>
      <c r="ORH5" s="119"/>
      <c r="ORI5" s="119"/>
      <c r="ORJ5" s="119"/>
      <c r="ORK5" s="119"/>
      <c r="ORL5" s="119"/>
      <c r="ORM5" s="119"/>
      <c r="ORN5" s="119"/>
      <c r="ORO5" s="119"/>
      <c r="ORP5" s="119"/>
      <c r="ORQ5" s="119"/>
      <c r="ORR5" s="119"/>
      <c r="ORS5" s="119"/>
      <c r="ORT5" s="119"/>
      <c r="ORU5" s="119"/>
      <c r="ORV5" s="119"/>
      <c r="ORW5" s="119"/>
      <c r="ORX5" s="119"/>
      <c r="ORY5" s="119"/>
      <c r="ORZ5" s="119"/>
      <c r="OSA5" s="119"/>
      <c r="OSB5" s="119"/>
      <c r="OSC5" s="119"/>
      <c r="OSD5" s="119"/>
      <c r="OSE5" s="119"/>
      <c r="OSF5" s="119"/>
      <c r="OSG5" s="119"/>
      <c r="OSH5" s="119"/>
      <c r="OSI5" s="119"/>
      <c r="OSJ5" s="119"/>
      <c r="OSK5" s="119"/>
      <c r="OSL5" s="119"/>
      <c r="OSM5" s="119"/>
      <c r="OSN5" s="119"/>
      <c r="OSO5" s="119"/>
      <c r="OSP5" s="119"/>
      <c r="OSQ5" s="119"/>
      <c r="OSR5" s="119"/>
      <c r="OSS5" s="119"/>
      <c r="OST5" s="119"/>
      <c r="OSU5" s="119"/>
      <c r="OSV5" s="119"/>
      <c r="OSW5" s="119"/>
      <c r="OSX5" s="119"/>
      <c r="OSY5" s="119"/>
      <c r="OSZ5" s="119"/>
      <c r="OTA5" s="119"/>
      <c r="OTB5" s="119"/>
      <c r="OTC5" s="119"/>
      <c r="OTD5" s="119"/>
      <c r="OTE5" s="119"/>
      <c r="OTF5" s="119"/>
      <c r="OTG5" s="119"/>
      <c r="OTH5" s="119"/>
      <c r="OTI5" s="119"/>
      <c r="OTJ5" s="119"/>
      <c r="OTK5" s="119"/>
      <c r="OTL5" s="119"/>
      <c r="OTM5" s="119"/>
      <c r="OTN5" s="119"/>
      <c r="OTO5" s="119"/>
      <c r="OTP5" s="119"/>
      <c r="OTQ5" s="119"/>
      <c r="OTR5" s="119"/>
      <c r="OTS5" s="119"/>
      <c r="OTT5" s="119"/>
      <c r="OTU5" s="119"/>
      <c r="OTV5" s="119"/>
      <c r="OTW5" s="119"/>
      <c r="OTX5" s="119"/>
      <c r="OTY5" s="119"/>
      <c r="OTZ5" s="119"/>
      <c r="OUA5" s="119"/>
      <c r="OUB5" s="119"/>
      <c r="OUC5" s="119"/>
      <c r="OUD5" s="119"/>
      <c r="OUE5" s="119"/>
      <c r="OUF5" s="119"/>
      <c r="OUG5" s="119"/>
      <c r="OUH5" s="119"/>
      <c r="OUI5" s="119"/>
      <c r="OUJ5" s="119"/>
      <c r="OUK5" s="119"/>
      <c r="OUL5" s="119"/>
      <c r="OUM5" s="119"/>
      <c r="OUN5" s="119"/>
      <c r="OUO5" s="119"/>
      <c r="OUP5" s="119"/>
      <c r="OUQ5" s="119"/>
      <c r="OUR5" s="119"/>
      <c r="OUS5" s="119"/>
      <c r="OUT5" s="119"/>
      <c r="OUU5" s="119"/>
      <c r="OUV5" s="119"/>
      <c r="OUW5" s="119"/>
      <c r="OUX5" s="119"/>
      <c r="OUY5" s="119"/>
      <c r="OUZ5" s="119"/>
      <c r="OVA5" s="119"/>
      <c r="OVB5" s="119"/>
      <c r="OVC5" s="119"/>
      <c r="OVD5" s="119"/>
      <c r="OVE5" s="119"/>
      <c r="OVF5" s="119"/>
      <c r="OVG5" s="119"/>
      <c r="OVH5" s="119"/>
      <c r="OVI5" s="119"/>
      <c r="OVJ5" s="119"/>
      <c r="OVK5" s="119"/>
      <c r="OVL5" s="119"/>
      <c r="OVM5" s="119"/>
      <c r="OVN5" s="119"/>
      <c r="OVO5" s="119"/>
      <c r="OVP5" s="119"/>
      <c r="OVQ5" s="119"/>
      <c r="OVR5" s="119"/>
      <c r="OVS5" s="119"/>
      <c r="OVT5" s="119"/>
      <c r="OVU5" s="119"/>
      <c r="OVV5" s="119"/>
      <c r="OVW5" s="119"/>
      <c r="OVX5" s="119"/>
      <c r="OVY5" s="119"/>
      <c r="OVZ5" s="119"/>
      <c r="OWA5" s="119"/>
      <c r="OWB5" s="119"/>
      <c r="OWC5" s="119"/>
      <c r="OWD5" s="119"/>
      <c r="OWE5" s="119"/>
      <c r="OWF5" s="119"/>
      <c r="OWG5" s="119"/>
      <c r="OWH5" s="119"/>
      <c r="OWI5" s="119"/>
      <c r="OWJ5" s="119"/>
      <c r="OWK5" s="119"/>
      <c r="OWL5" s="119"/>
      <c r="OWM5" s="119"/>
      <c r="OWN5" s="119"/>
      <c r="OWO5" s="119"/>
      <c r="OWP5" s="119"/>
      <c r="OWQ5" s="119"/>
      <c r="OWR5" s="119"/>
      <c r="OWS5" s="119"/>
      <c r="OWT5" s="119"/>
      <c r="OWU5" s="119"/>
      <c r="OWV5" s="119"/>
      <c r="OWW5" s="119"/>
      <c r="OWX5" s="119"/>
      <c r="OWY5" s="119"/>
      <c r="OWZ5" s="119"/>
      <c r="OXA5" s="119"/>
      <c r="OXB5" s="119"/>
      <c r="OXC5" s="119"/>
      <c r="OXD5" s="119"/>
      <c r="OXE5" s="119"/>
      <c r="OXF5" s="119"/>
      <c r="OXG5" s="119"/>
      <c r="OXH5" s="119"/>
      <c r="OXI5" s="119"/>
      <c r="OXJ5" s="119"/>
      <c r="OXK5" s="119"/>
      <c r="OXL5" s="119"/>
      <c r="OXM5" s="119"/>
      <c r="OXN5" s="119"/>
      <c r="OXO5" s="119"/>
      <c r="OXP5" s="119"/>
      <c r="OXQ5" s="119"/>
      <c r="OXR5" s="119"/>
      <c r="OXS5" s="119"/>
      <c r="OXT5" s="119"/>
      <c r="OXU5" s="119"/>
      <c r="OXV5" s="119"/>
      <c r="OXW5" s="119"/>
      <c r="OXX5" s="119"/>
      <c r="OXY5" s="119"/>
      <c r="OXZ5" s="119"/>
      <c r="OYA5" s="119"/>
      <c r="OYB5" s="119"/>
      <c r="OYC5" s="119"/>
      <c r="OYD5" s="119"/>
      <c r="OYE5" s="119"/>
      <c r="OYF5" s="119"/>
      <c r="OYG5" s="119"/>
      <c r="OYH5" s="119"/>
      <c r="OYI5" s="119"/>
      <c r="OYJ5" s="119"/>
      <c r="OYK5" s="119"/>
      <c r="OYL5" s="119"/>
      <c r="OYM5" s="119"/>
      <c r="OYN5" s="119"/>
      <c r="OYO5" s="119"/>
      <c r="OYP5" s="119"/>
      <c r="OYQ5" s="119"/>
      <c r="OYR5" s="119"/>
      <c r="OYS5" s="119"/>
      <c r="OYT5" s="119"/>
      <c r="OYU5" s="119"/>
      <c r="OYV5" s="119"/>
      <c r="OYW5" s="119"/>
      <c r="OYX5" s="119"/>
      <c r="OYY5" s="119"/>
      <c r="OYZ5" s="119"/>
      <c r="OZA5" s="119"/>
      <c r="OZB5" s="119"/>
      <c r="OZC5" s="119"/>
      <c r="OZD5" s="119"/>
      <c r="OZE5" s="119"/>
      <c r="OZF5" s="119"/>
      <c r="OZG5" s="119"/>
      <c r="OZH5" s="119"/>
      <c r="OZI5" s="119"/>
      <c r="OZJ5" s="119"/>
      <c r="OZK5" s="119"/>
      <c r="OZL5" s="119"/>
      <c r="OZM5" s="119"/>
      <c r="OZN5" s="119"/>
      <c r="OZO5" s="119"/>
      <c r="OZP5" s="119"/>
      <c r="OZQ5" s="119"/>
      <c r="OZR5" s="119"/>
      <c r="OZS5" s="119"/>
      <c r="OZT5" s="119"/>
      <c r="OZU5" s="119"/>
      <c r="OZV5" s="119"/>
      <c r="OZW5" s="119"/>
      <c r="OZX5" s="119"/>
      <c r="OZY5" s="119"/>
      <c r="OZZ5" s="119"/>
      <c r="PAA5" s="119"/>
      <c r="PAB5" s="119"/>
      <c r="PAC5" s="119"/>
      <c r="PAD5" s="119"/>
      <c r="PAE5" s="119"/>
      <c r="PAF5" s="119"/>
      <c r="PAG5" s="119"/>
      <c r="PAH5" s="119"/>
      <c r="PAI5" s="119"/>
      <c r="PAJ5" s="119"/>
      <c r="PAK5" s="119"/>
      <c r="PAL5" s="119"/>
      <c r="PAM5" s="119"/>
      <c r="PAN5" s="119"/>
      <c r="PAO5" s="119"/>
      <c r="PAP5" s="119"/>
      <c r="PAQ5" s="119"/>
      <c r="PAR5" s="119"/>
      <c r="PAS5" s="119"/>
      <c r="PAT5" s="119"/>
      <c r="PAU5" s="119"/>
      <c r="PAV5" s="119"/>
      <c r="PAW5" s="119"/>
      <c r="PAX5" s="119"/>
      <c r="PAY5" s="119"/>
      <c r="PAZ5" s="119"/>
      <c r="PBA5" s="119"/>
      <c r="PBB5" s="119"/>
      <c r="PBC5" s="119"/>
      <c r="PBD5" s="119"/>
      <c r="PBE5" s="119"/>
      <c r="PBF5" s="119"/>
      <c r="PBG5" s="119"/>
      <c r="PBH5" s="119"/>
      <c r="PBI5" s="119"/>
      <c r="PBJ5" s="119"/>
      <c r="PBK5" s="119"/>
      <c r="PBL5" s="119"/>
      <c r="PBM5" s="119"/>
      <c r="PBN5" s="119"/>
      <c r="PBO5" s="119"/>
      <c r="PBP5" s="119"/>
      <c r="PBQ5" s="119"/>
      <c r="PBR5" s="119"/>
      <c r="PBS5" s="119"/>
      <c r="PBT5" s="119"/>
      <c r="PBU5" s="119"/>
      <c r="PBV5" s="119"/>
      <c r="PBW5" s="119"/>
      <c r="PBX5" s="119"/>
      <c r="PBY5" s="119"/>
      <c r="PBZ5" s="119"/>
      <c r="PCA5" s="119"/>
      <c r="PCB5" s="119"/>
      <c r="PCC5" s="119"/>
      <c r="PCD5" s="119"/>
      <c r="PCE5" s="119"/>
      <c r="PCF5" s="119"/>
      <c r="PCG5" s="119"/>
      <c r="PCH5" s="119"/>
      <c r="PCI5" s="119"/>
      <c r="PCJ5" s="119"/>
      <c r="PCK5" s="119"/>
      <c r="PCL5" s="119"/>
      <c r="PCM5" s="119"/>
      <c r="PCN5" s="119"/>
      <c r="PCO5" s="119"/>
      <c r="PCP5" s="119"/>
      <c r="PCQ5" s="119"/>
      <c r="PCR5" s="119"/>
      <c r="PCS5" s="119"/>
      <c r="PCT5" s="119"/>
      <c r="PCU5" s="119"/>
      <c r="PCV5" s="119"/>
      <c r="PCW5" s="119"/>
      <c r="PCX5" s="119"/>
      <c r="PCY5" s="119"/>
      <c r="PCZ5" s="119"/>
      <c r="PDA5" s="119"/>
      <c r="PDB5" s="119"/>
      <c r="PDC5" s="119"/>
      <c r="PDD5" s="119"/>
      <c r="PDE5" s="119"/>
      <c r="PDF5" s="119"/>
      <c r="PDG5" s="119"/>
      <c r="PDH5" s="119"/>
      <c r="PDI5" s="119"/>
      <c r="PDJ5" s="119"/>
      <c r="PDK5" s="119"/>
      <c r="PDL5" s="119"/>
      <c r="PDM5" s="119"/>
      <c r="PDN5" s="119"/>
      <c r="PDO5" s="119"/>
      <c r="PDP5" s="119"/>
      <c r="PDQ5" s="119"/>
      <c r="PDR5" s="119"/>
      <c r="PDS5" s="119"/>
      <c r="PDT5" s="119"/>
      <c r="PDU5" s="119"/>
      <c r="PDV5" s="119"/>
      <c r="PDW5" s="119"/>
      <c r="PDX5" s="119"/>
      <c r="PDY5" s="119"/>
      <c r="PDZ5" s="119"/>
      <c r="PEA5" s="119"/>
      <c r="PEB5" s="119"/>
      <c r="PEC5" s="119"/>
      <c r="PED5" s="119"/>
      <c r="PEE5" s="119"/>
      <c r="PEF5" s="119"/>
      <c r="PEG5" s="119"/>
      <c r="PEH5" s="119"/>
      <c r="PEI5" s="119"/>
      <c r="PEJ5" s="119"/>
      <c r="PEK5" s="119"/>
      <c r="PEL5" s="119"/>
      <c r="PEM5" s="119"/>
      <c r="PEN5" s="119"/>
      <c r="PEO5" s="119"/>
      <c r="PEP5" s="119"/>
      <c r="PEQ5" s="119"/>
      <c r="PER5" s="119"/>
      <c r="PES5" s="119"/>
      <c r="PET5" s="119"/>
      <c r="PEU5" s="119"/>
      <c r="PEV5" s="119"/>
      <c r="PEW5" s="119"/>
      <c r="PEX5" s="119"/>
      <c r="PEY5" s="119"/>
      <c r="PEZ5" s="119"/>
      <c r="PFA5" s="119"/>
      <c r="PFB5" s="119"/>
      <c r="PFC5" s="119"/>
      <c r="PFD5" s="119"/>
      <c r="PFE5" s="119"/>
      <c r="PFF5" s="119"/>
      <c r="PFG5" s="119"/>
      <c r="PFH5" s="119"/>
      <c r="PFI5" s="119"/>
      <c r="PFJ5" s="119"/>
      <c r="PFK5" s="119"/>
      <c r="PFL5" s="119"/>
      <c r="PFM5" s="119"/>
      <c r="PFN5" s="119"/>
      <c r="PFO5" s="119"/>
      <c r="PFP5" s="119"/>
      <c r="PFQ5" s="119"/>
      <c r="PFR5" s="119"/>
      <c r="PFS5" s="119"/>
      <c r="PFT5" s="119"/>
      <c r="PFU5" s="119"/>
      <c r="PFV5" s="119"/>
      <c r="PFW5" s="119"/>
      <c r="PFX5" s="119"/>
      <c r="PFY5" s="119"/>
      <c r="PFZ5" s="119"/>
      <c r="PGA5" s="119"/>
      <c r="PGB5" s="119"/>
      <c r="PGC5" s="119"/>
      <c r="PGD5" s="119"/>
      <c r="PGE5" s="119"/>
      <c r="PGF5" s="119"/>
      <c r="PGG5" s="119"/>
      <c r="PGH5" s="119"/>
      <c r="PGI5" s="119"/>
      <c r="PGJ5" s="119"/>
      <c r="PGK5" s="119"/>
      <c r="PGL5" s="119"/>
      <c r="PGM5" s="119"/>
      <c r="PGN5" s="119"/>
      <c r="PGO5" s="119"/>
      <c r="PGP5" s="119"/>
      <c r="PGQ5" s="119"/>
      <c r="PGR5" s="119"/>
      <c r="PGS5" s="119"/>
      <c r="PGT5" s="119"/>
      <c r="PGU5" s="119"/>
      <c r="PGV5" s="119"/>
      <c r="PGW5" s="119"/>
      <c r="PGX5" s="119"/>
      <c r="PGY5" s="119"/>
      <c r="PGZ5" s="119"/>
      <c r="PHA5" s="119"/>
      <c r="PHB5" s="119"/>
      <c r="PHC5" s="119"/>
      <c r="PHD5" s="119"/>
      <c r="PHE5" s="119"/>
      <c r="PHF5" s="119"/>
      <c r="PHG5" s="119"/>
      <c r="PHH5" s="119"/>
      <c r="PHI5" s="119"/>
      <c r="PHJ5" s="119"/>
      <c r="PHK5" s="119"/>
      <c r="PHL5" s="119"/>
      <c r="PHM5" s="119"/>
      <c r="PHN5" s="119"/>
      <c r="PHO5" s="119"/>
      <c r="PHP5" s="119"/>
      <c r="PHQ5" s="119"/>
      <c r="PHR5" s="119"/>
      <c r="PHS5" s="119"/>
      <c r="PHT5" s="119"/>
      <c r="PHU5" s="119"/>
      <c r="PHV5" s="119"/>
      <c r="PHW5" s="119"/>
      <c r="PHX5" s="119"/>
      <c r="PHY5" s="119"/>
      <c r="PHZ5" s="119"/>
      <c r="PIA5" s="119"/>
      <c r="PIB5" s="119"/>
      <c r="PIC5" s="119"/>
      <c r="PID5" s="119"/>
      <c r="PIE5" s="119"/>
      <c r="PIF5" s="119"/>
      <c r="PIG5" s="119"/>
      <c r="PIH5" s="119"/>
      <c r="PII5" s="119"/>
      <c r="PIJ5" s="119"/>
      <c r="PIK5" s="119"/>
      <c r="PIL5" s="119"/>
      <c r="PIM5" s="119"/>
      <c r="PIN5" s="119"/>
      <c r="PIO5" s="119"/>
      <c r="PIP5" s="119"/>
      <c r="PIQ5" s="119"/>
      <c r="PIR5" s="119"/>
      <c r="PIS5" s="119"/>
      <c r="PIT5" s="119"/>
      <c r="PIU5" s="119"/>
      <c r="PIV5" s="119"/>
      <c r="PIW5" s="119"/>
      <c r="PIX5" s="119"/>
      <c r="PIY5" s="119"/>
      <c r="PIZ5" s="119"/>
      <c r="PJA5" s="119"/>
      <c r="PJB5" s="119"/>
      <c r="PJC5" s="119"/>
      <c r="PJD5" s="119"/>
      <c r="PJE5" s="119"/>
      <c r="PJF5" s="119"/>
      <c r="PJG5" s="119"/>
      <c r="PJH5" s="119"/>
      <c r="PJI5" s="119"/>
      <c r="PJJ5" s="119"/>
      <c r="PJK5" s="119"/>
      <c r="PJL5" s="119"/>
      <c r="PJM5" s="119"/>
      <c r="PJN5" s="119"/>
      <c r="PJO5" s="119"/>
      <c r="PJP5" s="119"/>
      <c r="PJQ5" s="119"/>
      <c r="PJR5" s="119"/>
      <c r="PJS5" s="119"/>
      <c r="PJT5" s="119"/>
      <c r="PJU5" s="119"/>
      <c r="PJV5" s="119"/>
      <c r="PJW5" s="119"/>
      <c r="PJX5" s="119"/>
      <c r="PJY5" s="119"/>
      <c r="PJZ5" s="119"/>
      <c r="PKA5" s="119"/>
      <c r="PKB5" s="119"/>
      <c r="PKC5" s="119"/>
      <c r="PKD5" s="119"/>
      <c r="PKE5" s="119"/>
      <c r="PKF5" s="119"/>
      <c r="PKG5" s="119"/>
      <c r="PKH5" s="119"/>
      <c r="PKI5" s="119"/>
      <c r="PKJ5" s="119"/>
      <c r="PKK5" s="119"/>
      <c r="PKL5" s="119"/>
      <c r="PKM5" s="119"/>
      <c r="PKN5" s="119"/>
      <c r="PKO5" s="119"/>
      <c r="PKP5" s="119"/>
      <c r="PKQ5" s="119"/>
      <c r="PKR5" s="119"/>
      <c r="PKS5" s="119"/>
      <c r="PKT5" s="119"/>
      <c r="PKU5" s="119"/>
      <c r="PKV5" s="119"/>
      <c r="PKW5" s="119"/>
      <c r="PKX5" s="119"/>
      <c r="PKY5" s="119"/>
      <c r="PKZ5" s="119"/>
      <c r="PLA5" s="119"/>
      <c r="PLB5" s="119"/>
      <c r="PLC5" s="119"/>
      <c r="PLD5" s="119"/>
      <c r="PLE5" s="119"/>
      <c r="PLF5" s="119"/>
      <c r="PLG5" s="119"/>
      <c r="PLH5" s="119"/>
      <c r="PLI5" s="119"/>
      <c r="PLJ5" s="119"/>
      <c r="PLK5" s="119"/>
      <c r="PLL5" s="119"/>
      <c r="PLM5" s="119"/>
      <c r="PLN5" s="119"/>
      <c r="PLO5" s="119"/>
      <c r="PLP5" s="119"/>
      <c r="PLQ5" s="119"/>
      <c r="PLR5" s="119"/>
      <c r="PLS5" s="119"/>
      <c r="PLT5" s="119"/>
      <c r="PLU5" s="119"/>
      <c r="PLV5" s="119"/>
      <c r="PLW5" s="119"/>
      <c r="PLX5" s="119"/>
      <c r="PLY5" s="119"/>
      <c r="PLZ5" s="119"/>
      <c r="PMA5" s="119"/>
      <c r="PMB5" s="119"/>
      <c r="PMC5" s="119"/>
      <c r="PMD5" s="119"/>
      <c r="PME5" s="119"/>
      <c r="PMF5" s="119"/>
      <c r="PMG5" s="119"/>
      <c r="PMH5" s="119"/>
      <c r="PMI5" s="119"/>
      <c r="PMJ5" s="119"/>
      <c r="PMK5" s="119"/>
      <c r="PML5" s="119"/>
      <c r="PMM5" s="119"/>
      <c r="PMN5" s="119"/>
      <c r="PMO5" s="119"/>
      <c r="PMP5" s="119"/>
      <c r="PMQ5" s="119"/>
      <c r="PMR5" s="119"/>
      <c r="PMS5" s="119"/>
      <c r="PMT5" s="119"/>
      <c r="PMU5" s="119"/>
      <c r="PMV5" s="119"/>
      <c r="PMW5" s="119"/>
      <c r="PMX5" s="119"/>
      <c r="PMY5" s="119"/>
      <c r="PMZ5" s="119"/>
      <c r="PNA5" s="119"/>
      <c r="PNB5" s="119"/>
      <c r="PNC5" s="119"/>
      <c r="PND5" s="119"/>
      <c r="PNE5" s="119"/>
      <c r="PNF5" s="119"/>
      <c r="PNG5" s="119"/>
      <c r="PNH5" s="119"/>
      <c r="PNI5" s="119"/>
      <c r="PNJ5" s="119"/>
      <c r="PNK5" s="119"/>
      <c r="PNL5" s="119"/>
      <c r="PNM5" s="119"/>
      <c r="PNN5" s="119"/>
      <c r="PNO5" s="119"/>
      <c r="PNP5" s="119"/>
      <c r="PNQ5" s="119"/>
      <c r="PNR5" s="119"/>
      <c r="PNS5" s="119"/>
      <c r="PNT5" s="119"/>
      <c r="PNU5" s="119"/>
      <c r="PNV5" s="119"/>
      <c r="PNW5" s="119"/>
      <c r="PNX5" s="119"/>
      <c r="PNY5" s="119"/>
      <c r="PNZ5" s="119"/>
      <c r="POA5" s="119"/>
      <c r="POB5" s="119"/>
      <c r="POC5" s="119"/>
      <c r="POD5" s="119"/>
      <c r="POE5" s="119"/>
      <c r="POF5" s="119"/>
      <c r="POG5" s="119"/>
      <c r="POH5" s="119"/>
      <c r="POI5" s="119"/>
      <c r="POJ5" s="119"/>
      <c r="POK5" s="119"/>
      <c r="POL5" s="119"/>
      <c r="POM5" s="119"/>
      <c r="PON5" s="119"/>
      <c r="POO5" s="119"/>
      <c r="POP5" s="119"/>
      <c r="POQ5" s="119"/>
      <c r="POR5" s="119"/>
      <c r="POS5" s="119"/>
      <c r="POT5" s="119"/>
      <c r="POU5" s="119"/>
      <c r="POV5" s="119"/>
      <c r="POW5" s="119"/>
      <c r="POX5" s="119"/>
      <c r="POY5" s="119"/>
      <c r="POZ5" s="119"/>
      <c r="PPA5" s="119"/>
      <c r="PPB5" s="119"/>
      <c r="PPC5" s="119"/>
      <c r="PPD5" s="119"/>
      <c r="PPE5" s="119"/>
      <c r="PPF5" s="119"/>
      <c r="PPG5" s="119"/>
      <c r="PPH5" s="119"/>
      <c r="PPI5" s="119"/>
      <c r="PPJ5" s="119"/>
      <c r="PPK5" s="119"/>
      <c r="PPL5" s="119"/>
      <c r="PPM5" s="119"/>
      <c r="PPN5" s="119"/>
      <c r="PPO5" s="119"/>
      <c r="PPP5" s="119"/>
      <c r="PPQ5" s="119"/>
      <c r="PPR5" s="119"/>
      <c r="PPS5" s="119"/>
      <c r="PPT5" s="119"/>
      <c r="PPU5" s="119"/>
      <c r="PPV5" s="119"/>
      <c r="PPW5" s="119"/>
      <c r="PPX5" s="119"/>
      <c r="PPY5" s="119"/>
      <c r="PPZ5" s="119"/>
      <c r="PQA5" s="119"/>
      <c r="PQB5" s="119"/>
      <c r="PQC5" s="119"/>
      <c r="PQD5" s="119"/>
      <c r="PQE5" s="119"/>
      <c r="PQF5" s="119"/>
      <c r="PQG5" s="119"/>
      <c r="PQH5" s="119"/>
      <c r="PQI5" s="119"/>
      <c r="PQJ5" s="119"/>
      <c r="PQK5" s="119"/>
      <c r="PQL5" s="119"/>
      <c r="PQM5" s="119"/>
      <c r="PQN5" s="119"/>
      <c r="PQO5" s="119"/>
      <c r="PQP5" s="119"/>
      <c r="PQQ5" s="119"/>
      <c r="PQR5" s="119"/>
      <c r="PQS5" s="119"/>
      <c r="PQT5" s="119"/>
      <c r="PQU5" s="119"/>
      <c r="PQV5" s="119"/>
      <c r="PQW5" s="119"/>
      <c r="PQX5" s="119"/>
      <c r="PQY5" s="119"/>
      <c r="PQZ5" s="119"/>
      <c r="PRA5" s="119"/>
      <c r="PRB5" s="119"/>
      <c r="PRC5" s="119"/>
      <c r="PRD5" s="119"/>
      <c r="PRE5" s="119"/>
      <c r="PRF5" s="119"/>
      <c r="PRG5" s="119"/>
      <c r="PRH5" s="119"/>
      <c r="PRI5" s="119"/>
      <c r="PRJ5" s="119"/>
      <c r="PRK5" s="119"/>
      <c r="PRL5" s="119"/>
      <c r="PRM5" s="119"/>
      <c r="PRN5" s="119"/>
      <c r="PRO5" s="119"/>
      <c r="PRP5" s="119"/>
      <c r="PRQ5" s="119"/>
      <c r="PRR5" s="119"/>
      <c r="PRS5" s="119"/>
      <c r="PRT5" s="119"/>
      <c r="PRU5" s="119"/>
      <c r="PRV5" s="119"/>
      <c r="PRW5" s="119"/>
      <c r="PRX5" s="119"/>
      <c r="PRY5" s="119"/>
      <c r="PRZ5" s="119"/>
      <c r="PSA5" s="119"/>
      <c r="PSB5" s="119"/>
      <c r="PSC5" s="119"/>
      <c r="PSD5" s="119"/>
      <c r="PSE5" s="119"/>
      <c r="PSF5" s="119"/>
      <c r="PSG5" s="119"/>
      <c r="PSH5" s="119"/>
      <c r="PSI5" s="119"/>
      <c r="PSJ5" s="119"/>
      <c r="PSK5" s="119"/>
      <c r="PSL5" s="119"/>
      <c r="PSM5" s="119"/>
      <c r="PSN5" s="119"/>
      <c r="PSO5" s="119"/>
      <c r="PSP5" s="119"/>
      <c r="PSQ5" s="119"/>
      <c r="PSR5" s="119"/>
      <c r="PSS5" s="119"/>
      <c r="PST5" s="119"/>
      <c r="PSU5" s="119"/>
      <c r="PSV5" s="119"/>
      <c r="PSW5" s="119"/>
      <c r="PSX5" s="119"/>
      <c r="PSY5" s="119"/>
      <c r="PSZ5" s="119"/>
      <c r="PTA5" s="119"/>
      <c r="PTB5" s="119"/>
      <c r="PTC5" s="119"/>
      <c r="PTD5" s="119"/>
      <c r="PTE5" s="119"/>
      <c r="PTF5" s="119"/>
      <c r="PTG5" s="119"/>
      <c r="PTH5" s="119"/>
      <c r="PTI5" s="119"/>
      <c r="PTJ5" s="119"/>
      <c r="PTK5" s="119"/>
      <c r="PTL5" s="119"/>
      <c r="PTM5" s="119"/>
      <c r="PTN5" s="119"/>
      <c r="PTO5" s="119"/>
      <c r="PTP5" s="119"/>
      <c r="PTQ5" s="119"/>
      <c r="PTR5" s="119"/>
      <c r="PTS5" s="119"/>
      <c r="PTT5" s="119"/>
      <c r="PTU5" s="119"/>
      <c r="PTV5" s="119"/>
      <c r="PTW5" s="119"/>
      <c r="PTX5" s="119"/>
      <c r="PTY5" s="119"/>
      <c r="PTZ5" s="119"/>
      <c r="PUA5" s="119"/>
      <c r="PUB5" s="119"/>
      <c r="PUC5" s="119"/>
      <c r="PUD5" s="119"/>
      <c r="PUE5" s="119"/>
      <c r="PUF5" s="119"/>
      <c r="PUG5" s="119"/>
      <c r="PUH5" s="119"/>
      <c r="PUI5" s="119"/>
      <c r="PUJ5" s="119"/>
      <c r="PUK5" s="119"/>
      <c r="PUL5" s="119"/>
      <c r="PUM5" s="119"/>
      <c r="PUN5" s="119"/>
      <c r="PUO5" s="119"/>
      <c r="PUP5" s="119"/>
      <c r="PUQ5" s="119"/>
      <c r="PUR5" s="119"/>
      <c r="PUS5" s="119"/>
      <c r="PUT5" s="119"/>
      <c r="PUU5" s="119"/>
      <c r="PUV5" s="119"/>
      <c r="PUW5" s="119"/>
      <c r="PUX5" s="119"/>
      <c r="PUY5" s="119"/>
      <c r="PUZ5" s="119"/>
      <c r="PVA5" s="119"/>
      <c r="PVB5" s="119"/>
      <c r="PVC5" s="119"/>
      <c r="PVD5" s="119"/>
      <c r="PVE5" s="119"/>
      <c r="PVF5" s="119"/>
      <c r="PVG5" s="119"/>
      <c r="PVH5" s="119"/>
      <c r="PVI5" s="119"/>
      <c r="PVJ5" s="119"/>
      <c r="PVK5" s="119"/>
      <c r="PVL5" s="119"/>
      <c r="PVM5" s="119"/>
      <c r="PVN5" s="119"/>
      <c r="PVO5" s="119"/>
      <c r="PVP5" s="119"/>
      <c r="PVQ5" s="119"/>
      <c r="PVR5" s="119"/>
      <c r="PVS5" s="119"/>
      <c r="PVT5" s="119"/>
      <c r="PVU5" s="119"/>
      <c r="PVV5" s="119"/>
      <c r="PVW5" s="119"/>
      <c r="PVX5" s="119"/>
      <c r="PVY5" s="119"/>
      <c r="PVZ5" s="119"/>
      <c r="PWA5" s="119"/>
      <c r="PWB5" s="119"/>
      <c r="PWC5" s="119"/>
      <c r="PWD5" s="119"/>
      <c r="PWE5" s="119"/>
      <c r="PWF5" s="119"/>
      <c r="PWG5" s="119"/>
      <c r="PWH5" s="119"/>
      <c r="PWI5" s="119"/>
      <c r="PWJ5" s="119"/>
      <c r="PWK5" s="119"/>
      <c r="PWL5" s="119"/>
      <c r="PWM5" s="119"/>
      <c r="PWN5" s="119"/>
      <c r="PWO5" s="119"/>
      <c r="PWP5" s="119"/>
      <c r="PWQ5" s="119"/>
      <c r="PWR5" s="119"/>
      <c r="PWS5" s="119"/>
      <c r="PWT5" s="119"/>
      <c r="PWU5" s="119"/>
      <c r="PWV5" s="119"/>
      <c r="PWW5" s="119"/>
      <c r="PWX5" s="119"/>
      <c r="PWY5" s="119"/>
      <c r="PWZ5" s="119"/>
      <c r="PXA5" s="119"/>
      <c r="PXB5" s="119"/>
      <c r="PXC5" s="119"/>
      <c r="PXD5" s="119"/>
      <c r="PXE5" s="119"/>
      <c r="PXF5" s="119"/>
      <c r="PXG5" s="119"/>
      <c r="PXH5" s="119"/>
      <c r="PXI5" s="119"/>
      <c r="PXJ5" s="119"/>
      <c r="PXK5" s="119"/>
      <c r="PXL5" s="119"/>
      <c r="PXM5" s="119"/>
      <c r="PXN5" s="119"/>
      <c r="PXO5" s="119"/>
      <c r="PXP5" s="119"/>
      <c r="PXQ5" s="119"/>
      <c r="PXR5" s="119"/>
      <c r="PXS5" s="119"/>
      <c r="PXT5" s="119"/>
      <c r="PXU5" s="119"/>
      <c r="PXV5" s="119"/>
      <c r="PXW5" s="119"/>
      <c r="PXX5" s="119"/>
      <c r="PXY5" s="119"/>
      <c r="PXZ5" s="119"/>
      <c r="PYA5" s="119"/>
      <c r="PYB5" s="119"/>
      <c r="PYC5" s="119"/>
      <c r="PYD5" s="119"/>
      <c r="PYE5" s="119"/>
      <c r="PYF5" s="119"/>
      <c r="PYG5" s="119"/>
      <c r="PYH5" s="119"/>
      <c r="PYI5" s="119"/>
      <c r="PYJ5" s="119"/>
      <c r="PYK5" s="119"/>
      <c r="PYL5" s="119"/>
      <c r="PYM5" s="119"/>
      <c r="PYN5" s="119"/>
      <c r="PYO5" s="119"/>
      <c r="PYP5" s="119"/>
      <c r="PYQ5" s="119"/>
      <c r="PYR5" s="119"/>
      <c r="PYS5" s="119"/>
      <c r="PYT5" s="119"/>
      <c r="PYU5" s="119"/>
      <c r="PYV5" s="119"/>
      <c r="PYW5" s="119"/>
      <c r="PYX5" s="119"/>
      <c r="PYY5" s="119"/>
      <c r="PYZ5" s="119"/>
      <c r="PZA5" s="119"/>
      <c r="PZB5" s="119"/>
      <c r="PZC5" s="119"/>
      <c r="PZD5" s="119"/>
      <c r="PZE5" s="119"/>
      <c r="PZF5" s="119"/>
      <c r="PZG5" s="119"/>
      <c r="PZH5" s="119"/>
      <c r="PZI5" s="119"/>
      <c r="PZJ5" s="119"/>
      <c r="PZK5" s="119"/>
      <c r="PZL5" s="119"/>
      <c r="PZM5" s="119"/>
      <c r="PZN5" s="119"/>
      <c r="PZO5" s="119"/>
      <c r="PZP5" s="119"/>
      <c r="PZQ5" s="119"/>
      <c r="PZR5" s="119"/>
      <c r="PZS5" s="119"/>
      <c r="PZT5" s="119"/>
      <c r="PZU5" s="119"/>
      <c r="PZV5" s="119"/>
      <c r="PZW5" s="119"/>
      <c r="PZX5" s="119"/>
      <c r="PZY5" s="119"/>
      <c r="PZZ5" s="119"/>
      <c r="QAA5" s="119"/>
      <c r="QAB5" s="119"/>
      <c r="QAC5" s="119"/>
      <c r="QAD5" s="119"/>
      <c r="QAE5" s="119"/>
      <c r="QAF5" s="119"/>
      <c r="QAG5" s="119"/>
      <c r="QAH5" s="119"/>
      <c r="QAI5" s="119"/>
      <c r="QAJ5" s="119"/>
      <c r="QAK5" s="119"/>
      <c r="QAL5" s="119"/>
      <c r="QAM5" s="119"/>
      <c r="QAN5" s="119"/>
      <c r="QAO5" s="119"/>
      <c r="QAP5" s="119"/>
      <c r="QAQ5" s="119"/>
      <c r="QAR5" s="119"/>
      <c r="QAS5" s="119"/>
      <c r="QAT5" s="119"/>
      <c r="QAU5" s="119"/>
      <c r="QAV5" s="119"/>
      <c r="QAW5" s="119"/>
      <c r="QAX5" s="119"/>
      <c r="QAY5" s="119"/>
      <c r="QAZ5" s="119"/>
      <c r="QBA5" s="119"/>
      <c r="QBB5" s="119"/>
      <c r="QBC5" s="119"/>
      <c r="QBD5" s="119"/>
      <c r="QBE5" s="119"/>
      <c r="QBF5" s="119"/>
      <c r="QBG5" s="119"/>
      <c r="QBH5" s="119"/>
      <c r="QBI5" s="119"/>
      <c r="QBJ5" s="119"/>
      <c r="QBK5" s="119"/>
      <c r="QBL5" s="119"/>
      <c r="QBM5" s="119"/>
      <c r="QBN5" s="119"/>
      <c r="QBO5" s="119"/>
      <c r="QBP5" s="119"/>
      <c r="QBQ5" s="119"/>
      <c r="QBR5" s="119"/>
      <c r="QBS5" s="119"/>
      <c r="QBT5" s="119"/>
      <c r="QBU5" s="119"/>
      <c r="QBV5" s="119"/>
      <c r="QBW5" s="119"/>
      <c r="QBX5" s="119"/>
      <c r="QBY5" s="119"/>
      <c r="QBZ5" s="119"/>
      <c r="QCA5" s="119"/>
      <c r="QCB5" s="119"/>
      <c r="QCC5" s="119"/>
      <c r="QCD5" s="119"/>
      <c r="QCE5" s="119"/>
      <c r="QCF5" s="119"/>
      <c r="QCG5" s="119"/>
      <c r="QCH5" s="119"/>
      <c r="QCI5" s="119"/>
      <c r="QCJ5" s="119"/>
      <c r="QCK5" s="119"/>
      <c r="QCL5" s="119"/>
      <c r="QCM5" s="119"/>
      <c r="QCN5" s="119"/>
      <c r="QCO5" s="119"/>
      <c r="QCP5" s="119"/>
      <c r="QCQ5" s="119"/>
      <c r="QCR5" s="119"/>
      <c r="QCS5" s="119"/>
      <c r="QCT5" s="119"/>
      <c r="QCU5" s="119"/>
      <c r="QCV5" s="119"/>
      <c r="QCW5" s="119"/>
      <c r="QCX5" s="119"/>
      <c r="QCY5" s="119"/>
      <c r="QCZ5" s="119"/>
      <c r="QDA5" s="119"/>
      <c r="QDB5" s="119"/>
      <c r="QDC5" s="119"/>
      <c r="QDD5" s="119"/>
      <c r="QDE5" s="119"/>
      <c r="QDF5" s="119"/>
      <c r="QDG5" s="119"/>
      <c r="QDH5" s="119"/>
      <c r="QDI5" s="119"/>
      <c r="QDJ5" s="119"/>
      <c r="QDK5" s="119"/>
      <c r="QDL5" s="119"/>
      <c r="QDM5" s="119"/>
      <c r="QDN5" s="119"/>
      <c r="QDO5" s="119"/>
      <c r="QDP5" s="119"/>
      <c r="QDQ5" s="119"/>
      <c r="QDR5" s="119"/>
      <c r="QDS5" s="119"/>
      <c r="QDT5" s="119"/>
      <c r="QDU5" s="119"/>
      <c r="QDV5" s="119"/>
      <c r="QDW5" s="119"/>
      <c r="QDX5" s="119"/>
      <c r="QDY5" s="119"/>
      <c r="QDZ5" s="119"/>
      <c r="QEA5" s="119"/>
      <c r="QEB5" s="119"/>
      <c r="QEC5" s="119"/>
      <c r="QED5" s="119"/>
      <c r="QEE5" s="119"/>
      <c r="QEF5" s="119"/>
      <c r="QEG5" s="119"/>
      <c r="QEH5" s="119"/>
      <c r="QEI5" s="119"/>
      <c r="QEJ5" s="119"/>
      <c r="QEK5" s="119"/>
      <c r="QEL5" s="119"/>
      <c r="QEM5" s="119"/>
      <c r="QEN5" s="119"/>
      <c r="QEO5" s="119"/>
      <c r="QEP5" s="119"/>
      <c r="QEQ5" s="119"/>
      <c r="QER5" s="119"/>
      <c r="QES5" s="119"/>
      <c r="QET5" s="119"/>
      <c r="QEU5" s="119"/>
      <c r="QEV5" s="119"/>
      <c r="QEW5" s="119"/>
      <c r="QEX5" s="119"/>
      <c r="QEY5" s="119"/>
      <c r="QEZ5" s="119"/>
      <c r="QFA5" s="119"/>
      <c r="QFB5" s="119"/>
      <c r="QFC5" s="119"/>
      <c r="QFD5" s="119"/>
      <c r="QFE5" s="119"/>
      <c r="QFF5" s="119"/>
      <c r="QFG5" s="119"/>
      <c r="QFH5" s="119"/>
      <c r="QFI5" s="119"/>
      <c r="QFJ5" s="119"/>
      <c r="QFK5" s="119"/>
      <c r="QFL5" s="119"/>
      <c r="QFM5" s="119"/>
      <c r="QFN5" s="119"/>
      <c r="QFO5" s="119"/>
      <c r="QFP5" s="119"/>
      <c r="QFQ5" s="119"/>
      <c r="QFR5" s="119"/>
      <c r="QFS5" s="119"/>
      <c r="QFT5" s="119"/>
      <c r="QFU5" s="119"/>
      <c r="QFV5" s="119"/>
      <c r="QFW5" s="119"/>
      <c r="QFX5" s="119"/>
      <c r="QFY5" s="119"/>
      <c r="QFZ5" s="119"/>
      <c r="QGA5" s="119"/>
      <c r="QGB5" s="119"/>
      <c r="QGC5" s="119"/>
      <c r="QGD5" s="119"/>
      <c r="QGE5" s="119"/>
      <c r="QGF5" s="119"/>
      <c r="QGG5" s="119"/>
      <c r="QGH5" s="119"/>
      <c r="QGI5" s="119"/>
      <c r="QGJ5" s="119"/>
      <c r="QGK5" s="119"/>
      <c r="QGL5" s="119"/>
      <c r="QGM5" s="119"/>
      <c r="QGN5" s="119"/>
      <c r="QGO5" s="119"/>
      <c r="QGP5" s="119"/>
      <c r="QGQ5" s="119"/>
      <c r="QGR5" s="119"/>
      <c r="QGS5" s="119"/>
      <c r="QGT5" s="119"/>
      <c r="QGU5" s="119"/>
      <c r="QGV5" s="119"/>
      <c r="QGW5" s="119"/>
      <c r="QGX5" s="119"/>
      <c r="QGY5" s="119"/>
      <c r="QGZ5" s="119"/>
      <c r="QHA5" s="119"/>
      <c r="QHB5" s="119"/>
      <c r="QHC5" s="119"/>
      <c r="QHD5" s="119"/>
      <c r="QHE5" s="119"/>
      <c r="QHF5" s="119"/>
      <c r="QHG5" s="119"/>
      <c r="QHH5" s="119"/>
      <c r="QHI5" s="119"/>
      <c r="QHJ5" s="119"/>
      <c r="QHK5" s="119"/>
      <c r="QHL5" s="119"/>
      <c r="QHM5" s="119"/>
      <c r="QHN5" s="119"/>
      <c r="QHO5" s="119"/>
      <c r="QHP5" s="119"/>
      <c r="QHQ5" s="119"/>
      <c r="QHR5" s="119"/>
      <c r="QHS5" s="119"/>
      <c r="QHT5" s="119"/>
      <c r="QHU5" s="119"/>
      <c r="QHV5" s="119"/>
      <c r="QHW5" s="119"/>
      <c r="QHX5" s="119"/>
      <c r="QHY5" s="119"/>
      <c r="QHZ5" s="119"/>
      <c r="QIA5" s="119"/>
      <c r="QIB5" s="119"/>
      <c r="QIC5" s="119"/>
      <c r="QID5" s="119"/>
      <c r="QIE5" s="119"/>
      <c r="QIF5" s="119"/>
      <c r="QIG5" s="119"/>
      <c r="QIH5" s="119"/>
      <c r="QII5" s="119"/>
      <c r="QIJ5" s="119"/>
      <c r="QIK5" s="119"/>
      <c r="QIL5" s="119"/>
      <c r="QIM5" s="119"/>
      <c r="QIN5" s="119"/>
      <c r="QIO5" s="119"/>
      <c r="QIP5" s="119"/>
      <c r="QIQ5" s="119"/>
      <c r="QIR5" s="119"/>
      <c r="QIS5" s="119"/>
      <c r="QIT5" s="119"/>
      <c r="QIU5" s="119"/>
      <c r="QIV5" s="119"/>
      <c r="QIW5" s="119"/>
      <c r="QIX5" s="119"/>
      <c r="QIY5" s="119"/>
      <c r="QIZ5" s="119"/>
      <c r="QJA5" s="119"/>
      <c r="QJB5" s="119"/>
      <c r="QJC5" s="119"/>
      <c r="QJD5" s="119"/>
      <c r="QJE5" s="119"/>
      <c r="QJF5" s="119"/>
      <c r="QJG5" s="119"/>
      <c r="QJH5" s="119"/>
      <c r="QJI5" s="119"/>
      <c r="QJJ5" s="119"/>
      <c r="QJK5" s="119"/>
      <c r="QJL5" s="119"/>
      <c r="QJM5" s="119"/>
      <c r="QJN5" s="119"/>
      <c r="QJO5" s="119"/>
      <c r="QJP5" s="119"/>
      <c r="QJQ5" s="119"/>
      <c r="QJR5" s="119"/>
      <c r="QJS5" s="119"/>
      <c r="QJT5" s="119"/>
      <c r="QJU5" s="119"/>
      <c r="QJV5" s="119"/>
      <c r="QJW5" s="119"/>
      <c r="QJX5" s="119"/>
      <c r="QJY5" s="119"/>
      <c r="QJZ5" s="119"/>
      <c r="QKA5" s="119"/>
      <c r="QKB5" s="119"/>
      <c r="QKC5" s="119"/>
      <c r="QKD5" s="119"/>
      <c r="QKE5" s="119"/>
      <c r="QKF5" s="119"/>
      <c r="QKG5" s="119"/>
      <c r="QKH5" s="119"/>
      <c r="QKI5" s="119"/>
      <c r="QKJ5" s="119"/>
      <c r="QKK5" s="119"/>
      <c r="QKL5" s="119"/>
      <c r="QKM5" s="119"/>
      <c r="QKN5" s="119"/>
      <c r="QKO5" s="119"/>
      <c r="QKP5" s="119"/>
      <c r="QKQ5" s="119"/>
      <c r="QKR5" s="119"/>
      <c r="QKS5" s="119"/>
      <c r="QKT5" s="119"/>
      <c r="QKU5" s="119"/>
      <c r="QKV5" s="119"/>
      <c r="QKW5" s="119"/>
      <c r="QKX5" s="119"/>
      <c r="QKY5" s="119"/>
      <c r="QKZ5" s="119"/>
      <c r="QLA5" s="119"/>
      <c r="QLB5" s="119"/>
      <c r="QLC5" s="119"/>
      <c r="QLD5" s="119"/>
      <c r="QLE5" s="119"/>
      <c r="QLF5" s="119"/>
      <c r="QLG5" s="119"/>
      <c r="QLH5" s="119"/>
      <c r="QLI5" s="119"/>
      <c r="QLJ5" s="119"/>
      <c r="QLK5" s="119"/>
      <c r="QLL5" s="119"/>
      <c r="QLM5" s="119"/>
      <c r="QLN5" s="119"/>
      <c r="QLO5" s="119"/>
      <c r="QLP5" s="119"/>
      <c r="QLQ5" s="119"/>
      <c r="QLR5" s="119"/>
      <c r="QLS5" s="119"/>
      <c r="QLT5" s="119"/>
      <c r="QLU5" s="119"/>
      <c r="QLV5" s="119"/>
      <c r="QLW5" s="119"/>
      <c r="QLX5" s="119"/>
      <c r="QLY5" s="119"/>
      <c r="QLZ5" s="119"/>
      <c r="QMA5" s="119"/>
      <c r="QMB5" s="119"/>
      <c r="QMC5" s="119"/>
      <c r="QMD5" s="119"/>
      <c r="QME5" s="119"/>
      <c r="QMF5" s="119"/>
      <c r="QMG5" s="119"/>
      <c r="QMH5" s="119"/>
      <c r="QMI5" s="119"/>
      <c r="QMJ5" s="119"/>
      <c r="QMK5" s="119"/>
      <c r="QML5" s="119"/>
      <c r="QMM5" s="119"/>
      <c r="QMN5" s="119"/>
      <c r="QMO5" s="119"/>
      <c r="QMP5" s="119"/>
      <c r="QMQ5" s="119"/>
      <c r="QMR5" s="119"/>
      <c r="QMS5" s="119"/>
      <c r="QMT5" s="119"/>
      <c r="QMU5" s="119"/>
      <c r="QMV5" s="119"/>
      <c r="QMW5" s="119"/>
      <c r="QMX5" s="119"/>
      <c r="QMY5" s="119"/>
      <c r="QMZ5" s="119"/>
      <c r="QNA5" s="119"/>
      <c r="QNB5" s="119"/>
      <c r="QNC5" s="119"/>
      <c r="QND5" s="119"/>
      <c r="QNE5" s="119"/>
      <c r="QNF5" s="119"/>
      <c r="QNG5" s="119"/>
      <c r="QNH5" s="119"/>
      <c r="QNI5" s="119"/>
      <c r="QNJ5" s="119"/>
      <c r="QNK5" s="119"/>
      <c r="QNL5" s="119"/>
      <c r="QNM5" s="119"/>
      <c r="QNN5" s="119"/>
      <c r="QNO5" s="119"/>
      <c r="QNP5" s="119"/>
      <c r="QNQ5" s="119"/>
      <c r="QNR5" s="119"/>
      <c r="QNS5" s="119"/>
      <c r="QNT5" s="119"/>
      <c r="QNU5" s="119"/>
      <c r="QNV5" s="119"/>
      <c r="QNW5" s="119"/>
      <c r="QNX5" s="119"/>
      <c r="QNY5" s="119"/>
      <c r="QNZ5" s="119"/>
      <c r="QOA5" s="119"/>
      <c r="QOB5" s="119"/>
      <c r="QOC5" s="119"/>
      <c r="QOD5" s="119"/>
      <c r="QOE5" s="119"/>
      <c r="QOF5" s="119"/>
      <c r="QOG5" s="119"/>
      <c r="QOH5" s="119"/>
      <c r="QOI5" s="119"/>
      <c r="QOJ5" s="119"/>
      <c r="QOK5" s="119"/>
      <c r="QOL5" s="119"/>
      <c r="QOM5" s="119"/>
      <c r="QON5" s="119"/>
      <c r="QOO5" s="119"/>
      <c r="QOP5" s="119"/>
      <c r="QOQ5" s="119"/>
      <c r="QOR5" s="119"/>
      <c r="QOS5" s="119"/>
      <c r="QOT5" s="119"/>
      <c r="QOU5" s="119"/>
      <c r="QOV5" s="119"/>
      <c r="QOW5" s="119"/>
      <c r="QOX5" s="119"/>
      <c r="QOY5" s="119"/>
      <c r="QOZ5" s="119"/>
      <c r="QPA5" s="119"/>
      <c r="QPB5" s="119"/>
      <c r="QPC5" s="119"/>
      <c r="QPD5" s="119"/>
      <c r="QPE5" s="119"/>
      <c r="QPF5" s="119"/>
      <c r="QPG5" s="119"/>
      <c r="QPH5" s="119"/>
      <c r="QPI5" s="119"/>
      <c r="QPJ5" s="119"/>
      <c r="QPK5" s="119"/>
      <c r="QPL5" s="119"/>
      <c r="QPM5" s="119"/>
      <c r="QPN5" s="119"/>
      <c r="QPO5" s="119"/>
      <c r="QPP5" s="119"/>
      <c r="QPQ5" s="119"/>
      <c r="QPR5" s="119"/>
      <c r="QPS5" s="119"/>
      <c r="QPT5" s="119"/>
      <c r="QPU5" s="119"/>
      <c r="QPV5" s="119"/>
      <c r="QPW5" s="119"/>
      <c r="QPX5" s="119"/>
      <c r="QPY5" s="119"/>
      <c r="QPZ5" s="119"/>
      <c r="QQA5" s="119"/>
      <c r="QQB5" s="119"/>
      <c r="QQC5" s="119"/>
      <c r="QQD5" s="119"/>
      <c r="QQE5" s="119"/>
      <c r="QQF5" s="119"/>
      <c r="QQG5" s="119"/>
      <c r="QQH5" s="119"/>
      <c r="QQI5" s="119"/>
      <c r="QQJ5" s="119"/>
      <c r="QQK5" s="119"/>
      <c r="QQL5" s="119"/>
      <c r="QQM5" s="119"/>
      <c r="QQN5" s="119"/>
      <c r="QQO5" s="119"/>
      <c r="QQP5" s="119"/>
      <c r="QQQ5" s="119"/>
      <c r="QQR5" s="119"/>
      <c r="QQS5" s="119"/>
      <c r="QQT5" s="119"/>
      <c r="QQU5" s="119"/>
      <c r="QQV5" s="119"/>
      <c r="QQW5" s="119"/>
      <c r="QQX5" s="119"/>
      <c r="QQY5" s="119"/>
      <c r="QQZ5" s="119"/>
      <c r="QRA5" s="119"/>
      <c r="QRB5" s="119"/>
      <c r="QRC5" s="119"/>
      <c r="QRD5" s="119"/>
      <c r="QRE5" s="119"/>
      <c r="QRF5" s="119"/>
      <c r="QRG5" s="119"/>
      <c r="QRH5" s="119"/>
      <c r="QRI5" s="119"/>
      <c r="QRJ5" s="119"/>
      <c r="QRK5" s="119"/>
      <c r="QRL5" s="119"/>
      <c r="QRM5" s="119"/>
      <c r="QRN5" s="119"/>
      <c r="QRO5" s="119"/>
      <c r="QRP5" s="119"/>
      <c r="QRQ5" s="119"/>
      <c r="QRR5" s="119"/>
      <c r="QRS5" s="119"/>
      <c r="QRT5" s="119"/>
      <c r="QRU5" s="119"/>
      <c r="QRV5" s="119"/>
      <c r="QRW5" s="119"/>
      <c r="QRX5" s="119"/>
      <c r="QRY5" s="119"/>
      <c r="QRZ5" s="119"/>
      <c r="QSA5" s="119"/>
      <c r="QSB5" s="119"/>
      <c r="QSC5" s="119"/>
      <c r="QSD5" s="119"/>
      <c r="QSE5" s="119"/>
      <c r="QSF5" s="119"/>
      <c r="QSG5" s="119"/>
      <c r="QSH5" s="119"/>
      <c r="QSI5" s="119"/>
      <c r="QSJ5" s="119"/>
      <c r="QSK5" s="119"/>
      <c r="QSL5" s="119"/>
      <c r="QSM5" s="119"/>
      <c r="QSN5" s="119"/>
      <c r="QSO5" s="119"/>
      <c r="QSP5" s="119"/>
      <c r="QSQ5" s="119"/>
      <c r="QSR5" s="119"/>
      <c r="QSS5" s="119"/>
      <c r="QST5" s="119"/>
      <c r="QSU5" s="119"/>
      <c r="QSV5" s="119"/>
      <c r="QSW5" s="119"/>
      <c r="QSX5" s="119"/>
      <c r="QSY5" s="119"/>
      <c r="QSZ5" s="119"/>
      <c r="QTA5" s="119"/>
      <c r="QTB5" s="119"/>
      <c r="QTC5" s="119"/>
      <c r="QTD5" s="119"/>
      <c r="QTE5" s="119"/>
      <c r="QTF5" s="119"/>
      <c r="QTG5" s="119"/>
      <c r="QTH5" s="119"/>
      <c r="QTI5" s="119"/>
      <c r="QTJ5" s="119"/>
      <c r="QTK5" s="119"/>
      <c r="QTL5" s="119"/>
      <c r="QTM5" s="119"/>
      <c r="QTN5" s="119"/>
      <c r="QTO5" s="119"/>
      <c r="QTP5" s="119"/>
      <c r="QTQ5" s="119"/>
      <c r="QTR5" s="119"/>
      <c r="QTS5" s="119"/>
      <c r="QTT5" s="119"/>
      <c r="QTU5" s="119"/>
      <c r="QTV5" s="119"/>
      <c r="QTW5" s="119"/>
      <c r="QTX5" s="119"/>
      <c r="QTY5" s="119"/>
      <c r="QTZ5" s="119"/>
      <c r="QUA5" s="119"/>
      <c r="QUB5" s="119"/>
      <c r="QUC5" s="119"/>
      <c r="QUD5" s="119"/>
      <c r="QUE5" s="119"/>
      <c r="QUF5" s="119"/>
      <c r="QUG5" s="119"/>
      <c r="QUH5" s="119"/>
      <c r="QUI5" s="119"/>
      <c r="QUJ5" s="119"/>
      <c r="QUK5" s="119"/>
      <c r="QUL5" s="119"/>
      <c r="QUM5" s="119"/>
      <c r="QUN5" s="119"/>
      <c r="QUO5" s="119"/>
      <c r="QUP5" s="119"/>
      <c r="QUQ5" s="119"/>
      <c r="QUR5" s="119"/>
      <c r="QUS5" s="119"/>
      <c r="QUT5" s="119"/>
      <c r="QUU5" s="119"/>
      <c r="QUV5" s="119"/>
      <c r="QUW5" s="119"/>
      <c r="QUX5" s="119"/>
      <c r="QUY5" s="119"/>
      <c r="QUZ5" s="119"/>
      <c r="QVA5" s="119"/>
      <c r="QVB5" s="119"/>
      <c r="QVC5" s="119"/>
      <c r="QVD5" s="119"/>
      <c r="QVE5" s="119"/>
      <c r="QVF5" s="119"/>
      <c r="QVG5" s="119"/>
      <c r="QVH5" s="119"/>
      <c r="QVI5" s="119"/>
      <c r="QVJ5" s="119"/>
      <c r="QVK5" s="119"/>
      <c r="QVL5" s="119"/>
      <c r="QVM5" s="119"/>
      <c r="QVN5" s="119"/>
      <c r="QVO5" s="119"/>
      <c r="QVP5" s="119"/>
      <c r="QVQ5" s="119"/>
      <c r="QVR5" s="119"/>
      <c r="QVS5" s="119"/>
      <c r="QVT5" s="119"/>
      <c r="QVU5" s="119"/>
      <c r="QVV5" s="119"/>
      <c r="QVW5" s="119"/>
      <c r="QVX5" s="119"/>
      <c r="QVY5" s="119"/>
      <c r="QVZ5" s="119"/>
      <c r="QWA5" s="119"/>
      <c r="QWB5" s="119"/>
      <c r="QWC5" s="119"/>
      <c r="QWD5" s="119"/>
      <c r="QWE5" s="119"/>
      <c r="QWF5" s="119"/>
      <c r="QWG5" s="119"/>
      <c r="QWH5" s="119"/>
      <c r="QWI5" s="119"/>
      <c r="QWJ5" s="119"/>
      <c r="QWK5" s="119"/>
      <c r="QWL5" s="119"/>
      <c r="QWM5" s="119"/>
      <c r="QWN5" s="119"/>
      <c r="QWO5" s="119"/>
      <c r="QWP5" s="119"/>
      <c r="QWQ5" s="119"/>
      <c r="QWR5" s="119"/>
      <c r="QWS5" s="119"/>
      <c r="QWT5" s="119"/>
      <c r="QWU5" s="119"/>
      <c r="QWV5" s="119"/>
      <c r="QWW5" s="119"/>
      <c r="QWX5" s="119"/>
      <c r="QWY5" s="119"/>
      <c r="QWZ5" s="119"/>
      <c r="QXA5" s="119"/>
      <c r="QXB5" s="119"/>
      <c r="QXC5" s="119"/>
      <c r="QXD5" s="119"/>
      <c r="QXE5" s="119"/>
      <c r="QXF5" s="119"/>
      <c r="QXG5" s="119"/>
      <c r="QXH5" s="119"/>
      <c r="QXI5" s="119"/>
      <c r="QXJ5" s="119"/>
      <c r="QXK5" s="119"/>
      <c r="QXL5" s="119"/>
      <c r="QXM5" s="119"/>
      <c r="QXN5" s="119"/>
      <c r="QXO5" s="119"/>
      <c r="QXP5" s="119"/>
      <c r="QXQ5" s="119"/>
      <c r="QXR5" s="119"/>
      <c r="QXS5" s="119"/>
      <c r="QXT5" s="119"/>
      <c r="QXU5" s="119"/>
      <c r="QXV5" s="119"/>
      <c r="QXW5" s="119"/>
      <c r="QXX5" s="119"/>
      <c r="QXY5" s="119"/>
      <c r="QXZ5" s="119"/>
      <c r="QYA5" s="119"/>
      <c r="QYB5" s="119"/>
      <c r="QYC5" s="119"/>
      <c r="QYD5" s="119"/>
      <c r="QYE5" s="119"/>
      <c r="QYF5" s="119"/>
      <c r="QYG5" s="119"/>
      <c r="QYH5" s="119"/>
      <c r="QYI5" s="119"/>
      <c r="QYJ5" s="119"/>
      <c r="QYK5" s="119"/>
      <c r="QYL5" s="119"/>
      <c r="QYM5" s="119"/>
      <c r="QYN5" s="119"/>
      <c r="QYO5" s="119"/>
      <c r="QYP5" s="119"/>
      <c r="QYQ5" s="119"/>
      <c r="QYR5" s="119"/>
      <c r="QYS5" s="119"/>
      <c r="QYT5" s="119"/>
      <c r="QYU5" s="119"/>
      <c r="QYV5" s="119"/>
      <c r="QYW5" s="119"/>
      <c r="QYX5" s="119"/>
      <c r="QYY5" s="119"/>
      <c r="QYZ5" s="119"/>
      <c r="QZA5" s="119"/>
      <c r="QZB5" s="119"/>
      <c r="QZC5" s="119"/>
      <c r="QZD5" s="119"/>
      <c r="QZE5" s="119"/>
      <c r="QZF5" s="119"/>
      <c r="QZG5" s="119"/>
      <c r="QZH5" s="119"/>
      <c r="QZI5" s="119"/>
      <c r="QZJ5" s="119"/>
      <c r="QZK5" s="119"/>
      <c r="QZL5" s="119"/>
      <c r="QZM5" s="119"/>
      <c r="QZN5" s="119"/>
      <c r="QZO5" s="119"/>
      <c r="QZP5" s="119"/>
      <c r="QZQ5" s="119"/>
      <c r="QZR5" s="119"/>
      <c r="QZS5" s="119"/>
      <c r="QZT5" s="119"/>
      <c r="QZU5" s="119"/>
      <c r="QZV5" s="119"/>
      <c r="QZW5" s="119"/>
      <c r="QZX5" s="119"/>
      <c r="QZY5" s="119"/>
      <c r="QZZ5" s="119"/>
      <c r="RAA5" s="119"/>
      <c r="RAB5" s="119"/>
      <c r="RAC5" s="119"/>
      <c r="RAD5" s="119"/>
      <c r="RAE5" s="119"/>
      <c r="RAF5" s="119"/>
      <c r="RAG5" s="119"/>
      <c r="RAH5" s="119"/>
      <c r="RAI5" s="119"/>
      <c r="RAJ5" s="119"/>
      <c r="RAK5" s="119"/>
      <c r="RAL5" s="119"/>
      <c r="RAM5" s="119"/>
      <c r="RAN5" s="119"/>
      <c r="RAO5" s="119"/>
      <c r="RAP5" s="119"/>
      <c r="RAQ5" s="119"/>
      <c r="RAR5" s="119"/>
      <c r="RAS5" s="119"/>
      <c r="RAT5" s="119"/>
      <c r="RAU5" s="119"/>
      <c r="RAV5" s="119"/>
      <c r="RAW5" s="119"/>
      <c r="RAX5" s="119"/>
      <c r="RAY5" s="119"/>
      <c r="RAZ5" s="119"/>
      <c r="RBA5" s="119"/>
      <c r="RBB5" s="119"/>
      <c r="RBC5" s="119"/>
      <c r="RBD5" s="119"/>
      <c r="RBE5" s="119"/>
      <c r="RBF5" s="119"/>
      <c r="RBG5" s="119"/>
      <c r="RBH5" s="119"/>
      <c r="RBI5" s="119"/>
      <c r="RBJ5" s="119"/>
      <c r="RBK5" s="119"/>
      <c r="RBL5" s="119"/>
      <c r="RBM5" s="119"/>
      <c r="RBN5" s="119"/>
      <c r="RBO5" s="119"/>
      <c r="RBP5" s="119"/>
      <c r="RBQ5" s="119"/>
      <c r="RBR5" s="119"/>
      <c r="RBS5" s="119"/>
      <c r="RBT5" s="119"/>
      <c r="RBU5" s="119"/>
      <c r="RBV5" s="119"/>
      <c r="RBW5" s="119"/>
      <c r="RBX5" s="119"/>
      <c r="RBY5" s="119"/>
      <c r="RBZ5" s="119"/>
      <c r="RCA5" s="119"/>
      <c r="RCB5" s="119"/>
      <c r="RCC5" s="119"/>
      <c r="RCD5" s="119"/>
      <c r="RCE5" s="119"/>
      <c r="RCF5" s="119"/>
      <c r="RCG5" s="119"/>
      <c r="RCH5" s="119"/>
      <c r="RCI5" s="119"/>
      <c r="RCJ5" s="119"/>
      <c r="RCK5" s="119"/>
      <c r="RCL5" s="119"/>
      <c r="RCM5" s="119"/>
      <c r="RCN5" s="119"/>
      <c r="RCO5" s="119"/>
      <c r="RCP5" s="119"/>
      <c r="RCQ5" s="119"/>
      <c r="RCR5" s="119"/>
      <c r="RCS5" s="119"/>
      <c r="RCT5" s="119"/>
      <c r="RCU5" s="119"/>
      <c r="RCV5" s="119"/>
      <c r="RCW5" s="119"/>
      <c r="RCX5" s="119"/>
      <c r="RCY5" s="119"/>
      <c r="RCZ5" s="119"/>
      <c r="RDA5" s="119"/>
      <c r="RDB5" s="119"/>
      <c r="RDC5" s="119"/>
      <c r="RDD5" s="119"/>
      <c r="RDE5" s="119"/>
      <c r="RDF5" s="119"/>
      <c r="RDG5" s="119"/>
      <c r="RDH5" s="119"/>
      <c r="RDI5" s="119"/>
      <c r="RDJ5" s="119"/>
      <c r="RDK5" s="119"/>
      <c r="RDL5" s="119"/>
      <c r="RDM5" s="119"/>
      <c r="RDN5" s="119"/>
      <c r="RDO5" s="119"/>
      <c r="RDP5" s="119"/>
      <c r="RDQ5" s="119"/>
      <c r="RDR5" s="119"/>
      <c r="RDS5" s="119"/>
      <c r="RDT5" s="119"/>
      <c r="RDU5" s="119"/>
      <c r="RDV5" s="119"/>
      <c r="RDW5" s="119"/>
      <c r="RDX5" s="119"/>
      <c r="RDY5" s="119"/>
      <c r="RDZ5" s="119"/>
      <c r="REA5" s="119"/>
      <c r="REB5" s="119"/>
      <c r="REC5" s="119"/>
      <c r="RED5" s="119"/>
      <c r="REE5" s="119"/>
      <c r="REF5" s="119"/>
      <c r="REG5" s="119"/>
      <c r="REH5" s="119"/>
      <c r="REI5" s="119"/>
      <c r="REJ5" s="119"/>
      <c r="REK5" s="119"/>
      <c r="REL5" s="119"/>
      <c r="REM5" s="119"/>
      <c r="REN5" s="119"/>
      <c r="REO5" s="119"/>
      <c r="REP5" s="119"/>
      <c r="REQ5" s="119"/>
      <c r="RER5" s="119"/>
      <c r="RES5" s="119"/>
      <c r="RET5" s="119"/>
      <c r="REU5" s="119"/>
      <c r="REV5" s="119"/>
      <c r="REW5" s="119"/>
      <c r="REX5" s="119"/>
      <c r="REY5" s="119"/>
      <c r="REZ5" s="119"/>
      <c r="RFA5" s="119"/>
      <c r="RFB5" s="119"/>
      <c r="RFC5" s="119"/>
      <c r="RFD5" s="119"/>
      <c r="RFE5" s="119"/>
      <c r="RFF5" s="119"/>
      <c r="RFG5" s="119"/>
      <c r="RFH5" s="119"/>
      <c r="RFI5" s="119"/>
      <c r="RFJ5" s="119"/>
      <c r="RFK5" s="119"/>
      <c r="RFL5" s="119"/>
      <c r="RFM5" s="119"/>
      <c r="RFN5" s="119"/>
      <c r="RFO5" s="119"/>
      <c r="RFP5" s="119"/>
      <c r="RFQ5" s="119"/>
      <c r="RFR5" s="119"/>
      <c r="RFS5" s="119"/>
      <c r="RFT5" s="119"/>
      <c r="RFU5" s="119"/>
      <c r="RFV5" s="119"/>
      <c r="RFW5" s="119"/>
      <c r="RFX5" s="119"/>
      <c r="RFY5" s="119"/>
      <c r="RFZ5" s="119"/>
      <c r="RGA5" s="119"/>
      <c r="RGB5" s="119"/>
      <c r="RGC5" s="119"/>
      <c r="RGD5" s="119"/>
      <c r="RGE5" s="119"/>
      <c r="RGF5" s="119"/>
      <c r="RGG5" s="119"/>
      <c r="RGH5" s="119"/>
      <c r="RGI5" s="119"/>
      <c r="RGJ5" s="119"/>
      <c r="RGK5" s="119"/>
      <c r="RGL5" s="119"/>
      <c r="RGM5" s="119"/>
      <c r="RGN5" s="119"/>
      <c r="RGO5" s="119"/>
      <c r="RGP5" s="119"/>
      <c r="RGQ5" s="119"/>
      <c r="RGR5" s="119"/>
      <c r="RGS5" s="119"/>
      <c r="RGT5" s="119"/>
      <c r="RGU5" s="119"/>
      <c r="RGV5" s="119"/>
      <c r="RGW5" s="119"/>
      <c r="RGX5" s="119"/>
      <c r="RGY5" s="119"/>
      <c r="RGZ5" s="119"/>
      <c r="RHA5" s="119"/>
      <c r="RHB5" s="119"/>
      <c r="RHC5" s="119"/>
      <c r="RHD5" s="119"/>
      <c r="RHE5" s="119"/>
      <c r="RHF5" s="119"/>
      <c r="RHG5" s="119"/>
      <c r="RHH5" s="119"/>
      <c r="RHI5" s="119"/>
      <c r="RHJ5" s="119"/>
      <c r="RHK5" s="119"/>
      <c r="RHL5" s="119"/>
      <c r="RHM5" s="119"/>
      <c r="RHN5" s="119"/>
      <c r="RHO5" s="119"/>
      <c r="RHP5" s="119"/>
      <c r="RHQ5" s="119"/>
      <c r="RHR5" s="119"/>
      <c r="RHS5" s="119"/>
      <c r="RHT5" s="119"/>
      <c r="RHU5" s="119"/>
      <c r="RHV5" s="119"/>
      <c r="RHW5" s="119"/>
      <c r="RHX5" s="119"/>
      <c r="RHY5" s="119"/>
      <c r="RHZ5" s="119"/>
      <c r="RIA5" s="119"/>
      <c r="RIB5" s="119"/>
      <c r="RIC5" s="119"/>
      <c r="RID5" s="119"/>
      <c r="RIE5" s="119"/>
      <c r="RIF5" s="119"/>
      <c r="RIG5" s="119"/>
      <c r="RIH5" s="119"/>
      <c r="RII5" s="119"/>
      <c r="RIJ5" s="119"/>
      <c r="RIK5" s="119"/>
      <c r="RIL5" s="119"/>
      <c r="RIM5" s="119"/>
      <c r="RIN5" s="119"/>
      <c r="RIO5" s="119"/>
      <c r="RIP5" s="119"/>
      <c r="RIQ5" s="119"/>
      <c r="RIR5" s="119"/>
      <c r="RIS5" s="119"/>
      <c r="RIT5" s="119"/>
      <c r="RIU5" s="119"/>
      <c r="RIV5" s="119"/>
      <c r="RIW5" s="119"/>
      <c r="RIX5" s="119"/>
      <c r="RIY5" s="119"/>
      <c r="RIZ5" s="119"/>
      <c r="RJA5" s="119"/>
      <c r="RJB5" s="119"/>
      <c r="RJC5" s="119"/>
      <c r="RJD5" s="119"/>
      <c r="RJE5" s="119"/>
      <c r="RJF5" s="119"/>
      <c r="RJG5" s="119"/>
      <c r="RJH5" s="119"/>
      <c r="RJI5" s="119"/>
      <c r="RJJ5" s="119"/>
      <c r="RJK5" s="119"/>
      <c r="RJL5" s="119"/>
      <c r="RJM5" s="119"/>
      <c r="RJN5" s="119"/>
      <c r="RJO5" s="119"/>
      <c r="RJP5" s="119"/>
      <c r="RJQ5" s="119"/>
      <c r="RJR5" s="119"/>
      <c r="RJS5" s="119"/>
      <c r="RJT5" s="119"/>
      <c r="RJU5" s="119"/>
      <c r="RJV5" s="119"/>
      <c r="RJW5" s="119"/>
      <c r="RJX5" s="119"/>
      <c r="RJY5" s="119"/>
      <c r="RJZ5" s="119"/>
      <c r="RKA5" s="119"/>
      <c r="RKB5" s="119"/>
      <c r="RKC5" s="119"/>
      <c r="RKD5" s="119"/>
      <c r="RKE5" s="119"/>
      <c r="RKF5" s="119"/>
      <c r="RKG5" s="119"/>
      <c r="RKH5" s="119"/>
      <c r="RKI5" s="119"/>
      <c r="RKJ5" s="119"/>
      <c r="RKK5" s="119"/>
      <c r="RKL5" s="119"/>
      <c r="RKM5" s="119"/>
      <c r="RKN5" s="119"/>
      <c r="RKO5" s="119"/>
      <c r="RKP5" s="119"/>
      <c r="RKQ5" s="119"/>
      <c r="RKR5" s="119"/>
      <c r="RKS5" s="119"/>
      <c r="RKT5" s="119"/>
      <c r="RKU5" s="119"/>
      <c r="RKV5" s="119"/>
      <c r="RKW5" s="119"/>
      <c r="RKX5" s="119"/>
      <c r="RKY5" s="119"/>
      <c r="RKZ5" s="119"/>
      <c r="RLA5" s="119"/>
      <c r="RLB5" s="119"/>
      <c r="RLC5" s="119"/>
      <c r="RLD5" s="119"/>
      <c r="RLE5" s="119"/>
      <c r="RLF5" s="119"/>
      <c r="RLG5" s="119"/>
      <c r="RLH5" s="119"/>
      <c r="RLI5" s="119"/>
      <c r="RLJ5" s="119"/>
      <c r="RLK5" s="119"/>
      <c r="RLL5" s="119"/>
      <c r="RLM5" s="119"/>
      <c r="RLN5" s="119"/>
      <c r="RLO5" s="119"/>
      <c r="RLP5" s="119"/>
      <c r="RLQ5" s="119"/>
      <c r="RLR5" s="119"/>
      <c r="RLS5" s="119"/>
      <c r="RLT5" s="119"/>
      <c r="RLU5" s="119"/>
      <c r="RLV5" s="119"/>
      <c r="RLW5" s="119"/>
      <c r="RLX5" s="119"/>
      <c r="RLY5" s="119"/>
      <c r="RLZ5" s="119"/>
      <c r="RMA5" s="119"/>
      <c r="RMB5" s="119"/>
      <c r="RMC5" s="119"/>
      <c r="RMD5" s="119"/>
      <c r="RME5" s="119"/>
      <c r="RMF5" s="119"/>
      <c r="RMG5" s="119"/>
      <c r="RMH5" s="119"/>
      <c r="RMI5" s="119"/>
      <c r="RMJ5" s="119"/>
      <c r="RMK5" s="119"/>
      <c r="RML5" s="119"/>
      <c r="RMM5" s="119"/>
      <c r="RMN5" s="119"/>
      <c r="RMO5" s="119"/>
      <c r="RMP5" s="119"/>
      <c r="RMQ5" s="119"/>
      <c r="RMR5" s="119"/>
      <c r="RMS5" s="119"/>
      <c r="RMT5" s="119"/>
      <c r="RMU5" s="119"/>
      <c r="RMV5" s="119"/>
      <c r="RMW5" s="119"/>
      <c r="RMX5" s="119"/>
      <c r="RMY5" s="119"/>
      <c r="RMZ5" s="119"/>
      <c r="RNA5" s="119"/>
      <c r="RNB5" s="119"/>
      <c r="RNC5" s="119"/>
      <c r="RND5" s="119"/>
      <c r="RNE5" s="119"/>
      <c r="RNF5" s="119"/>
      <c r="RNG5" s="119"/>
      <c r="RNH5" s="119"/>
      <c r="RNI5" s="119"/>
      <c r="RNJ5" s="119"/>
      <c r="RNK5" s="119"/>
      <c r="RNL5" s="119"/>
      <c r="RNM5" s="119"/>
      <c r="RNN5" s="119"/>
      <c r="RNO5" s="119"/>
      <c r="RNP5" s="119"/>
      <c r="RNQ5" s="119"/>
      <c r="RNR5" s="119"/>
      <c r="RNS5" s="119"/>
      <c r="RNT5" s="119"/>
      <c r="RNU5" s="119"/>
      <c r="RNV5" s="119"/>
      <c r="RNW5" s="119"/>
      <c r="RNX5" s="119"/>
      <c r="RNY5" s="119"/>
      <c r="RNZ5" s="119"/>
      <c r="ROA5" s="119"/>
      <c r="ROB5" s="119"/>
      <c r="ROC5" s="119"/>
      <c r="ROD5" s="119"/>
      <c r="ROE5" s="119"/>
      <c r="ROF5" s="119"/>
      <c r="ROG5" s="119"/>
      <c r="ROH5" s="119"/>
      <c r="ROI5" s="119"/>
      <c r="ROJ5" s="119"/>
      <c r="ROK5" s="119"/>
      <c r="ROL5" s="119"/>
      <c r="ROM5" s="119"/>
      <c r="RON5" s="119"/>
      <c r="ROO5" s="119"/>
      <c r="ROP5" s="119"/>
      <c r="ROQ5" s="119"/>
      <c r="ROR5" s="119"/>
      <c r="ROS5" s="119"/>
      <c r="ROT5" s="119"/>
      <c r="ROU5" s="119"/>
      <c r="ROV5" s="119"/>
      <c r="ROW5" s="119"/>
      <c r="ROX5" s="119"/>
      <c r="ROY5" s="119"/>
      <c r="ROZ5" s="119"/>
      <c r="RPA5" s="119"/>
      <c r="RPB5" s="119"/>
      <c r="RPC5" s="119"/>
      <c r="RPD5" s="119"/>
      <c r="RPE5" s="119"/>
      <c r="RPF5" s="119"/>
      <c r="RPG5" s="119"/>
      <c r="RPH5" s="119"/>
      <c r="RPI5" s="119"/>
      <c r="RPJ5" s="119"/>
      <c r="RPK5" s="119"/>
      <c r="RPL5" s="119"/>
      <c r="RPM5" s="119"/>
      <c r="RPN5" s="119"/>
      <c r="RPO5" s="119"/>
      <c r="RPP5" s="119"/>
      <c r="RPQ5" s="119"/>
      <c r="RPR5" s="119"/>
      <c r="RPS5" s="119"/>
      <c r="RPT5" s="119"/>
      <c r="RPU5" s="119"/>
      <c r="RPV5" s="119"/>
      <c r="RPW5" s="119"/>
      <c r="RPX5" s="119"/>
      <c r="RPY5" s="119"/>
      <c r="RPZ5" s="119"/>
      <c r="RQA5" s="119"/>
      <c r="RQB5" s="119"/>
      <c r="RQC5" s="119"/>
      <c r="RQD5" s="119"/>
      <c r="RQE5" s="119"/>
      <c r="RQF5" s="119"/>
      <c r="RQG5" s="119"/>
      <c r="RQH5" s="119"/>
      <c r="RQI5" s="119"/>
      <c r="RQJ5" s="119"/>
      <c r="RQK5" s="119"/>
      <c r="RQL5" s="119"/>
      <c r="RQM5" s="119"/>
      <c r="RQN5" s="119"/>
      <c r="RQO5" s="119"/>
      <c r="RQP5" s="119"/>
      <c r="RQQ5" s="119"/>
      <c r="RQR5" s="119"/>
      <c r="RQS5" s="119"/>
      <c r="RQT5" s="119"/>
      <c r="RQU5" s="119"/>
      <c r="RQV5" s="119"/>
      <c r="RQW5" s="119"/>
      <c r="RQX5" s="119"/>
      <c r="RQY5" s="119"/>
      <c r="RQZ5" s="119"/>
      <c r="RRA5" s="119"/>
      <c r="RRB5" s="119"/>
      <c r="RRC5" s="119"/>
      <c r="RRD5" s="119"/>
      <c r="RRE5" s="119"/>
      <c r="RRF5" s="119"/>
      <c r="RRG5" s="119"/>
      <c r="RRH5" s="119"/>
      <c r="RRI5" s="119"/>
      <c r="RRJ5" s="119"/>
      <c r="RRK5" s="119"/>
      <c r="RRL5" s="119"/>
      <c r="RRM5" s="119"/>
      <c r="RRN5" s="119"/>
      <c r="RRO5" s="119"/>
      <c r="RRP5" s="119"/>
      <c r="RRQ5" s="119"/>
      <c r="RRR5" s="119"/>
      <c r="RRS5" s="119"/>
      <c r="RRT5" s="119"/>
      <c r="RRU5" s="119"/>
      <c r="RRV5" s="119"/>
      <c r="RRW5" s="119"/>
      <c r="RRX5" s="119"/>
      <c r="RRY5" s="119"/>
      <c r="RRZ5" s="119"/>
      <c r="RSA5" s="119"/>
      <c r="RSB5" s="119"/>
      <c r="RSC5" s="119"/>
      <c r="RSD5" s="119"/>
      <c r="RSE5" s="119"/>
      <c r="RSF5" s="119"/>
      <c r="RSG5" s="119"/>
      <c r="RSH5" s="119"/>
      <c r="RSI5" s="119"/>
      <c r="RSJ5" s="119"/>
      <c r="RSK5" s="119"/>
      <c r="RSL5" s="119"/>
      <c r="RSM5" s="119"/>
      <c r="RSN5" s="119"/>
      <c r="RSO5" s="119"/>
      <c r="RSP5" s="119"/>
      <c r="RSQ5" s="119"/>
      <c r="RSR5" s="119"/>
      <c r="RSS5" s="119"/>
      <c r="RST5" s="119"/>
      <c r="RSU5" s="119"/>
      <c r="RSV5" s="119"/>
      <c r="RSW5" s="119"/>
      <c r="RSX5" s="119"/>
      <c r="RSY5" s="119"/>
      <c r="RSZ5" s="119"/>
      <c r="RTA5" s="119"/>
      <c r="RTB5" s="119"/>
      <c r="RTC5" s="119"/>
      <c r="RTD5" s="119"/>
      <c r="RTE5" s="119"/>
      <c r="RTF5" s="119"/>
      <c r="RTG5" s="119"/>
      <c r="RTH5" s="119"/>
      <c r="RTI5" s="119"/>
      <c r="RTJ5" s="119"/>
      <c r="RTK5" s="119"/>
      <c r="RTL5" s="119"/>
      <c r="RTM5" s="119"/>
      <c r="RTN5" s="119"/>
      <c r="RTO5" s="119"/>
      <c r="RTP5" s="119"/>
      <c r="RTQ5" s="119"/>
      <c r="RTR5" s="119"/>
      <c r="RTS5" s="119"/>
      <c r="RTT5" s="119"/>
      <c r="RTU5" s="119"/>
      <c r="RTV5" s="119"/>
      <c r="RTW5" s="119"/>
      <c r="RTX5" s="119"/>
      <c r="RTY5" s="119"/>
      <c r="RTZ5" s="119"/>
      <c r="RUA5" s="119"/>
      <c r="RUB5" s="119"/>
      <c r="RUC5" s="119"/>
      <c r="RUD5" s="119"/>
      <c r="RUE5" s="119"/>
      <c r="RUF5" s="119"/>
      <c r="RUG5" s="119"/>
      <c r="RUH5" s="119"/>
      <c r="RUI5" s="119"/>
      <c r="RUJ5" s="119"/>
      <c r="RUK5" s="119"/>
      <c r="RUL5" s="119"/>
      <c r="RUM5" s="119"/>
      <c r="RUN5" s="119"/>
      <c r="RUO5" s="119"/>
      <c r="RUP5" s="119"/>
      <c r="RUQ5" s="119"/>
      <c r="RUR5" s="119"/>
      <c r="RUS5" s="119"/>
      <c r="RUT5" s="119"/>
      <c r="RUU5" s="119"/>
      <c r="RUV5" s="119"/>
      <c r="RUW5" s="119"/>
      <c r="RUX5" s="119"/>
      <c r="RUY5" s="119"/>
      <c r="RUZ5" s="119"/>
      <c r="RVA5" s="119"/>
      <c r="RVB5" s="119"/>
      <c r="RVC5" s="119"/>
      <c r="RVD5" s="119"/>
      <c r="RVE5" s="119"/>
      <c r="RVF5" s="119"/>
      <c r="RVG5" s="119"/>
      <c r="RVH5" s="119"/>
      <c r="RVI5" s="119"/>
      <c r="RVJ5" s="119"/>
      <c r="RVK5" s="119"/>
      <c r="RVL5" s="119"/>
      <c r="RVM5" s="119"/>
      <c r="RVN5" s="119"/>
      <c r="RVO5" s="119"/>
      <c r="RVP5" s="119"/>
      <c r="RVQ5" s="119"/>
      <c r="RVR5" s="119"/>
      <c r="RVS5" s="119"/>
      <c r="RVT5" s="119"/>
      <c r="RVU5" s="119"/>
      <c r="RVV5" s="119"/>
      <c r="RVW5" s="119"/>
      <c r="RVX5" s="119"/>
      <c r="RVY5" s="119"/>
      <c r="RVZ5" s="119"/>
      <c r="RWA5" s="119"/>
      <c r="RWB5" s="119"/>
      <c r="RWC5" s="119"/>
      <c r="RWD5" s="119"/>
      <c r="RWE5" s="119"/>
      <c r="RWF5" s="119"/>
      <c r="RWG5" s="119"/>
      <c r="RWH5" s="119"/>
      <c r="RWI5" s="119"/>
      <c r="RWJ5" s="119"/>
      <c r="RWK5" s="119"/>
      <c r="RWL5" s="119"/>
      <c r="RWM5" s="119"/>
      <c r="RWN5" s="119"/>
      <c r="RWO5" s="119"/>
      <c r="RWP5" s="119"/>
      <c r="RWQ5" s="119"/>
      <c r="RWR5" s="119"/>
      <c r="RWS5" s="119"/>
      <c r="RWT5" s="119"/>
      <c r="RWU5" s="119"/>
      <c r="RWV5" s="119"/>
      <c r="RWW5" s="119"/>
      <c r="RWX5" s="119"/>
      <c r="RWY5" s="119"/>
      <c r="RWZ5" s="119"/>
      <c r="RXA5" s="119"/>
      <c r="RXB5" s="119"/>
      <c r="RXC5" s="119"/>
      <c r="RXD5" s="119"/>
      <c r="RXE5" s="119"/>
      <c r="RXF5" s="119"/>
      <c r="RXG5" s="119"/>
      <c r="RXH5" s="119"/>
      <c r="RXI5" s="119"/>
      <c r="RXJ5" s="119"/>
      <c r="RXK5" s="119"/>
      <c r="RXL5" s="119"/>
      <c r="RXM5" s="119"/>
      <c r="RXN5" s="119"/>
      <c r="RXO5" s="119"/>
      <c r="RXP5" s="119"/>
      <c r="RXQ5" s="119"/>
      <c r="RXR5" s="119"/>
      <c r="RXS5" s="119"/>
      <c r="RXT5" s="119"/>
      <c r="RXU5" s="119"/>
      <c r="RXV5" s="119"/>
      <c r="RXW5" s="119"/>
      <c r="RXX5" s="119"/>
      <c r="RXY5" s="119"/>
      <c r="RXZ5" s="119"/>
      <c r="RYA5" s="119"/>
      <c r="RYB5" s="119"/>
      <c r="RYC5" s="119"/>
      <c r="RYD5" s="119"/>
      <c r="RYE5" s="119"/>
      <c r="RYF5" s="119"/>
      <c r="RYG5" s="119"/>
      <c r="RYH5" s="119"/>
      <c r="RYI5" s="119"/>
      <c r="RYJ5" s="119"/>
      <c r="RYK5" s="119"/>
      <c r="RYL5" s="119"/>
      <c r="RYM5" s="119"/>
      <c r="RYN5" s="119"/>
      <c r="RYO5" s="119"/>
      <c r="RYP5" s="119"/>
      <c r="RYQ5" s="119"/>
      <c r="RYR5" s="119"/>
      <c r="RYS5" s="119"/>
      <c r="RYT5" s="119"/>
      <c r="RYU5" s="119"/>
      <c r="RYV5" s="119"/>
      <c r="RYW5" s="119"/>
      <c r="RYX5" s="119"/>
      <c r="RYY5" s="119"/>
      <c r="RYZ5" s="119"/>
      <c r="RZA5" s="119"/>
      <c r="RZB5" s="119"/>
      <c r="RZC5" s="119"/>
      <c r="RZD5" s="119"/>
      <c r="RZE5" s="119"/>
      <c r="RZF5" s="119"/>
      <c r="RZG5" s="119"/>
      <c r="RZH5" s="119"/>
      <c r="RZI5" s="119"/>
      <c r="RZJ5" s="119"/>
      <c r="RZK5" s="119"/>
      <c r="RZL5" s="119"/>
      <c r="RZM5" s="119"/>
      <c r="RZN5" s="119"/>
      <c r="RZO5" s="119"/>
      <c r="RZP5" s="119"/>
      <c r="RZQ5" s="119"/>
      <c r="RZR5" s="119"/>
      <c r="RZS5" s="119"/>
      <c r="RZT5" s="119"/>
      <c r="RZU5" s="119"/>
      <c r="RZV5" s="119"/>
      <c r="RZW5" s="119"/>
      <c r="RZX5" s="119"/>
      <c r="RZY5" s="119"/>
      <c r="RZZ5" s="119"/>
      <c r="SAA5" s="119"/>
      <c r="SAB5" s="119"/>
      <c r="SAC5" s="119"/>
      <c r="SAD5" s="119"/>
      <c r="SAE5" s="119"/>
      <c r="SAF5" s="119"/>
      <c r="SAG5" s="119"/>
      <c r="SAH5" s="119"/>
      <c r="SAI5" s="119"/>
      <c r="SAJ5" s="119"/>
      <c r="SAK5" s="119"/>
      <c r="SAL5" s="119"/>
      <c r="SAM5" s="119"/>
      <c r="SAN5" s="119"/>
      <c r="SAO5" s="119"/>
      <c r="SAP5" s="119"/>
      <c r="SAQ5" s="119"/>
      <c r="SAR5" s="119"/>
      <c r="SAS5" s="119"/>
      <c r="SAT5" s="119"/>
      <c r="SAU5" s="119"/>
      <c r="SAV5" s="119"/>
      <c r="SAW5" s="119"/>
      <c r="SAX5" s="119"/>
      <c r="SAY5" s="119"/>
      <c r="SAZ5" s="119"/>
      <c r="SBA5" s="119"/>
      <c r="SBB5" s="119"/>
      <c r="SBC5" s="119"/>
      <c r="SBD5" s="119"/>
      <c r="SBE5" s="119"/>
      <c r="SBF5" s="119"/>
      <c r="SBG5" s="119"/>
      <c r="SBH5" s="119"/>
      <c r="SBI5" s="119"/>
      <c r="SBJ5" s="119"/>
      <c r="SBK5" s="119"/>
      <c r="SBL5" s="119"/>
      <c r="SBM5" s="119"/>
      <c r="SBN5" s="119"/>
      <c r="SBO5" s="119"/>
      <c r="SBP5" s="119"/>
      <c r="SBQ5" s="119"/>
      <c r="SBR5" s="119"/>
      <c r="SBS5" s="119"/>
      <c r="SBT5" s="119"/>
      <c r="SBU5" s="119"/>
      <c r="SBV5" s="119"/>
      <c r="SBW5" s="119"/>
      <c r="SBX5" s="119"/>
      <c r="SBY5" s="119"/>
      <c r="SBZ5" s="119"/>
      <c r="SCA5" s="119"/>
      <c r="SCB5" s="119"/>
      <c r="SCC5" s="119"/>
      <c r="SCD5" s="119"/>
      <c r="SCE5" s="119"/>
      <c r="SCF5" s="119"/>
      <c r="SCG5" s="119"/>
      <c r="SCH5" s="119"/>
      <c r="SCI5" s="119"/>
      <c r="SCJ5" s="119"/>
      <c r="SCK5" s="119"/>
      <c r="SCL5" s="119"/>
      <c r="SCM5" s="119"/>
      <c r="SCN5" s="119"/>
      <c r="SCO5" s="119"/>
      <c r="SCP5" s="119"/>
      <c r="SCQ5" s="119"/>
      <c r="SCR5" s="119"/>
      <c r="SCS5" s="119"/>
      <c r="SCT5" s="119"/>
      <c r="SCU5" s="119"/>
      <c r="SCV5" s="119"/>
      <c r="SCW5" s="119"/>
      <c r="SCX5" s="119"/>
      <c r="SCY5" s="119"/>
      <c r="SCZ5" s="119"/>
      <c r="SDA5" s="119"/>
      <c r="SDB5" s="119"/>
      <c r="SDC5" s="119"/>
      <c r="SDD5" s="119"/>
      <c r="SDE5" s="119"/>
      <c r="SDF5" s="119"/>
      <c r="SDG5" s="119"/>
      <c r="SDH5" s="119"/>
      <c r="SDI5" s="119"/>
      <c r="SDJ5" s="119"/>
      <c r="SDK5" s="119"/>
      <c r="SDL5" s="119"/>
      <c r="SDM5" s="119"/>
      <c r="SDN5" s="119"/>
      <c r="SDO5" s="119"/>
      <c r="SDP5" s="119"/>
      <c r="SDQ5" s="119"/>
      <c r="SDR5" s="119"/>
      <c r="SDS5" s="119"/>
      <c r="SDT5" s="119"/>
      <c r="SDU5" s="119"/>
      <c r="SDV5" s="119"/>
      <c r="SDW5" s="119"/>
      <c r="SDX5" s="119"/>
      <c r="SDY5" s="119"/>
      <c r="SDZ5" s="119"/>
      <c r="SEA5" s="119"/>
      <c r="SEB5" s="119"/>
      <c r="SEC5" s="119"/>
      <c r="SED5" s="119"/>
      <c r="SEE5" s="119"/>
      <c r="SEF5" s="119"/>
      <c r="SEG5" s="119"/>
      <c r="SEH5" s="119"/>
      <c r="SEI5" s="119"/>
      <c r="SEJ5" s="119"/>
      <c r="SEK5" s="119"/>
      <c r="SEL5" s="119"/>
      <c r="SEM5" s="119"/>
      <c r="SEN5" s="119"/>
      <c r="SEO5" s="119"/>
      <c r="SEP5" s="119"/>
      <c r="SEQ5" s="119"/>
      <c r="SER5" s="119"/>
      <c r="SES5" s="119"/>
      <c r="SET5" s="119"/>
      <c r="SEU5" s="119"/>
      <c r="SEV5" s="119"/>
      <c r="SEW5" s="119"/>
      <c r="SEX5" s="119"/>
      <c r="SEY5" s="119"/>
      <c r="SEZ5" s="119"/>
      <c r="SFA5" s="119"/>
      <c r="SFB5" s="119"/>
      <c r="SFC5" s="119"/>
      <c r="SFD5" s="119"/>
      <c r="SFE5" s="119"/>
      <c r="SFF5" s="119"/>
      <c r="SFG5" s="119"/>
      <c r="SFH5" s="119"/>
      <c r="SFI5" s="119"/>
      <c r="SFJ5" s="119"/>
      <c r="SFK5" s="119"/>
      <c r="SFL5" s="119"/>
      <c r="SFM5" s="119"/>
      <c r="SFN5" s="119"/>
      <c r="SFO5" s="119"/>
      <c r="SFP5" s="119"/>
      <c r="SFQ5" s="119"/>
      <c r="SFR5" s="119"/>
      <c r="SFS5" s="119"/>
      <c r="SFT5" s="119"/>
      <c r="SFU5" s="119"/>
      <c r="SFV5" s="119"/>
      <c r="SFW5" s="119"/>
      <c r="SFX5" s="119"/>
      <c r="SFY5" s="119"/>
      <c r="SFZ5" s="119"/>
      <c r="SGA5" s="119"/>
      <c r="SGB5" s="119"/>
      <c r="SGC5" s="119"/>
      <c r="SGD5" s="119"/>
      <c r="SGE5" s="119"/>
      <c r="SGF5" s="119"/>
      <c r="SGG5" s="119"/>
      <c r="SGH5" s="119"/>
      <c r="SGI5" s="119"/>
      <c r="SGJ5" s="119"/>
      <c r="SGK5" s="119"/>
      <c r="SGL5" s="119"/>
      <c r="SGM5" s="119"/>
      <c r="SGN5" s="119"/>
      <c r="SGO5" s="119"/>
      <c r="SGP5" s="119"/>
      <c r="SGQ5" s="119"/>
      <c r="SGR5" s="119"/>
      <c r="SGS5" s="119"/>
      <c r="SGT5" s="119"/>
      <c r="SGU5" s="119"/>
      <c r="SGV5" s="119"/>
      <c r="SGW5" s="119"/>
      <c r="SGX5" s="119"/>
      <c r="SGY5" s="119"/>
      <c r="SGZ5" s="119"/>
      <c r="SHA5" s="119"/>
      <c r="SHB5" s="119"/>
      <c r="SHC5" s="119"/>
      <c r="SHD5" s="119"/>
      <c r="SHE5" s="119"/>
      <c r="SHF5" s="119"/>
      <c r="SHG5" s="119"/>
      <c r="SHH5" s="119"/>
      <c r="SHI5" s="119"/>
      <c r="SHJ5" s="119"/>
      <c r="SHK5" s="119"/>
      <c r="SHL5" s="119"/>
      <c r="SHM5" s="119"/>
      <c r="SHN5" s="119"/>
      <c r="SHO5" s="119"/>
      <c r="SHP5" s="119"/>
      <c r="SHQ5" s="119"/>
      <c r="SHR5" s="119"/>
      <c r="SHS5" s="119"/>
      <c r="SHT5" s="119"/>
      <c r="SHU5" s="119"/>
      <c r="SHV5" s="119"/>
      <c r="SHW5" s="119"/>
      <c r="SHX5" s="119"/>
      <c r="SHY5" s="119"/>
      <c r="SHZ5" s="119"/>
      <c r="SIA5" s="119"/>
      <c r="SIB5" s="119"/>
      <c r="SIC5" s="119"/>
      <c r="SID5" s="119"/>
      <c r="SIE5" s="119"/>
      <c r="SIF5" s="119"/>
      <c r="SIG5" s="119"/>
      <c r="SIH5" s="119"/>
      <c r="SII5" s="119"/>
      <c r="SIJ5" s="119"/>
      <c r="SIK5" s="119"/>
      <c r="SIL5" s="119"/>
      <c r="SIM5" s="119"/>
      <c r="SIN5" s="119"/>
      <c r="SIO5" s="119"/>
      <c r="SIP5" s="119"/>
      <c r="SIQ5" s="119"/>
      <c r="SIR5" s="119"/>
      <c r="SIS5" s="119"/>
      <c r="SIT5" s="119"/>
      <c r="SIU5" s="119"/>
      <c r="SIV5" s="119"/>
      <c r="SIW5" s="119"/>
      <c r="SIX5" s="119"/>
      <c r="SIY5" s="119"/>
      <c r="SIZ5" s="119"/>
      <c r="SJA5" s="119"/>
      <c r="SJB5" s="119"/>
      <c r="SJC5" s="119"/>
      <c r="SJD5" s="119"/>
      <c r="SJE5" s="119"/>
      <c r="SJF5" s="119"/>
      <c r="SJG5" s="119"/>
      <c r="SJH5" s="119"/>
      <c r="SJI5" s="119"/>
      <c r="SJJ5" s="119"/>
      <c r="SJK5" s="119"/>
      <c r="SJL5" s="119"/>
      <c r="SJM5" s="119"/>
      <c r="SJN5" s="119"/>
      <c r="SJO5" s="119"/>
      <c r="SJP5" s="119"/>
      <c r="SJQ5" s="119"/>
      <c r="SJR5" s="119"/>
      <c r="SJS5" s="119"/>
      <c r="SJT5" s="119"/>
      <c r="SJU5" s="119"/>
      <c r="SJV5" s="119"/>
      <c r="SJW5" s="119"/>
      <c r="SJX5" s="119"/>
      <c r="SJY5" s="119"/>
      <c r="SJZ5" s="119"/>
      <c r="SKA5" s="119"/>
      <c r="SKB5" s="119"/>
      <c r="SKC5" s="119"/>
      <c r="SKD5" s="119"/>
      <c r="SKE5" s="119"/>
      <c r="SKF5" s="119"/>
      <c r="SKG5" s="119"/>
      <c r="SKH5" s="119"/>
      <c r="SKI5" s="119"/>
      <c r="SKJ5" s="119"/>
      <c r="SKK5" s="119"/>
      <c r="SKL5" s="119"/>
      <c r="SKM5" s="119"/>
      <c r="SKN5" s="119"/>
      <c r="SKO5" s="119"/>
      <c r="SKP5" s="119"/>
      <c r="SKQ5" s="119"/>
      <c r="SKR5" s="119"/>
      <c r="SKS5" s="119"/>
      <c r="SKT5" s="119"/>
      <c r="SKU5" s="119"/>
      <c r="SKV5" s="119"/>
      <c r="SKW5" s="119"/>
      <c r="SKX5" s="119"/>
      <c r="SKY5" s="119"/>
      <c r="SKZ5" s="119"/>
      <c r="SLA5" s="119"/>
      <c r="SLB5" s="119"/>
      <c r="SLC5" s="119"/>
      <c r="SLD5" s="119"/>
      <c r="SLE5" s="119"/>
      <c r="SLF5" s="119"/>
      <c r="SLG5" s="119"/>
      <c r="SLH5" s="119"/>
      <c r="SLI5" s="119"/>
      <c r="SLJ5" s="119"/>
      <c r="SLK5" s="119"/>
      <c r="SLL5" s="119"/>
      <c r="SLM5" s="119"/>
      <c r="SLN5" s="119"/>
      <c r="SLO5" s="119"/>
      <c r="SLP5" s="119"/>
      <c r="SLQ5" s="119"/>
      <c r="SLR5" s="119"/>
      <c r="SLS5" s="119"/>
      <c r="SLT5" s="119"/>
      <c r="SLU5" s="119"/>
      <c r="SLV5" s="119"/>
      <c r="SLW5" s="119"/>
      <c r="SLX5" s="119"/>
      <c r="SLY5" s="119"/>
      <c r="SLZ5" s="119"/>
      <c r="SMA5" s="119"/>
      <c r="SMB5" s="119"/>
      <c r="SMC5" s="119"/>
      <c r="SMD5" s="119"/>
      <c r="SME5" s="119"/>
      <c r="SMF5" s="119"/>
      <c r="SMG5" s="119"/>
      <c r="SMH5" s="119"/>
      <c r="SMI5" s="119"/>
      <c r="SMJ5" s="119"/>
      <c r="SMK5" s="119"/>
      <c r="SML5" s="119"/>
      <c r="SMM5" s="119"/>
      <c r="SMN5" s="119"/>
      <c r="SMO5" s="119"/>
      <c r="SMP5" s="119"/>
      <c r="SMQ5" s="119"/>
      <c r="SMR5" s="119"/>
      <c r="SMS5" s="119"/>
      <c r="SMT5" s="119"/>
      <c r="SMU5" s="119"/>
      <c r="SMV5" s="119"/>
      <c r="SMW5" s="119"/>
      <c r="SMX5" s="119"/>
      <c r="SMY5" s="119"/>
      <c r="SMZ5" s="119"/>
      <c r="SNA5" s="119"/>
      <c r="SNB5" s="119"/>
      <c r="SNC5" s="119"/>
      <c r="SND5" s="119"/>
      <c r="SNE5" s="119"/>
      <c r="SNF5" s="119"/>
      <c r="SNG5" s="119"/>
      <c r="SNH5" s="119"/>
      <c r="SNI5" s="119"/>
      <c r="SNJ5" s="119"/>
      <c r="SNK5" s="119"/>
      <c r="SNL5" s="119"/>
      <c r="SNM5" s="119"/>
      <c r="SNN5" s="119"/>
      <c r="SNO5" s="119"/>
      <c r="SNP5" s="119"/>
      <c r="SNQ5" s="119"/>
      <c r="SNR5" s="119"/>
      <c r="SNS5" s="119"/>
      <c r="SNT5" s="119"/>
      <c r="SNU5" s="119"/>
      <c r="SNV5" s="119"/>
      <c r="SNW5" s="119"/>
      <c r="SNX5" s="119"/>
      <c r="SNY5" s="119"/>
      <c r="SNZ5" s="119"/>
      <c r="SOA5" s="119"/>
      <c r="SOB5" s="119"/>
      <c r="SOC5" s="119"/>
      <c r="SOD5" s="119"/>
      <c r="SOE5" s="119"/>
      <c r="SOF5" s="119"/>
      <c r="SOG5" s="119"/>
      <c r="SOH5" s="119"/>
      <c r="SOI5" s="119"/>
      <c r="SOJ5" s="119"/>
      <c r="SOK5" s="119"/>
      <c r="SOL5" s="119"/>
      <c r="SOM5" s="119"/>
      <c r="SON5" s="119"/>
      <c r="SOO5" s="119"/>
      <c r="SOP5" s="119"/>
      <c r="SOQ5" s="119"/>
      <c r="SOR5" s="119"/>
      <c r="SOS5" s="119"/>
      <c r="SOT5" s="119"/>
      <c r="SOU5" s="119"/>
      <c r="SOV5" s="119"/>
      <c r="SOW5" s="119"/>
      <c r="SOX5" s="119"/>
      <c r="SOY5" s="119"/>
      <c r="SOZ5" s="119"/>
      <c r="SPA5" s="119"/>
      <c r="SPB5" s="119"/>
      <c r="SPC5" s="119"/>
      <c r="SPD5" s="119"/>
      <c r="SPE5" s="119"/>
      <c r="SPF5" s="119"/>
      <c r="SPG5" s="119"/>
      <c r="SPH5" s="119"/>
      <c r="SPI5" s="119"/>
      <c r="SPJ5" s="119"/>
      <c r="SPK5" s="119"/>
      <c r="SPL5" s="119"/>
      <c r="SPM5" s="119"/>
      <c r="SPN5" s="119"/>
      <c r="SPO5" s="119"/>
      <c r="SPP5" s="119"/>
      <c r="SPQ5" s="119"/>
      <c r="SPR5" s="119"/>
      <c r="SPS5" s="119"/>
      <c r="SPT5" s="119"/>
      <c r="SPU5" s="119"/>
      <c r="SPV5" s="119"/>
      <c r="SPW5" s="119"/>
      <c r="SPX5" s="119"/>
      <c r="SPY5" s="119"/>
      <c r="SPZ5" s="119"/>
      <c r="SQA5" s="119"/>
      <c r="SQB5" s="119"/>
      <c r="SQC5" s="119"/>
      <c r="SQD5" s="119"/>
      <c r="SQE5" s="119"/>
      <c r="SQF5" s="119"/>
      <c r="SQG5" s="119"/>
      <c r="SQH5" s="119"/>
      <c r="SQI5" s="119"/>
      <c r="SQJ5" s="119"/>
      <c r="SQK5" s="119"/>
      <c r="SQL5" s="119"/>
      <c r="SQM5" s="119"/>
      <c r="SQN5" s="119"/>
      <c r="SQO5" s="119"/>
      <c r="SQP5" s="119"/>
      <c r="SQQ5" s="119"/>
      <c r="SQR5" s="119"/>
      <c r="SQS5" s="119"/>
      <c r="SQT5" s="119"/>
      <c r="SQU5" s="119"/>
      <c r="SQV5" s="119"/>
      <c r="SQW5" s="119"/>
      <c r="SQX5" s="119"/>
      <c r="SQY5" s="119"/>
      <c r="SQZ5" s="119"/>
      <c r="SRA5" s="119"/>
      <c r="SRB5" s="119"/>
      <c r="SRC5" s="119"/>
      <c r="SRD5" s="119"/>
      <c r="SRE5" s="119"/>
      <c r="SRF5" s="119"/>
      <c r="SRG5" s="119"/>
      <c r="SRH5" s="119"/>
      <c r="SRI5" s="119"/>
      <c r="SRJ5" s="119"/>
      <c r="SRK5" s="119"/>
      <c r="SRL5" s="119"/>
      <c r="SRM5" s="119"/>
      <c r="SRN5" s="119"/>
      <c r="SRO5" s="119"/>
      <c r="SRP5" s="119"/>
      <c r="SRQ5" s="119"/>
      <c r="SRR5" s="119"/>
      <c r="SRS5" s="119"/>
      <c r="SRT5" s="119"/>
      <c r="SRU5" s="119"/>
      <c r="SRV5" s="119"/>
      <c r="SRW5" s="119"/>
      <c r="SRX5" s="119"/>
      <c r="SRY5" s="119"/>
      <c r="SRZ5" s="119"/>
      <c r="SSA5" s="119"/>
      <c r="SSB5" s="119"/>
      <c r="SSC5" s="119"/>
      <c r="SSD5" s="119"/>
      <c r="SSE5" s="119"/>
      <c r="SSF5" s="119"/>
      <c r="SSG5" s="119"/>
      <c r="SSH5" s="119"/>
      <c r="SSI5" s="119"/>
      <c r="SSJ5" s="119"/>
      <c r="SSK5" s="119"/>
      <c r="SSL5" s="119"/>
      <c r="SSM5" s="119"/>
      <c r="SSN5" s="119"/>
      <c r="SSO5" s="119"/>
      <c r="SSP5" s="119"/>
      <c r="SSQ5" s="119"/>
      <c r="SSR5" s="119"/>
      <c r="SSS5" s="119"/>
      <c r="SST5" s="119"/>
      <c r="SSU5" s="119"/>
      <c r="SSV5" s="119"/>
      <c r="SSW5" s="119"/>
      <c r="SSX5" s="119"/>
      <c r="SSY5" s="119"/>
      <c r="SSZ5" s="119"/>
      <c r="STA5" s="119"/>
      <c r="STB5" s="119"/>
      <c r="STC5" s="119"/>
      <c r="STD5" s="119"/>
      <c r="STE5" s="119"/>
      <c r="STF5" s="119"/>
      <c r="STG5" s="119"/>
      <c r="STH5" s="119"/>
      <c r="STI5" s="119"/>
      <c r="STJ5" s="119"/>
      <c r="STK5" s="119"/>
      <c r="STL5" s="119"/>
      <c r="STM5" s="119"/>
      <c r="STN5" s="119"/>
      <c r="STO5" s="119"/>
      <c r="STP5" s="119"/>
      <c r="STQ5" s="119"/>
      <c r="STR5" s="119"/>
      <c r="STS5" s="119"/>
      <c r="STT5" s="119"/>
      <c r="STU5" s="119"/>
      <c r="STV5" s="119"/>
      <c r="STW5" s="119"/>
      <c r="STX5" s="119"/>
      <c r="STY5" s="119"/>
      <c r="STZ5" s="119"/>
      <c r="SUA5" s="119"/>
      <c r="SUB5" s="119"/>
      <c r="SUC5" s="119"/>
      <c r="SUD5" s="119"/>
      <c r="SUE5" s="119"/>
      <c r="SUF5" s="119"/>
      <c r="SUG5" s="119"/>
      <c r="SUH5" s="119"/>
      <c r="SUI5" s="119"/>
      <c r="SUJ5" s="119"/>
      <c r="SUK5" s="119"/>
      <c r="SUL5" s="119"/>
      <c r="SUM5" s="119"/>
      <c r="SUN5" s="119"/>
      <c r="SUO5" s="119"/>
      <c r="SUP5" s="119"/>
      <c r="SUQ5" s="119"/>
      <c r="SUR5" s="119"/>
      <c r="SUS5" s="119"/>
      <c r="SUT5" s="119"/>
      <c r="SUU5" s="119"/>
      <c r="SUV5" s="119"/>
      <c r="SUW5" s="119"/>
      <c r="SUX5" s="119"/>
      <c r="SUY5" s="119"/>
      <c r="SUZ5" s="119"/>
      <c r="SVA5" s="119"/>
      <c r="SVB5" s="119"/>
      <c r="SVC5" s="119"/>
      <c r="SVD5" s="119"/>
      <c r="SVE5" s="119"/>
      <c r="SVF5" s="119"/>
      <c r="SVG5" s="119"/>
      <c r="SVH5" s="119"/>
      <c r="SVI5" s="119"/>
      <c r="SVJ5" s="119"/>
      <c r="SVK5" s="119"/>
      <c r="SVL5" s="119"/>
      <c r="SVM5" s="119"/>
      <c r="SVN5" s="119"/>
      <c r="SVO5" s="119"/>
      <c r="SVP5" s="119"/>
      <c r="SVQ5" s="119"/>
      <c r="SVR5" s="119"/>
      <c r="SVS5" s="119"/>
      <c r="SVT5" s="119"/>
      <c r="SVU5" s="119"/>
      <c r="SVV5" s="119"/>
      <c r="SVW5" s="119"/>
      <c r="SVX5" s="119"/>
      <c r="SVY5" s="119"/>
      <c r="SVZ5" s="119"/>
      <c r="SWA5" s="119"/>
      <c r="SWB5" s="119"/>
      <c r="SWC5" s="119"/>
      <c r="SWD5" s="119"/>
      <c r="SWE5" s="119"/>
      <c r="SWF5" s="119"/>
      <c r="SWG5" s="119"/>
      <c r="SWH5" s="119"/>
      <c r="SWI5" s="119"/>
      <c r="SWJ5" s="119"/>
      <c r="SWK5" s="119"/>
      <c r="SWL5" s="119"/>
      <c r="SWM5" s="119"/>
      <c r="SWN5" s="119"/>
      <c r="SWO5" s="119"/>
      <c r="SWP5" s="119"/>
      <c r="SWQ5" s="119"/>
      <c r="SWR5" s="119"/>
      <c r="SWS5" s="119"/>
      <c r="SWT5" s="119"/>
      <c r="SWU5" s="119"/>
      <c r="SWV5" s="119"/>
      <c r="SWW5" s="119"/>
      <c r="SWX5" s="119"/>
      <c r="SWY5" s="119"/>
      <c r="SWZ5" s="119"/>
      <c r="SXA5" s="119"/>
      <c r="SXB5" s="119"/>
      <c r="SXC5" s="119"/>
      <c r="SXD5" s="119"/>
      <c r="SXE5" s="119"/>
      <c r="SXF5" s="119"/>
      <c r="SXG5" s="119"/>
      <c r="SXH5" s="119"/>
      <c r="SXI5" s="119"/>
      <c r="SXJ5" s="119"/>
      <c r="SXK5" s="119"/>
      <c r="SXL5" s="119"/>
      <c r="SXM5" s="119"/>
      <c r="SXN5" s="119"/>
      <c r="SXO5" s="119"/>
      <c r="SXP5" s="119"/>
      <c r="SXQ5" s="119"/>
      <c r="SXR5" s="119"/>
      <c r="SXS5" s="119"/>
      <c r="SXT5" s="119"/>
      <c r="SXU5" s="119"/>
      <c r="SXV5" s="119"/>
      <c r="SXW5" s="119"/>
      <c r="SXX5" s="119"/>
      <c r="SXY5" s="119"/>
      <c r="SXZ5" s="119"/>
      <c r="SYA5" s="119"/>
      <c r="SYB5" s="119"/>
      <c r="SYC5" s="119"/>
      <c r="SYD5" s="119"/>
      <c r="SYE5" s="119"/>
      <c r="SYF5" s="119"/>
      <c r="SYG5" s="119"/>
      <c r="SYH5" s="119"/>
      <c r="SYI5" s="119"/>
      <c r="SYJ5" s="119"/>
      <c r="SYK5" s="119"/>
      <c r="SYL5" s="119"/>
      <c r="SYM5" s="119"/>
      <c r="SYN5" s="119"/>
      <c r="SYO5" s="119"/>
      <c r="SYP5" s="119"/>
      <c r="SYQ5" s="119"/>
      <c r="SYR5" s="119"/>
      <c r="SYS5" s="119"/>
      <c r="SYT5" s="119"/>
      <c r="SYU5" s="119"/>
      <c r="SYV5" s="119"/>
      <c r="SYW5" s="119"/>
      <c r="SYX5" s="119"/>
      <c r="SYY5" s="119"/>
      <c r="SYZ5" s="119"/>
      <c r="SZA5" s="119"/>
      <c r="SZB5" s="119"/>
      <c r="SZC5" s="119"/>
      <c r="SZD5" s="119"/>
      <c r="SZE5" s="119"/>
      <c r="SZF5" s="119"/>
      <c r="SZG5" s="119"/>
      <c r="SZH5" s="119"/>
      <c r="SZI5" s="119"/>
      <c r="SZJ5" s="119"/>
      <c r="SZK5" s="119"/>
      <c r="SZL5" s="119"/>
      <c r="SZM5" s="119"/>
      <c r="SZN5" s="119"/>
      <c r="SZO5" s="119"/>
      <c r="SZP5" s="119"/>
      <c r="SZQ5" s="119"/>
      <c r="SZR5" s="119"/>
      <c r="SZS5" s="119"/>
      <c r="SZT5" s="119"/>
      <c r="SZU5" s="119"/>
      <c r="SZV5" s="119"/>
      <c r="SZW5" s="119"/>
      <c r="SZX5" s="119"/>
      <c r="SZY5" s="119"/>
      <c r="SZZ5" s="119"/>
      <c r="TAA5" s="119"/>
      <c r="TAB5" s="119"/>
      <c r="TAC5" s="119"/>
      <c r="TAD5" s="119"/>
      <c r="TAE5" s="119"/>
      <c r="TAF5" s="119"/>
      <c r="TAG5" s="119"/>
      <c r="TAH5" s="119"/>
      <c r="TAI5" s="119"/>
      <c r="TAJ5" s="119"/>
      <c r="TAK5" s="119"/>
      <c r="TAL5" s="119"/>
      <c r="TAM5" s="119"/>
      <c r="TAN5" s="119"/>
      <c r="TAO5" s="119"/>
      <c r="TAP5" s="119"/>
      <c r="TAQ5" s="119"/>
      <c r="TAR5" s="119"/>
      <c r="TAS5" s="119"/>
      <c r="TAT5" s="119"/>
      <c r="TAU5" s="119"/>
      <c r="TAV5" s="119"/>
      <c r="TAW5" s="119"/>
      <c r="TAX5" s="119"/>
      <c r="TAY5" s="119"/>
      <c r="TAZ5" s="119"/>
      <c r="TBA5" s="119"/>
      <c r="TBB5" s="119"/>
      <c r="TBC5" s="119"/>
      <c r="TBD5" s="119"/>
      <c r="TBE5" s="119"/>
      <c r="TBF5" s="119"/>
      <c r="TBG5" s="119"/>
      <c r="TBH5" s="119"/>
      <c r="TBI5" s="119"/>
      <c r="TBJ5" s="119"/>
      <c r="TBK5" s="119"/>
      <c r="TBL5" s="119"/>
      <c r="TBM5" s="119"/>
      <c r="TBN5" s="119"/>
      <c r="TBO5" s="119"/>
      <c r="TBP5" s="119"/>
      <c r="TBQ5" s="119"/>
      <c r="TBR5" s="119"/>
      <c r="TBS5" s="119"/>
      <c r="TBT5" s="119"/>
      <c r="TBU5" s="119"/>
      <c r="TBV5" s="119"/>
      <c r="TBW5" s="119"/>
      <c r="TBX5" s="119"/>
      <c r="TBY5" s="119"/>
      <c r="TBZ5" s="119"/>
      <c r="TCA5" s="119"/>
      <c r="TCB5" s="119"/>
      <c r="TCC5" s="119"/>
      <c r="TCD5" s="119"/>
      <c r="TCE5" s="119"/>
      <c r="TCF5" s="119"/>
      <c r="TCG5" s="119"/>
      <c r="TCH5" s="119"/>
      <c r="TCI5" s="119"/>
      <c r="TCJ5" s="119"/>
      <c r="TCK5" s="119"/>
      <c r="TCL5" s="119"/>
      <c r="TCM5" s="119"/>
      <c r="TCN5" s="119"/>
      <c r="TCO5" s="119"/>
      <c r="TCP5" s="119"/>
      <c r="TCQ5" s="119"/>
      <c r="TCR5" s="119"/>
      <c r="TCS5" s="119"/>
      <c r="TCT5" s="119"/>
      <c r="TCU5" s="119"/>
      <c r="TCV5" s="119"/>
      <c r="TCW5" s="119"/>
      <c r="TCX5" s="119"/>
      <c r="TCY5" s="119"/>
      <c r="TCZ5" s="119"/>
      <c r="TDA5" s="119"/>
      <c r="TDB5" s="119"/>
      <c r="TDC5" s="119"/>
      <c r="TDD5" s="119"/>
      <c r="TDE5" s="119"/>
      <c r="TDF5" s="119"/>
      <c r="TDG5" s="119"/>
      <c r="TDH5" s="119"/>
      <c r="TDI5" s="119"/>
      <c r="TDJ5" s="119"/>
      <c r="TDK5" s="119"/>
      <c r="TDL5" s="119"/>
      <c r="TDM5" s="119"/>
      <c r="TDN5" s="119"/>
      <c r="TDO5" s="119"/>
      <c r="TDP5" s="119"/>
      <c r="TDQ5" s="119"/>
      <c r="TDR5" s="119"/>
      <c r="TDS5" s="119"/>
      <c r="TDT5" s="119"/>
      <c r="TDU5" s="119"/>
      <c r="TDV5" s="119"/>
      <c r="TDW5" s="119"/>
      <c r="TDX5" s="119"/>
      <c r="TDY5" s="119"/>
      <c r="TDZ5" s="119"/>
      <c r="TEA5" s="119"/>
      <c r="TEB5" s="119"/>
      <c r="TEC5" s="119"/>
      <c r="TED5" s="119"/>
      <c r="TEE5" s="119"/>
      <c r="TEF5" s="119"/>
      <c r="TEG5" s="119"/>
      <c r="TEH5" s="119"/>
      <c r="TEI5" s="119"/>
      <c r="TEJ5" s="119"/>
      <c r="TEK5" s="119"/>
      <c r="TEL5" s="119"/>
      <c r="TEM5" s="119"/>
      <c r="TEN5" s="119"/>
      <c r="TEO5" s="119"/>
      <c r="TEP5" s="119"/>
      <c r="TEQ5" s="119"/>
      <c r="TER5" s="119"/>
      <c r="TES5" s="119"/>
      <c r="TET5" s="119"/>
      <c r="TEU5" s="119"/>
      <c r="TEV5" s="119"/>
      <c r="TEW5" s="119"/>
      <c r="TEX5" s="119"/>
      <c r="TEY5" s="119"/>
      <c r="TEZ5" s="119"/>
      <c r="TFA5" s="119"/>
      <c r="TFB5" s="119"/>
      <c r="TFC5" s="119"/>
      <c r="TFD5" s="119"/>
      <c r="TFE5" s="119"/>
      <c r="TFF5" s="119"/>
      <c r="TFG5" s="119"/>
      <c r="TFH5" s="119"/>
      <c r="TFI5" s="119"/>
      <c r="TFJ5" s="119"/>
      <c r="TFK5" s="119"/>
      <c r="TFL5" s="119"/>
      <c r="TFM5" s="119"/>
      <c r="TFN5" s="119"/>
      <c r="TFO5" s="119"/>
      <c r="TFP5" s="119"/>
      <c r="TFQ5" s="119"/>
      <c r="TFR5" s="119"/>
      <c r="TFS5" s="119"/>
      <c r="TFT5" s="119"/>
      <c r="TFU5" s="119"/>
      <c r="TFV5" s="119"/>
      <c r="TFW5" s="119"/>
      <c r="TFX5" s="119"/>
      <c r="TFY5" s="119"/>
      <c r="TFZ5" s="119"/>
      <c r="TGA5" s="119"/>
      <c r="TGB5" s="119"/>
      <c r="TGC5" s="119"/>
      <c r="TGD5" s="119"/>
      <c r="TGE5" s="119"/>
      <c r="TGF5" s="119"/>
      <c r="TGG5" s="119"/>
      <c r="TGH5" s="119"/>
      <c r="TGI5" s="119"/>
      <c r="TGJ5" s="119"/>
      <c r="TGK5" s="119"/>
      <c r="TGL5" s="119"/>
      <c r="TGM5" s="119"/>
      <c r="TGN5" s="119"/>
      <c r="TGO5" s="119"/>
      <c r="TGP5" s="119"/>
      <c r="TGQ5" s="119"/>
      <c r="TGR5" s="119"/>
      <c r="TGS5" s="119"/>
      <c r="TGT5" s="119"/>
      <c r="TGU5" s="119"/>
      <c r="TGV5" s="119"/>
      <c r="TGW5" s="119"/>
      <c r="TGX5" s="119"/>
      <c r="TGY5" s="119"/>
      <c r="TGZ5" s="119"/>
      <c r="THA5" s="119"/>
      <c r="THB5" s="119"/>
      <c r="THC5" s="119"/>
      <c r="THD5" s="119"/>
      <c r="THE5" s="119"/>
      <c r="THF5" s="119"/>
      <c r="THG5" s="119"/>
      <c r="THH5" s="119"/>
      <c r="THI5" s="119"/>
      <c r="THJ5" s="119"/>
      <c r="THK5" s="119"/>
      <c r="THL5" s="119"/>
      <c r="THM5" s="119"/>
      <c r="THN5" s="119"/>
      <c r="THO5" s="119"/>
      <c r="THP5" s="119"/>
      <c r="THQ5" s="119"/>
      <c r="THR5" s="119"/>
      <c r="THS5" s="119"/>
      <c r="THT5" s="119"/>
      <c r="THU5" s="119"/>
      <c r="THV5" s="119"/>
      <c r="THW5" s="119"/>
      <c r="THX5" s="119"/>
      <c r="THY5" s="119"/>
      <c r="THZ5" s="119"/>
      <c r="TIA5" s="119"/>
      <c r="TIB5" s="119"/>
      <c r="TIC5" s="119"/>
      <c r="TID5" s="119"/>
      <c r="TIE5" s="119"/>
      <c r="TIF5" s="119"/>
      <c r="TIG5" s="119"/>
      <c r="TIH5" s="119"/>
      <c r="TII5" s="119"/>
      <c r="TIJ5" s="119"/>
      <c r="TIK5" s="119"/>
      <c r="TIL5" s="119"/>
      <c r="TIM5" s="119"/>
      <c r="TIN5" s="119"/>
      <c r="TIO5" s="119"/>
      <c r="TIP5" s="119"/>
      <c r="TIQ5" s="119"/>
      <c r="TIR5" s="119"/>
      <c r="TIS5" s="119"/>
      <c r="TIT5" s="119"/>
      <c r="TIU5" s="119"/>
      <c r="TIV5" s="119"/>
      <c r="TIW5" s="119"/>
      <c r="TIX5" s="119"/>
      <c r="TIY5" s="119"/>
      <c r="TIZ5" s="119"/>
      <c r="TJA5" s="119"/>
      <c r="TJB5" s="119"/>
      <c r="TJC5" s="119"/>
      <c r="TJD5" s="119"/>
      <c r="TJE5" s="119"/>
      <c r="TJF5" s="119"/>
      <c r="TJG5" s="119"/>
      <c r="TJH5" s="119"/>
      <c r="TJI5" s="119"/>
      <c r="TJJ5" s="119"/>
      <c r="TJK5" s="119"/>
      <c r="TJL5" s="119"/>
      <c r="TJM5" s="119"/>
      <c r="TJN5" s="119"/>
      <c r="TJO5" s="119"/>
      <c r="TJP5" s="119"/>
      <c r="TJQ5" s="119"/>
      <c r="TJR5" s="119"/>
      <c r="TJS5" s="119"/>
      <c r="TJT5" s="119"/>
      <c r="TJU5" s="119"/>
      <c r="TJV5" s="119"/>
      <c r="TJW5" s="119"/>
      <c r="TJX5" s="119"/>
      <c r="TJY5" s="119"/>
      <c r="TJZ5" s="119"/>
      <c r="TKA5" s="119"/>
      <c r="TKB5" s="119"/>
      <c r="TKC5" s="119"/>
      <c r="TKD5" s="119"/>
      <c r="TKE5" s="119"/>
      <c r="TKF5" s="119"/>
      <c r="TKG5" s="119"/>
      <c r="TKH5" s="119"/>
      <c r="TKI5" s="119"/>
      <c r="TKJ5" s="119"/>
      <c r="TKK5" s="119"/>
      <c r="TKL5" s="119"/>
      <c r="TKM5" s="119"/>
      <c r="TKN5" s="119"/>
      <c r="TKO5" s="119"/>
      <c r="TKP5" s="119"/>
      <c r="TKQ5" s="119"/>
      <c r="TKR5" s="119"/>
      <c r="TKS5" s="119"/>
      <c r="TKT5" s="119"/>
      <c r="TKU5" s="119"/>
      <c r="TKV5" s="119"/>
      <c r="TKW5" s="119"/>
      <c r="TKX5" s="119"/>
      <c r="TKY5" s="119"/>
      <c r="TKZ5" s="119"/>
      <c r="TLA5" s="119"/>
      <c r="TLB5" s="119"/>
      <c r="TLC5" s="119"/>
      <c r="TLD5" s="119"/>
      <c r="TLE5" s="119"/>
      <c r="TLF5" s="119"/>
      <c r="TLG5" s="119"/>
      <c r="TLH5" s="119"/>
      <c r="TLI5" s="119"/>
      <c r="TLJ5" s="119"/>
      <c r="TLK5" s="119"/>
      <c r="TLL5" s="119"/>
      <c r="TLM5" s="119"/>
      <c r="TLN5" s="119"/>
      <c r="TLO5" s="119"/>
      <c r="TLP5" s="119"/>
      <c r="TLQ5" s="119"/>
      <c r="TLR5" s="119"/>
      <c r="TLS5" s="119"/>
      <c r="TLT5" s="119"/>
      <c r="TLU5" s="119"/>
      <c r="TLV5" s="119"/>
      <c r="TLW5" s="119"/>
      <c r="TLX5" s="119"/>
      <c r="TLY5" s="119"/>
      <c r="TLZ5" s="119"/>
      <c r="TMA5" s="119"/>
      <c r="TMB5" s="119"/>
      <c r="TMC5" s="119"/>
      <c r="TMD5" s="119"/>
      <c r="TME5" s="119"/>
      <c r="TMF5" s="119"/>
      <c r="TMG5" s="119"/>
      <c r="TMH5" s="119"/>
      <c r="TMI5" s="119"/>
      <c r="TMJ5" s="119"/>
      <c r="TMK5" s="119"/>
      <c r="TML5" s="119"/>
      <c r="TMM5" s="119"/>
      <c r="TMN5" s="119"/>
      <c r="TMO5" s="119"/>
      <c r="TMP5" s="119"/>
      <c r="TMQ5" s="119"/>
      <c r="TMR5" s="119"/>
      <c r="TMS5" s="119"/>
      <c r="TMT5" s="119"/>
      <c r="TMU5" s="119"/>
      <c r="TMV5" s="119"/>
      <c r="TMW5" s="119"/>
      <c r="TMX5" s="119"/>
      <c r="TMY5" s="119"/>
      <c r="TMZ5" s="119"/>
      <c r="TNA5" s="119"/>
      <c r="TNB5" s="119"/>
      <c r="TNC5" s="119"/>
      <c r="TND5" s="119"/>
      <c r="TNE5" s="119"/>
      <c r="TNF5" s="119"/>
      <c r="TNG5" s="119"/>
      <c r="TNH5" s="119"/>
      <c r="TNI5" s="119"/>
      <c r="TNJ5" s="119"/>
      <c r="TNK5" s="119"/>
      <c r="TNL5" s="119"/>
      <c r="TNM5" s="119"/>
      <c r="TNN5" s="119"/>
      <c r="TNO5" s="119"/>
      <c r="TNP5" s="119"/>
      <c r="TNQ5" s="119"/>
      <c r="TNR5" s="119"/>
      <c r="TNS5" s="119"/>
      <c r="TNT5" s="119"/>
      <c r="TNU5" s="119"/>
      <c r="TNV5" s="119"/>
      <c r="TNW5" s="119"/>
      <c r="TNX5" s="119"/>
      <c r="TNY5" s="119"/>
      <c r="TNZ5" s="119"/>
      <c r="TOA5" s="119"/>
      <c r="TOB5" s="119"/>
      <c r="TOC5" s="119"/>
      <c r="TOD5" s="119"/>
      <c r="TOE5" s="119"/>
      <c r="TOF5" s="119"/>
      <c r="TOG5" s="119"/>
      <c r="TOH5" s="119"/>
      <c r="TOI5" s="119"/>
      <c r="TOJ5" s="119"/>
      <c r="TOK5" s="119"/>
      <c r="TOL5" s="119"/>
      <c r="TOM5" s="119"/>
      <c r="TON5" s="119"/>
      <c r="TOO5" s="119"/>
      <c r="TOP5" s="119"/>
      <c r="TOQ5" s="119"/>
      <c r="TOR5" s="119"/>
      <c r="TOS5" s="119"/>
      <c r="TOT5" s="119"/>
      <c r="TOU5" s="119"/>
      <c r="TOV5" s="119"/>
      <c r="TOW5" s="119"/>
      <c r="TOX5" s="119"/>
      <c r="TOY5" s="119"/>
      <c r="TOZ5" s="119"/>
      <c r="TPA5" s="119"/>
      <c r="TPB5" s="119"/>
      <c r="TPC5" s="119"/>
      <c r="TPD5" s="119"/>
      <c r="TPE5" s="119"/>
      <c r="TPF5" s="119"/>
      <c r="TPG5" s="119"/>
      <c r="TPH5" s="119"/>
      <c r="TPI5" s="119"/>
      <c r="TPJ5" s="119"/>
      <c r="TPK5" s="119"/>
      <c r="TPL5" s="119"/>
      <c r="TPM5" s="119"/>
      <c r="TPN5" s="119"/>
      <c r="TPO5" s="119"/>
      <c r="TPP5" s="119"/>
      <c r="TPQ5" s="119"/>
      <c r="TPR5" s="119"/>
      <c r="TPS5" s="119"/>
      <c r="TPT5" s="119"/>
      <c r="TPU5" s="119"/>
      <c r="TPV5" s="119"/>
      <c r="TPW5" s="119"/>
      <c r="TPX5" s="119"/>
      <c r="TPY5" s="119"/>
      <c r="TPZ5" s="119"/>
      <c r="TQA5" s="119"/>
      <c r="TQB5" s="119"/>
      <c r="TQC5" s="119"/>
      <c r="TQD5" s="119"/>
      <c r="TQE5" s="119"/>
      <c r="TQF5" s="119"/>
      <c r="TQG5" s="119"/>
      <c r="TQH5" s="119"/>
      <c r="TQI5" s="119"/>
      <c r="TQJ5" s="119"/>
      <c r="TQK5" s="119"/>
      <c r="TQL5" s="119"/>
      <c r="TQM5" s="119"/>
      <c r="TQN5" s="119"/>
      <c r="TQO5" s="119"/>
      <c r="TQP5" s="119"/>
      <c r="TQQ5" s="119"/>
      <c r="TQR5" s="119"/>
      <c r="TQS5" s="119"/>
      <c r="TQT5" s="119"/>
      <c r="TQU5" s="119"/>
      <c r="TQV5" s="119"/>
      <c r="TQW5" s="119"/>
      <c r="TQX5" s="119"/>
      <c r="TQY5" s="119"/>
      <c r="TQZ5" s="119"/>
      <c r="TRA5" s="119"/>
      <c r="TRB5" s="119"/>
      <c r="TRC5" s="119"/>
      <c r="TRD5" s="119"/>
      <c r="TRE5" s="119"/>
      <c r="TRF5" s="119"/>
      <c r="TRG5" s="119"/>
      <c r="TRH5" s="119"/>
      <c r="TRI5" s="119"/>
      <c r="TRJ5" s="119"/>
      <c r="TRK5" s="119"/>
      <c r="TRL5" s="119"/>
      <c r="TRM5" s="119"/>
      <c r="TRN5" s="119"/>
      <c r="TRO5" s="119"/>
      <c r="TRP5" s="119"/>
      <c r="TRQ5" s="119"/>
      <c r="TRR5" s="119"/>
      <c r="TRS5" s="119"/>
      <c r="TRT5" s="119"/>
      <c r="TRU5" s="119"/>
      <c r="TRV5" s="119"/>
      <c r="TRW5" s="119"/>
      <c r="TRX5" s="119"/>
      <c r="TRY5" s="119"/>
      <c r="TRZ5" s="119"/>
      <c r="TSA5" s="119"/>
      <c r="TSB5" s="119"/>
      <c r="TSC5" s="119"/>
      <c r="TSD5" s="119"/>
      <c r="TSE5" s="119"/>
      <c r="TSF5" s="119"/>
      <c r="TSG5" s="119"/>
      <c r="TSH5" s="119"/>
      <c r="TSI5" s="119"/>
      <c r="TSJ5" s="119"/>
      <c r="TSK5" s="119"/>
      <c r="TSL5" s="119"/>
      <c r="TSM5" s="119"/>
      <c r="TSN5" s="119"/>
      <c r="TSO5" s="119"/>
      <c r="TSP5" s="119"/>
      <c r="TSQ5" s="119"/>
      <c r="TSR5" s="119"/>
      <c r="TSS5" s="119"/>
      <c r="TST5" s="119"/>
      <c r="TSU5" s="119"/>
      <c r="TSV5" s="119"/>
      <c r="TSW5" s="119"/>
      <c r="TSX5" s="119"/>
      <c r="TSY5" s="119"/>
      <c r="TSZ5" s="119"/>
      <c r="TTA5" s="119"/>
      <c r="TTB5" s="119"/>
      <c r="TTC5" s="119"/>
      <c r="TTD5" s="119"/>
      <c r="TTE5" s="119"/>
      <c r="TTF5" s="119"/>
      <c r="TTG5" s="119"/>
      <c r="TTH5" s="119"/>
      <c r="TTI5" s="119"/>
      <c r="TTJ5" s="119"/>
      <c r="TTK5" s="119"/>
      <c r="TTL5" s="119"/>
      <c r="TTM5" s="119"/>
      <c r="TTN5" s="119"/>
      <c r="TTO5" s="119"/>
      <c r="TTP5" s="119"/>
      <c r="TTQ5" s="119"/>
      <c r="TTR5" s="119"/>
      <c r="TTS5" s="119"/>
      <c r="TTT5" s="119"/>
      <c r="TTU5" s="119"/>
      <c r="TTV5" s="119"/>
      <c r="TTW5" s="119"/>
      <c r="TTX5" s="119"/>
      <c r="TTY5" s="119"/>
      <c r="TTZ5" s="119"/>
      <c r="TUA5" s="119"/>
      <c r="TUB5" s="119"/>
      <c r="TUC5" s="119"/>
      <c r="TUD5" s="119"/>
      <c r="TUE5" s="119"/>
      <c r="TUF5" s="119"/>
      <c r="TUG5" s="119"/>
      <c r="TUH5" s="119"/>
      <c r="TUI5" s="119"/>
      <c r="TUJ5" s="119"/>
      <c r="TUK5" s="119"/>
      <c r="TUL5" s="119"/>
      <c r="TUM5" s="119"/>
      <c r="TUN5" s="119"/>
      <c r="TUO5" s="119"/>
      <c r="TUP5" s="119"/>
      <c r="TUQ5" s="119"/>
      <c r="TUR5" s="119"/>
      <c r="TUS5" s="119"/>
      <c r="TUT5" s="119"/>
      <c r="TUU5" s="119"/>
      <c r="TUV5" s="119"/>
      <c r="TUW5" s="119"/>
      <c r="TUX5" s="119"/>
      <c r="TUY5" s="119"/>
      <c r="TUZ5" s="119"/>
      <c r="TVA5" s="119"/>
      <c r="TVB5" s="119"/>
      <c r="TVC5" s="119"/>
      <c r="TVD5" s="119"/>
      <c r="TVE5" s="119"/>
      <c r="TVF5" s="119"/>
      <c r="TVG5" s="119"/>
      <c r="TVH5" s="119"/>
      <c r="TVI5" s="119"/>
      <c r="TVJ5" s="119"/>
      <c r="TVK5" s="119"/>
      <c r="TVL5" s="119"/>
      <c r="TVM5" s="119"/>
      <c r="TVN5" s="119"/>
      <c r="TVO5" s="119"/>
      <c r="TVP5" s="119"/>
      <c r="TVQ5" s="119"/>
      <c r="TVR5" s="119"/>
      <c r="TVS5" s="119"/>
      <c r="TVT5" s="119"/>
      <c r="TVU5" s="119"/>
      <c r="TVV5" s="119"/>
      <c r="TVW5" s="119"/>
      <c r="TVX5" s="119"/>
      <c r="TVY5" s="119"/>
      <c r="TVZ5" s="119"/>
      <c r="TWA5" s="119"/>
      <c r="TWB5" s="119"/>
      <c r="TWC5" s="119"/>
      <c r="TWD5" s="119"/>
      <c r="TWE5" s="119"/>
      <c r="TWF5" s="119"/>
      <c r="TWG5" s="119"/>
      <c r="TWH5" s="119"/>
      <c r="TWI5" s="119"/>
      <c r="TWJ5" s="119"/>
      <c r="TWK5" s="119"/>
      <c r="TWL5" s="119"/>
      <c r="TWM5" s="119"/>
      <c r="TWN5" s="119"/>
      <c r="TWO5" s="119"/>
      <c r="TWP5" s="119"/>
      <c r="TWQ5" s="119"/>
      <c r="TWR5" s="119"/>
      <c r="TWS5" s="119"/>
      <c r="TWT5" s="119"/>
      <c r="TWU5" s="119"/>
      <c r="TWV5" s="119"/>
      <c r="TWW5" s="119"/>
      <c r="TWX5" s="119"/>
      <c r="TWY5" s="119"/>
      <c r="TWZ5" s="119"/>
      <c r="TXA5" s="119"/>
      <c r="TXB5" s="119"/>
      <c r="TXC5" s="119"/>
      <c r="TXD5" s="119"/>
      <c r="TXE5" s="119"/>
      <c r="TXF5" s="119"/>
      <c r="TXG5" s="119"/>
      <c r="TXH5" s="119"/>
      <c r="TXI5" s="119"/>
      <c r="TXJ5" s="119"/>
      <c r="TXK5" s="119"/>
      <c r="TXL5" s="119"/>
      <c r="TXM5" s="119"/>
      <c r="TXN5" s="119"/>
      <c r="TXO5" s="119"/>
      <c r="TXP5" s="119"/>
      <c r="TXQ5" s="119"/>
      <c r="TXR5" s="119"/>
      <c r="TXS5" s="119"/>
      <c r="TXT5" s="119"/>
      <c r="TXU5" s="119"/>
      <c r="TXV5" s="119"/>
      <c r="TXW5" s="119"/>
      <c r="TXX5" s="119"/>
      <c r="TXY5" s="119"/>
      <c r="TXZ5" s="119"/>
      <c r="TYA5" s="119"/>
      <c r="TYB5" s="119"/>
      <c r="TYC5" s="119"/>
      <c r="TYD5" s="119"/>
      <c r="TYE5" s="119"/>
      <c r="TYF5" s="119"/>
      <c r="TYG5" s="119"/>
      <c r="TYH5" s="119"/>
      <c r="TYI5" s="119"/>
      <c r="TYJ5" s="119"/>
      <c r="TYK5" s="119"/>
      <c r="TYL5" s="119"/>
      <c r="TYM5" s="119"/>
      <c r="TYN5" s="119"/>
      <c r="TYO5" s="119"/>
      <c r="TYP5" s="119"/>
      <c r="TYQ5" s="119"/>
      <c r="TYR5" s="119"/>
      <c r="TYS5" s="119"/>
      <c r="TYT5" s="119"/>
      <c r="TYU5" s="119"/>
      <c r="TYV5" s="119"/>
      <c r="TYW5" s="119"/>
      <c r="TYX5" s="119"/>
      <c r="TYY5" s="119"/>
      <c r="TYZ5" s="119"/>
      <c r="TZA5" s="119"/>
      <c r="TZB5" s="119"/>
      <c r="TZC5" s="119"/>
      <c r="TZD5" s="119"/>
      <c r="TZE5" s="119"/>
      <c r="TZF5" s="119"/>
      <c r="TZG5" s="119"/>
      <c r="TZH5" s="119"/>
      <c r="TZI5" s="119"/>
      <c r="TZJ5" s="119"/>
      <c r="TZK5" s="119"/>
      <c r="TZL5" s="119"/>
      <c r="TZM5" s="119"/>
      <c r="TZN5" s="119"/>
      <c r="TZO5" s="119"/>
      <c r="TZP5" s="119"/>
      <c r="TZQ5" s="119"/>
      <c r="TZR5" s="119"/>
      <c r="TZS5" s="119"/>
      <c r="TZT5" s="119"/>
      <c r="TZU5" s="119"/>
      <c r="TZV5" s="119"/>
      <c r="TZW5" s="119"/>
      <c r="TZX5" s="119"/>
      <c r="TZY5" s="119"/>
      <c r="TZZ5" s="119"/>
      <c r="UAA5" s="119"/>
      <c r="UAB5" s="119"/>
      <c r="UAC5" s="119"/>
      <c r="UAD5" s="119"/>
      <c r="UAE5" s="119"/>
      <c r="UAF5" s="119"/>
      <c r="UAG5" s="119"/>
      <c r="UAH5" s="119"/>
      <c r="UAI5" s="119"/>
      <c r="UAJ5" s="119"/>
      <c r="UAK5" s="119"/>
      <c r="UAL5" s="119"/>
      <c r="UAM5" s="119"/>
      <c r="UAN5" s="119"/>
      <c r="UAO5" s="119"/>
      <c r="UAP5" s="119"/>
      <c r="UAQ5" s="119"/>
      <c r="UAR5" s="119"/>
      <c r="UAS5" s="119"/>
      <c r="UAT5" s="119"/>
      <c r="UAU5" s="119"/>
      <c r="UAV5" s="119"/>
      <c r="UAW5" s="119"/>
      <c r="UAX5" s="119"/>
      <c r="UAY5" s="119"/>
      <c r="UAZ5" s="119"/>
      <c r="UBA5" s="119"/>
      <c r="UBB5" s="119"/>
      <c r="UBC5" s="119"/>
      <c r="UBD5" s="119"/>
      <c r="UBE5" s="119"/>
      <c r="UBF5" s="119"/>
      <c r="UBG5" s="119"/>
      <c r="UBH5" s="119"/>
      <c r="UBI5" s="119"/>
      <c r="UBJ5" s="119"/>
      <c r="UBK5" s="119"/>
      <c r="UBL5" s="119"/>
      <c r="UBM5" s="119"/>
      <c r="UBN5" s="119"/>
      <c r="UBO5" s="119"/>
      <c r="UBP5" s="119"/>
      <c r="UBQ5" s="119"/>
      <c r="UBR5" s="119"/>
      <c r="UBS5" s="119"/>
      <c r="UBT5" s="119"/>
      <c r="UBU5" s="119"/>
      <c r="UBV5" s="119"/>
      <c r="UBW5" s="119"/>
      <c r="UBX5" s="119"/>
      <c r="UBY5" s="119"/>
      <c r="UBZ5" s="119"/>
      <c r="UCA5" s="119"/>
      <c r="UCB5" s="119"/>
      <c r="UCC5" s="119"/>
      <c r="UCD5" s="119"/>
      <c r="UCE5" s="119"/>
      <c r="UCF5" s="119"/>
      <c r="UCG5" s="119"/>
      <c r="UCH5" s="119"/>
      <c r="UCI5" s="119"/>
      <c r="UCJ5" s="119"/>
      <c r="UCK5" s="119"/>
      <c r="UCL5" s="119"/>
      <c r="UCM5" s="119"/>
      <c r="UCN5" s="119"/>
      <c r="UCO5" s="119"/>
      <c r="UCP5" s="119"/>
      <c r="UCQ5" s="119"/>
      <c r="UCR5" s="119"/>
      <c r="UCS5" s="119"/>
      <c r="UCT5" s="119"/>
      <c r="UCU5" s="119"/>
      <c r="UCV5" s="119"/>
      <c r="UCW5" s="119"/>
      <c r="UCX5" s="119"/>
      <c r="UCY5" s="119"/>
      <c r="UCZ5" s="119"/>
      <c r="UDA5" s="119"/>
      <c r="UDB5" s="119"/>
      <c r="UDC5" s="119"/>
      <c r="UDD5" s="119"/>
      <c r="UDE5" s="119"/>
      <c r="UDF5" s="119"/>
      <c r="UDG5" s="119"/>
      <c r="UDH5" s="119"/>
      <c r="UDI5" s="119"/>
      <c r="UDJ5" s="119"/>
      <c r="UDK5" s="119"/>
      <c r="UDL5" s="119"/>
      <c r="UDM5" s="119"/>
      <c r="UDN5" s="119"/>
      <c r="UDO5" s="119"/>
      <c r="UDP5" s="119"/>
      <c r="UDQ5" s="119"/>
      <c r="UDR5" s="119"/>
      <c r="UDS5" s="119"/>
      <c r="UDT5" s="119"/>
      <c r="UDU5" s="119"/>
      <c r="UDV5" s="119"/>
      <c r="UDW5" s="119"/>
      <c r="UDX5" s="119"/>
      <c r="UDY5" s="119"/>
      <c r="UDZ5" s="119"/>
      <c r="UEA5" s="119"/>
      <c r="UEB5" s="119"/>
      <c r="UEC5" s="119"/>
      <c r="UED5" s="119"/>
      <c r="UEE5" s="119"/>
      <c r="UEF5" s="119"/>
      <c r="UEG5" s="119"/>
      <c r="UEH5" s="119"/>
      <c r="UEI5" s="119"/>
      <c r="UEJ5" s="119"/>
      <c r="UEK5" s="119"/>
      <c r="UEL5" s="119"/>
      <c r="UEM5" s="119"/>
      <c r="UEN5" s="119"/>
      <c r="UEO5" s="119"/>
      <c r="UEP5" s="119"/>
      <c r="UEQ5" s="119"/>
      <c r="UER5" s="119"/>
      <c r="UES5" s="119"/>
      <c r="UET5" s="119"/>
      <c r="UEU5" s="119"/>
      <c r="UEV5" s="119"/>
      <c r="UEW5" s="119"/>
      <c r="UEX5" s="119"/>
      <c r="UEY5" s="119"/>
      <c r="UEZ5" s="119"/>
      <c r="UFA5" s="119"/>
      <c r="UFB5" s="119"/>
      <c r="UFC5" s="119"/>
      <c r="UFD5" s="119"/>
      <c r="UFE5" s="119"/>
      <c r="UFF5" s="119"/>
      <c r="UFG5" s="119"/>
      <c r="UFH5" s="119"/>
      <c r="UFI5" s="119"/>
      <c r="UFJ5" s="119"/>
      <c r="UFK5" s="119"/>
      <c r="UFL5" s="119"/>
      <c r="UFM5" s="119"/>
      <c r="UFN5" s="119"/>
      <c r="UFO5" s="119"/>
      <c r="UFP5" s="119"/>
      <c r="UFQ5" s="119"/>
      <c r="UFR5" s="119"/>
      <c r="UFS5" s="119"/>
      <c r="UFT5" s="119"/>
      <c r="UFU5" s="119"/>
      <c r="UFV5" s="119"/>
      <c r="UFW5" s="119"/>
      <c r="UFX5" s="119"/>
      <c r="UFY5" s="119"/>
      <c r="UFZ5" s="119"/>
      <c r="UGA5" s="119"/>
      <c r="UGB5" s="119"/>
      <c r="UGC5" s="119"/>
      <c r="UGD5" s="119"/>
      <c r="UGE5" s="119"/>
      <c r="UGF5" s="119"/>
      <c r="UGG5" s="119"/>
      <c r="UGH5" s="119"/>
      <c r="UGI5" s="119"/>
      <c r="UGJ5" s="119"/>
      <c r="UGK5" s="119"/>
      <c r="UGL5" s="119"/>
      <c r="UGM5" s="119"/>
      <c r="UGN5" s="119"/>
      <c r="UGO5" s="119"/>
      <c r="UGP5" s="119"/>
      <c r="UGQ5" s="119"/>
      <c r="UGR5" s="119"/>
      <c r="UGS5" s="119"/>
      <c r="UGT5" s="119"/>
      <c r="UGU5" s="119"/>
      <c r="UGV5" s="119"/>
      <c r="UGW5" s="119"/>
      <c r="UGX5" s="119"/>
      <c r="UGY5" s="119"/>
      <c r="UGZ5" s="119"/>
      <c r="UHA5" s="119"/>
      <c r="UHB5" s="119"/>
      <c r="UHC5" s="119"/>
      <c r="UHD5" s="119"/>
      <c r="UHE5" s="119"/>
      <c r="UHF5" s="119"/>
      <c r="UHG5" s="119"/>
      <c r="UHH5" s="119"/>
      <c r="UHI5" s="119"/>
      <c r="UHJ5" s="119"/>
      <c r="UHK5" s="119"/>
      <c r="UHL5" s="119"/>
      <c r="UHM5" s="119"/>
      <c r="UHN5" s="119"/>
      <c r="UHO5" s="119"/>
      <c r="UHP5" s="119"/>
      <c r="UHQ5" s="119"/>
      <c r="UHR5" s="119"/>
      <c r="UHS5" s="119"/>
      <c r="UHT5" s="119"/>
      <c r="UHU5" s="119"/>
      <c r="UHV5" s="119"/>
      <c r="UHW5" s="119"/>
      <c r="UHX5" s="119"/>
      <c r="UHY5" s="119"/>
      <c r="UHZ5" s="119"/>
      <c r="UIA5" s="119"/>
      <c r="UIB5" s="119"/>
      <c r="UIC5" s="119"/>
      <c r="UID5" s="119"/>
      <c r="UIE5" s="119"/>
      <c r="UIF5" s="119"/>
      <c r="UIG5" s="119"/>
      <c r="UIH5" s="119"/>
      <c r="UII5" s="119"/>
      <c r="UIJ5" s="119"/>
      <c r="UIK5" s="119"/>
      <c r="UIL5" s="119"/>
      <c r="UIM5" s="119"/>
      <c r="UIN5" s="119"/>
      <c r="UIO5" s="119"/>
      <c r="UIP5" s="119"/>
      <c r="UIQ5" s="119"/>
      <c r="UIR5" s="119"/>
      <c r="UIS5" s="119"/>
      <c r="UIT5" s="119"/>
      <c r="UIU5" s="119"/>
      <c r="UIV5" s="119"/>
      <c r="UIW5" s="119"/>
      <c r="UIX5" s="119"/>
      <c r="UIY5" s="119"/>
      <c r="UIZ5" s="119"/>
      <c r="UJA5" s="119"/>
      <c r="UJB5" s="119"/>
      <c r="UJC5" s="119"/>
      <c r="UJD5" s="119"/>
      <c r="UJE5" s="119"/>
      <c r="UJF5" s="119"/>
      <c r="UJG5" s="119"/>
      <c r="UJH5" s="119"/>
      <c r="UJI5" s="119"/>
      <c r="UJJ5" s="119"/>
      <c r="UJK5" s="119"/>
      <c r="UJL5" s="119"/>
      <c r="UJM5" s="119"/>
      <c r="UJN5" s="119"/>
      <c r="UJO5" s="119"/>
      <c r="UJP5" s="119"/>
      <c r="UJQ5" s="119"/>
      <c r="UJR5" s="119"/>
      <c r="UJS5" s="119"/>
      <c r="UJT5" s="119"/>
      <c r="UJU5" s="119"/>
      <c r="UJV5" s="119"/>
      <c r="UJW5" s="119"/>
      <c r="UJX5" s="119"/>
      <c r="UJY5" s="119"/>
      <c r="UJZ5" s="119"/>
      <c r="UKA5" s="119"/>
      <c r="UKB5" s="119"/>
      <c r="UKC5" s="119"/>
      <c r="UKD5" s="119"/>
      <c r="UKE5" s="119"/>
      <c r="UKF5" s="119"/>
      <c r="UKG5" s="119"/>
      <c r="UKH5" s="119"/>
      <c r="UKI5" s="119"/>
      <c r="UKJ5" s="119"/>
      <c r="UKK5" s="119"/>
      <c r="UKL5" s="119"/>
      <c r="UKM5" s="119"/>
      <c r="UKN5" s="119"/>
      <c r="UKO5" s="119"/>
      <c r="UKP5" s="119"/>
      <c r="UKQ5" s="119"/>
      <c r="UKR5" s="119"/>
      <c r="UKS5" s="119"/>
      <c r="UKT5" s="119"/>
      <c r="UKU5" s="119"/>
      <c r="UKV5" s="119"/>
      <c r="UKW5" s="119"/>
      <c r="UKX5" s="119"/>
      <c r="UKY5" s="119"/>
      <c r="UKZ5" s="119"/>
      <c r="ULA5" s="119"/>
      <c r="ULB5" s="119"/>
      <c r="ULC5" s="119"/>
      <c r="ULD5" s="119"/>
      <c r="ULE5" s="119"/>
      <c r="ULF5" s="119"/>
      <c r="ULG5" s="119"/>
      <c r="ULH5" s="119"/>
      <c r="ULI5" s="119"/>
      <c r="ULJ5" s="119"/>
      <c r="ULK5" s="119"/>
      <c r="ULL5" s="119"/>
      <c r="ULM5" s="119"/>
      <c r="ULN5" s="119"/>
      <c r="ULO5" s="119"/>
      <c r="ULP5" s="119"/>
      <c r="ULQ5" s="119"/>
      <c r="ULR5" s="119"/>
      <c r="ULS5" s="119"/>
      <c r="ULT5" s="119"/>
      <c r="ULU5" s="119"/>
      <c r="ULV5" s="119"/>
      <c r="ULW5" s="119"/>
      <c r="ULX5" s="119"/>
      <c r="ULY5" s="119"/>
      <c r="ULZ5" s="119"/>
      <c r="UMA5" s="119"/>
      <c r="UMB5" s="119"/>
      <c r="UMC5" s="119"/>
      <c r="UMD5" s="119"/>
      <c r="UME5" s="119"/>
      <c r="UMF5" s="119"/>
      <c r="UMG5" s="119"/>
      <c r="UMH5" s="119"/>
      <c r="UMI5" s="119"/>
      <c r="UMJ5" s="119"/>
      <c r="UMK5" s="119"/>
      <c r="UML5" s="119"/>
      <c r="UMM5" s="119"/>
      <c r="UMN5" s="119"/>
      <c r="UMO5" s="119"/>
      <c r="UMP5" s="119"/>
      <c r="UMQ5" s="119"/>
      <c r="UMR5" s="119"/>
      <c r="UMS5" s="119"/>
      <c r="UMT5" s="119"/>
      <c r="UMU5" s="119"/>
      <c r="UMV5" s="119"/>
      <c r="UMW5" s="119"/>
      <c r="UMX5" s="119"/>
      <c r="UMY5" s="119"/>
      <c r="UMZ5" s="119"/>
      <c r="UNA5" s="119"/>
      <c r="UNB5" s="119"/>
      <c r="UNC5" s="119"/>
      <c r="UND5" s="119"/>
      <c r="UNE5" s="119"/>
      <c r="UNF5" s="119"/>
      <c r="UNG5" s="119"/>
      <c r="UNH5" s="119"/>
      <c r="UNI5" s="119"/>
      <c r="UNJ5" s="119"/>
      <c r="UNK5" s="119"/>
      <c r="UNL5" s="119"/>
      <c r="UNM5" s="119"/>
      <c r="UNN5" s="119"/>
      <c r="UNO5" s="119"/>
      <c r="UNP5" s="119"/>
      <c r="UNQ5" s="119"/>
      <c r="UNR5" s="119"/>
      <c r="UNS5" s="119"/>
      <c r="UNT5" s="119"/>
      <c r="UNU5" s="119"/>
      <c r="UNV5" s="119"/>
      <c r="UNW5" s="119"/>
      <c r="UNX5" s="119"/>
      <c r="UNY5" s="119"/>
      <c r="UNZ5" s="119"/>
      <c r="UOA5" s="119"/>
      <c r="UOB5" s="119"/>
      <c r="UOC5" s="119"/>
      <c r="UOD5" s="119"/>
      <c r="UOE5" s="119"/>
      <c r="UOF5" s="119"/>
      <c r="UOG5" s="119"/>
      <c r="UOH5" s="119"/>
      <c r="UOI5" s="119"/>
      <c r="UOJ5" s="119"/>
      <c r="UOK5" s="119"/>
      <c r="UOL5" s="119"/>
      <c r="UOM5" s="119"/>
      <c r="UON5" s="119"/>
      <c r="UOO5" s="119"/>
      <c r="UOP5" s="119"/>
      <c r="UOQ5" s="119"/>
      <c r="UOR5" s="119"/>
      <c r="UOS5" s="119"/>
      <c r="UOT5" s="119"/>
      <c r="UOU5" s="119"/>
      <c r="UOV5" s="119"/>
      <c r="UOW5" s="119"/>
      <c r="UOX5" s="119"/>
      <c r="UOY5" s="119"/>
      <c r="UOZ5" s="119"/>
      <c r="UPA5" s="119"/>
      <c r="UPB5" s="119"/>
      <c r="UPC5" s="119"/>
      <c r="UPD5" s="119"/>
      <c r="UPE5" s="119"/>
      <c r="UPF5" s="119"/>
      <c r="UPG5" s="119"/>
      <c r="UPH5" s="119"/>
      <c r="UPI5" s="119"/>
      <c r="UPJ5" s="119"/>
      <c r="UPK5" s="119"/>
      <c r="UPL5" s="119"/>
      <c r="UPM5" s="119"/>
      <c r="UPN5" s="119"/>
      <c r="UPO5" s="119"/>
      <c r="UPP5" s="119"/>
      <c r="UPQ5" s="119"/>
      <c r="UPR5" s="119"/>
      <c r="UPS5" s="119"/>
      <c r="UPT5" s="119"/>
      <c r="UPU5" s="119"/>
      <c r="UPV5" s="119"/>
      <c r="UPW5" s="119"/>
      <c r="UPX5" s="119"/>
      <c r="UPY5" s="119"/>
      <c r="UPZ5" s="119"/>
      <c r="UQA5" s="119"/>
      <c r="UQB5" s="119"/>
      <c r="UQC5" s="119"/>
      <c r="UQD5" s="119"/>
      <c r="UQE5" s="119"/>
      <c r="UQF5" s="119"/>
      <c r="UQG5" s="119"/>
      <c r="UQH5" s="119"/>
      <c r="UQI5" s="119"/>
      <c r="UQJ5" s="119"/>
      <c r="UQK5" s="119"/>
      <c r="UQL5" s="119"/>
      <c r="UQM5" s="119"/>
      <c r="UQN5" s="119"/>
      <c r="UQO5" s="119"/>
      <c r="UQP5" s="119"/>
      <c r="UQQ5" s="119"/>
      <c r="UQR5" s="119"/>
      <c r="UQS5" s="119"/>
      <c r="UQT5" s="119"/>
      <c r="UQU5" s="119"/>
      <c r="UQV5" s="119"/>
      <c r="UQW5" s="119"/>
      <c r="UQX5" s="119"/>
      <c r="UQY5" s="119"/>
      <c r="UQZ5" s="119"/>
      <c r="URA5" s="119"/>
      <c r="URB5" s="119"/>
      <c r="URC5" s="119"/>
      <c r="URD5" s="119"/>
      <c r="URE5" s="119"/>
      <c r="URF5" s="119"/>
      <c r="URG5" s="119"/>
      <c r="URH5" s="119"/>
      <c r="URI5" s="119"/>
      <c r="URJ5" s="119"/>
      <c r="URK5" s="119"/>
      <c r="URL5" s="119"/>
      <c r="URM5" s="119"/>
      <c r="URN5" s="119"/>
      <c r="URO5" s="119"/>
      <c r="URP5" s="119"/>
      <c r="URQ5" s="119"/>
      <c r="URR5" s="119"/>
      <c r="URS5" s="119"/>
      <c r="URT5" s="119"/>
      <c r="URU5" s="119"/>
      <c r="URV5" s="119"/>
      <c r="URW5" s="119"/>
      <c r="URX5" s="119"/>
      <c r="URY5" s="119"/>
      <c r="URZ5" s="119"/>
      <c r="USA5" s="119"/>
      <c r="USB5" s="119"/>
      <c r="USC5" s="119"/>
      <c r="USD5" s="119"/>
      <c r="USE5" s="119"/>
      <c r="USF5" s="119"/>
      <c r="USG5" s="119"/>
      <c r="USH5" s="119"/>
      <c r="USI5" s="119"/>
      <c r="USJ5" s="119"/>
      <c r="USK5" s="119"/>
      <c r="USL5" s="119"/>
      <c r="USM5" s="119"/>
      <c r="USN5" s="119"/>
      <c r="USO5" s="119"/>
      <c r="USP5" s="119"/>
      <c r="USQ5" s="119"/>
      <c r="USR5" s="119"/>
      <c r="USS5" s="119"/>
      <c r="UST5" s="119"/>
      <c r="USU5" s="119"/>
      <c r="USV5" s="119"/>
      <c r="USW5" s="119"/>
      <c r="USX5" s="119"/>
      <c r="USY5" s="119"/>
      <c r="USZ5" s="119"/>
      <c r="UTA5" s="119"/>
      <c r="UTB5" s="119"/>
      <c r="UTC5" s="119"/>
      <c r="UTD5" s="119"/>
      <c r="UTE5" s="119"/>
      <c r="UTF5" s="119"/>
      <c r="UTG5" s="119"/>
      <c r="UTH5" s="119"/>
      <c r="UTI5" s="119"/>
      <c r="UTJ5" s="119"/>
      <c r="UTK5" s="119"/>
      <c r="UTL5" s="119"/>
      <c r="UTM5" s="119"/>
      <c r="UTN5" s="119"/>
      <c r="UTO5" s="119"/>
      <c r="UTP5" s="119"/>
      <c r="UTQ5" s="119"/>
      <c r="UTR5" s="119"/>
      <c r="UTS5" s="119"/>
      <c r="UTT5" s="119"/>
      <c r="UTU5" s="119"/>
      <c r="UTV5" s="119"/>
      <c r="UTW5" s="119"/>
      <c r="UTX5" s="119"/>
      <c r="UTY5" s="119"/>
      <c r="UTZ5" s="119"/>
      <c r="UUA5" s="119"/>
      <c r="UUB5" s="119"/>
      <c r="UUC5" s="119"/>
      <c r="UUD5" s="119"/>
      <c r="UUE5" s="119"/>
      <c r="UUF5" s="119"/>
      <c r="UUG5" s="119"/>
      <c r="UUH5" s="119"/>
      <c r="UUI5" s="119"/>
      <c r="UUJ5" s="119"/>
      <c r="UUK5" s="119"/>
      <c r="UUL5" s="119"/>
      <c r="UUM5" s="119"/>
      <c r="UUN5" s="119"/>
      <c r="UUO5" s="119"/>
      <c r="UUP5" s="119"/>
      <c r="UUQ5" s="119"/>
      <c r="UUR5" s="119"/>
      <c r="UUS5" s="119"/>
      <c r="UUT5" s="119"/>
      <c r="UUU5" s="119"/>
      <c r="UUV5" s="119"/>
      <c r="UUW5" s="119"/>
      <c r="UUX5" s="119"/>
      <c r="UUY5" s="119"/>
      <c r="UUZ5" s="119"/>
      <c r="UVA5" s="119"/>
      <c r="UVB5" s="119"/>
      <c r="UVC5" s="119"/>
      <c r="UVD5" s="119"/>
      <c r="UVE5" s="119"/>
      <c r="UVF5" s="119"/>
      <c r="UVG5" s="119"/>
      <c r="UVH5" s="119"/>
      <c r="UVI5" s="119"/>
      <c r="UVJ5" s="119"/>
      <c r="UVK5" s="119"/>
      <c r="UVL5" s="119"/>
      <c r="UVM5" s="119"/>
      <c r="UVN5" s="119"/>
      <c r="UVO5" s="119"/>
      <c r="UVP5" s="119"/>
      <c r="UVQ5" s="119"/>
      <c r="UVR5" s="119"/>
      <c r="UVS5" s="119"/>
      <c r="UVT5" s="119"/>
      <c r="UVU5" s="119"/>
      <c r="UVV5" s="119"/>
      <c r="UVW5" s="119"/>
      <c r="UVX5" s="119"/>
      <c r="UVY5" s="119"/>
      <c r="UVZ5" s="119"/>
      <c r="UWA5" s="119"/>
      <c r="UWB5" s="119"/>
      <c r="UWC5" s="119"/>
      <c r="UWD5" s="119"/>
      <c r="UWE5" s="119"/>
      <c r="UWF5" s="119"/>
      <c r="UWG5" s="119"/>
      <c r="UWH5" s="119"/>
      <c r="UWI5" s="119"/>
      <c r="UWJ5" s="119"/>
      <c r="UWK5" s="119"/>
      <c r="UWL5" s="119"/>
      <c r="UWM5" s="119"/>
      <c r="UWN5" s="119"/>
      <c r="UWO5" s="119"/>
      <c r="UWP5" s="119"/>
      <c r="UWQ5" s="119"/>
      <c r="UWR5" s="119"/>
      <c r="UWS5" s="119"/>
      <c r="UWT5" s="119"/>
      <c r="UWU5" s="119"/>
      <c r="UWV5" s="119"/>
      <c r="UWW5" s="119"/>
      <c r="UWX5" s="119"/>
      <c r="UWY5" s="119"/>
      <c r="UWZ5" s="119"/>
      <c r="UXA5" s="119"/>
      <c r="UXB5" s="119"/>
      <c r="UXC5" s="119"/>
      <c r="UXD5" s="119"/>
      <c r="UXE5" s="119"/>
      <c r="UXF5" s="119"/>
      <c r="UXG5" s="119"/>
      <c r="UXH5" s="119"/>
      <c r="UXI5" s="119"/>
      <c r="UXJ5" s="119"/>
      <c r="UXK5" s="119"/>
      <c r="UXL5" s="119"/>
      <c r="UXM5" s="119"/>
      <c r="UXN5" s="119"/>
      <c r="UXO5" s="119"/>
      <c r="UXP5" s="119"/>
      <c r="UXQ5" s="119"/>
      <c r="UXR5" s="119"/>
      <c r="UXS5" s="119"/>
      <c r="UXT5" s="119"/>
      <c r="UXU5" s="119"/>
      <c r="UXV5" s="119"/>
      <c r="UXW5" s="119"/>
      <c r="UXX5" s="119"/>
      <c r="UXY5" s="119"/>
      <c r="UXZ5" s="119"/>
      <c r="UYA5" s="119"/>
      <c r="UYB5" s="119"/>
      <c r="UYC5" s="119"/>
      <c r="UYD5" s="119"/>
      <c r="UYE5" s="119"/>
      <c r="UYF5" s="119"/>
      <c r="UYG5" s="119"/>
      <c r="UYH5" s="119"/>
      <c r="UYI5" s="119"/>
      <c r="UYJ5" s="119"/>
      <c r="UYK5" s="119"/>
      <c r="UYL5" s="119"/>
      <c r="UYM5" s="119"/>
      <c r="UYN5" s="119"/>
      <c r="UYO5" s="119"/>
      <c r="UYP5" s="119"/>
      <c r="UYQ5" s="119"/>
      <c r="UYR5" s="119"/>
      <c r="UYS5" s="119"/>
      <c r="UYT5" s="119"/>
      <c r="UYU5" s="119"/>
      <c r="UYV5" s="119"/>
      <c r="UYW5" s="119"/>
      <c r="UYX5" s="119"/>
      <c r="UYY5" s="119"/>
      <c r="UYZ5" s="119"/>
      <c r="UZA5" s="119"/>
      <c r="UZB5" s="119"/>
      <c r="UZC5" s="119"/>
      <c r="UZD5" s="119"/>
      <c r="UZE5" s="119"/>
      <c r="UZF5" s="119"/>
      <c r="UZG5" s="119"/>
      <c r="UZH5" s="119"/>
      <c r="UZI5" s="119"/>
      <c r="UZJ5" s="119"/>
      <c r="UZK5" s="119"/>
      <c r="UZL5" s="119"/>
      <c r="UZM5" s="119"/>
      <c r="UZN5" s="119"/>
      <c r="UZO5" s="119"/>
      <c r="UZP5" s="119"/>
      <c r="UZQ5" s="119"/>
      <c r="UZR5" s="119"/>
      <c r="UZS5" s="119"/>
      <c r="UZT5" s="119"/>
      <c r="UZU5" s="119"/>
      <c r="UZV5" s="119"/>
      <c r="UZW5" s="119"/>
      <c r="UZX5" s="119"/>
      <c r="UZY5" s="119"/>
      <c r="UZZ5" s="119"/>
      <c r="VAA5" s="119"/>
      <c r="VAB5" s="119"/>
      <c r="VAC5" s="119"/>
      <c r="VAD5" s="119"/>
      <c r="VAE5" s="119"/>
      <c r="VAF5" s="119"/>
      <c r="VAG5" s="119"/>
      <c r="VAH5" s="119"/>
      <c r="VAI5" s="119"/>
      <c r="VAJ5" s="119"/>
      <c r="VAK5" s="119"/>
      <c r="VAL5" s="119"/>
      <c r="VAM5" s="119"/>
      <c r="VAN5" s="119"/>
      <c r="VAO5" s="119"/>
      <c r="VAP5" s="119"/>
      <c r="VAQ5" s="119"/>
      <c r="VAR5" s="119"/>
      <c r="VAS5" s="119"/>
      <c r="VAT5" s="119"/>
      <c r="VAU5" s="119"/>
      <c r="VAV5" s="119"/>
      <c r="VAW5" s="119"/>
      <c r="VAX5" s="119"/>
      <c r="VAY5" s="119"/>
      <c r="VAZ5" s="119"/>
      <c r="VBA5" s="119"/>
      <c r="VBB5" s="119"/>
      <c r="VBC5" s="119"/>
      <c r="VBD5" s="119"/>
      <c r="VBE5" s="119"/>
      <c r="VBF5" s="119"/>
      <c r="VBG5" s="119"/>
      <c r="VBH5" s="119"/>
      <c r="VBI5" s="119"/>
      <c r="VBJ5" s="119"/>
      <c r="VBK5" s="119"/>
      <c r="VBL5" s="119"/>
      <c r="VBM5" s="119"/>
      <c r="VBN5" s="119"/>
      <c r="VBO5" s="119"/>
      <c r="VBP5" s="119"/>
      <c r="VBQ5" s="119"/>
      <c r="VBR5" s="119"/>
      <c r="VBS5" s="119"/>
      <c r="VBT5" s="119"/>
      <c r="VBU5" s="119"/>
      <c r="VBV5" s="119"/>
      <c r="VBW5" s="119"/>
      <c r="VBX5" s="119"/>
      <c r="VBY5" s="119"/>
      <c r="VBZ5" s="119"/>
      <c r="VCA5" s="119"/>
      <c r="VCB5" s="119"/>
      <c r="VCC5" s="119"/>
      <c r="VCD5" s="119"/>
      <c r="VCE5" s="119"/>
      <c r="VCF5" s="119"/>
      <c r="VCG5" s="119"/>
      <c r="VCH5" s="119"/>
      <c r="VCI5" s="119"/>
      <c r="VCJ5" s="119"/>
      <c r="VCK5" s="119"/>
      <c r="VCL5" s="119"/>
      <c r="VCM5" s="119"/>
      <c r="VCN5" s="119"/>
      <c r="VCO5" s="119"/>
      <c r="VCP5" s="119"/>
      <c r="VCQ5" s="119"/>
      <c r="VCR5" s="119"/>
      <c r="VCS5" s="119"/>
      <c r="VCT5" s="119"/>
      <c r="VCU5" s="119"/>
      <c r="VCV5" s="119"/>
      <c r="VCW5" s="119"/>
      <c r="VCX5" s="119"/>
      <c r="VCY5" s="119"/>
      <c r="VCZ5" s="119"/>
      <c r="VDA5" s="119"/>
      <c r="VDB5" s="119"/>
      <c r="VDC5" s="119"/>
      <c r="VDD5" s="119"/>
      <c r="VDE5" s="119"/>
      <c r="VDF5" s="119"/>
      <c r="VDG5" s="119"/>
      <c r="VDH5" s="119"/>
      <c r="VDI5" s="119"/>
      <c r="VDJ5" s="119"/>
      <c r="VDK5" s="119"/>
      <c r="VDL5" s="119"/>
      <c r="VDM5" s="119"/>
      <c r="VDN5" s="119"/>
      <c r="VDO5" s="119"/>
      <c r="VDP5" s="119"/>
      <c r="VDQ5" s="119"/>
      <c r="VDR5" s="119"/>
      <c r="VDS5" s="119"/>
      <c r="VDT5" s="119"/>
      <c r="VDU5" s="119"/>
      <c r="VDV5" s="119"/>
      <c r="VDW5" s="119"/>
      <c r="VDX5" s="119"/>
      <c r="VDY5" s="119"/>
      <c r="VDZ5" s="119"/>
      <c r="VEA5" s="119"/>
      <c r="VEB5" s="119"/>
      <c r="VEC5" s="119"/>
      <c r="VED5" s="119"/>
      <c r="VEE5" s="119"/>
      <c r="VEF5" s="119"/>
      <c r="VEG5" s="119"/>
      <c r="VEH5" s="119"/>
      <c r="VEI5" s="119"/>
      <c r="VEJ5" s="119"/>
      <c r="VEK5" s="119"/>
      <c r="VEL5" s="119"/>
      <c r="VEM5" s="119"/>
      <c r="VEN5" s="119"/>
      <c r="VEO5" s="119"/>
      <c r="VEP5" s="119"/>
      <c r="VEQ5" s="119"/>
      <c r="VER5" s="119"/>
      <c r="VES5" s="119"/>
      <c r="VET5" s="119"/>
      <c r="VEU5" s="119"/>
      <c r="VEV5" s="119"/>
      <c r="VEW5" s="119"/>
      <c r="VEX5" s="119"/>
      <c r="VEY5" s="119"/>
      <c r="VEZ5" s="119"/>
      <c r="VFA5" s="119"/>
      <c r="VFB5" s="119"/>
      <c r="VFC5" s="119"/>
      <c r="VFD5" s="119"/>
      <c r="VFE5" s="119"/>
      <c r="VFF5" s="119"/>
      <c r="VFG5" s="119"/>
      <c r="VFH5" s="119"/>
      <c r="VFI5" s="119"/>
      <c r="VFJ5" s="119"/>
      <c r="VFK5" s="119"/>
      <c r="VFL5" s="119"/>
      <c r="VFM5" s="119"/>
      <c r="VFN5" s="119"/>
      <c r="VFO5" s="119"/>
      <c r="VFP5" s="119"/>
      <c r="VFQ5" s="119"/>
      <c r="VFR5" s="119"/>
      <c r="VFS5" s="119"/>
      <c r="VFT5" s="119"/>
      <c r="VFU5" s="119"/>
      <c r="VFV5" s="119"/>
      <c r="VFW5" s="119"/>
      <c r="VFX5" s="119"/>
      <c r="VFY5" s="119"/>
      <c r="VFZ5" s="119"/>
      <c r="VGA5" s="119"/>
      <c r="VGB5" s="119"/>
      <c r="VGC5" s="119"/>
      <c r="VGD5" s="119"/>
      <c r="VGE5" s="119"/>
      <c r="VGF5" s="119"/>
      <c r="VGG5" s="119"/>
      <c r="VGH5" s="119"/>
      <c r="VGI5" s="119"/>
      <c r="VGJ5" s="119"/>
      <c r="VGK5" s="119"/>
      <c r="VGL5" s="119"/>
      <c r="VGM5" s="119"/>
      <c r="VGN5" s="119"/>
      <c r="VGO5" s="119"/>
      <c r="VGP5" s="119"/>
      <c r="VGQ5" s="119"/>
      <c r="VGR5" s="119"/>
      <c r="VGS5" s="119"/>
      <c r="VGT5" s="119"/>
      <c r="VGU5" s="119"/>
      <c r="VGV5" s="119"/>
      <c r="VGW5" s="119"/>
      <c r="VGX5" s="119"/>
      <c r="VGY5" s="119"/>
      <c r="VGZ5" s="119"/>
      <c r="VHA5" s="119"/>
      <c r="VHB5" s="119"/>
      <c r="VHC5" s="119"/>
      <c r="VHD5" s="119"/>
      <c r="VHE5" s="119"/>
      <c r="VHF5" s="119"/>
      <c r="VHG5" s="119"/>
      <c r="VHH5" s="119"/>
      <c r="VHI5" s="119"/>
      <c r="VHJ5" s="119"/>
      <c r="VHK5" s="119"/>
      <c r="VHL5" s="119"/>
      <c r="VHM5" s="119"/>
      <c r="VHN5" s="119"/>
      <c r="VHO5" s="119"/>
      <c r="VHP5" s="119"/>
      <c r="VHQ5" s="119"/>
      <c r="VHR5" s="119"/>
      <c r="VHS5" s="119"/>
      <c r="VHT5" s="119"/>
      <c r="VHU5" s="119"/>
      <c r="VHV5" s="119"/>
      <c r="VHW5" s="119"/>
      <c r="VHX5" s="119"/>
      <c r="VHY5" s="119"/>
      <c r="VHZ5" s="119"/>
      <c r="VIA5" s="119"/>
      <c r="VIB5" s="119"/>
      <c r="VIC5" s="119"/>
      <c r="VID5" s="119"/>
      <c r="VIE5" s="119"/>
      <c r="VIF5" s="119"/>
      <c r="VIG5" s="119"/>
      <c r="VIH5" s="119"/>
      <c r="VII5" s="119"/>
      <c r="VIJ5" s="119"/>
      <c r="VIK5" s="119"/>
      <c r="VIL5" s="119"/>
      <c r="VIM5" s="119"/>
      <c r="VIN5" s="119"/>
      <c r="VIO5" s="119"/>
      <c r="VIP5" s="119"/>
      <c r="VIQ5" s="119"/>
      <c r="VIR5" s="119"/>
      <c r="VIS5" s="119"/>
      <c r="VIT5" s="119"/>
      <c r="VIU5" s="119"/>
      <c r="VIV5" s="119"/>
      <c r="VIW5" s="119"/>
      <c r="VIX5" s="119"/>
      <c r="VIY5" s="119"/>
      <c r="VIZ5" s="119"/>
      <c r="VJA5" s="119"/>
      <c r="VJB5" s="119"/>
      <c r="VJC5" s="119"/>
      <c r="VJD5" s="119"/>
      <c r="VJE5" s="119"/>
      <c r="VJF5" s="119"/>
      <c r="VJG5" s="119"/>
      <c r="VJH5" s="119"/>
      <c r="VJI5" s="119"/>
      <c r="VJJ5" s="119"/>
      <c r="VJK5" s="119"/>
      <c r="VJL5" s="119"/>
      <c r="VJM5" s="119"/>
      <c r="VJN5" s="119"/>
      <c r="VJO5" s="119"/>
      <c r="VJP5" s="119"/>
      <c r="VJQ5" s="119"/>
      <c r="VJR5" s="119"/>
      <c r="VJS5" s="119"/>
      <c r="VJT5" s="119"/>
      <c r="VJU5" s="119"/>
      <c r="VJV5" s="119"/>
      <c r="VJW5" s="119"/>
      <c r="VJX5" s="119"/>
      <c r="VJY5" s="119"/>
      <c r="VJZ5" s="119"/>
      <c r="VKA5" s="119"/>
      <c r="VKB5" s="119"/>
      <c r="VKC5" s="119"/>
      <c r="VKD5" s="119"/>
      <c r="VKE5" s="119"/>
      <c r="VKF5" s="119"/>
      <c r="VKG5" s="119"/>
      <c r="VKH5" s="119"/>
      <c r="VKI5" s="119"/>
      <c r="VKJ5" s="119"/>
      <c r="VKK5" s="119"/>
      <c r="VKL5" s="119"/>
      <c r="VKM5" s="119"/>
      <c r="VKN5" s="119"/>
      <c r="VKO5" s="119"/>
      <c r="VKP5" s="119"/>
      <c r="VKQ5" s="119"/>
      <c r="VKR5" s="119"/>
      <c r="VKS5" s="119"/>
      <c r="VKT5" s="119"/>
      <c r="VKU5" s="119"/>
      <c r="VKV5" s="119"/>
      <c r="VKW5" s="119"/>
      <c r="VKX5" s="119"/>
      <c r="VKY5" s="119"/>
      <c r="VKZ5" s="119"/>
      <c r="VLA5" s="119"/>
      <c r="VLB5" s="119"/>
      <c r="VLC5" s="119"/>
      <c r="VLD5" s="119"/>
      <c r="VLE5" s="119"/>
      <c r="VLF5" s="119"/>
      <c r="VLG5" s="119"/>
      <c r="VLH5" s="119"/>
      <c r="VLI5" s="119"/>
      <c r="VLJ5" s="119"/>
      <c r="VLK5" s="119"/>
      <c r="VLL5" s="119"/>
      <c r="VLM5" s="119"/>
      <c r="VLN5" s="119"/>
      <c r="VLO5" s="119"/>
      <c r="VLP5" s="119"/>
      <c r="VLQ5" s="119"/>
      <c r="VLR5" s="119"/>
      <c r="VLS5" s="119"/>
      <c r="VLT5" s="119"/>
      <c r="VLU5" s="119"/>
      <c r="VLV5" s="119"/>
      <c r="VLW5" s="119"/>
      <c r="VLX5" s="119"/>
      <c r="VLY5" s="119"/>
      <c r="VLZ5" s="119"/>
      <c r="VMA5" s="119"/>
      <c r="VMB5" s="119"/>
      <c r="VMC5" s="119"/>
      <c r="VMD5" s="119"/>
      <c r="VME5" s="119"/>
      <c r="VMF5" s="119"/>
      <c r="VMG5" s="119"/>
      <c r="VMH5" s="119"/>
      <c r="VMI5" s="119"/>
      <c r="VMJ5" s="119"/>
      <c r="VMK5" s="119"/>
      <c r="VML5" s="119"/>
      <c r="VMM5" s="119"/>
      <c r="VMN5" s="119"/>
      <c r="VMO5" s="119"/>
      <c r="VMP5" s="119"/>
      <c r="VMQ5" s="119"/>
      <c r="VMR5" s="119"/>
      <c r="VMS5" s="119"/>
      <c r="VMT5" s="119"/>
      <c r="VMU5" s="119"/>
      <c r="VMV5" s="119"/>
      <c r="VMW5" s="119"/>
      <c r="VMX5" s="119"/>
      <c r="VMY5" s="119"/>
      <c r="VMZ5" s="119"/>
      <c r="VNA5" s="119"/>
      <c r="VNB5" s="119"/>
      <c r="VNC5" s="119"/>
      <c r="VND5" s="119"/>
      <c r="VNE5" s="119"/>
      <c r="VNF5" s="119"/>
      <c r="VNG5" s="119"/>
      <c r="VNH5" s="119"/>
      <c r="VNI5" s="119"/>
      <c r="VNJ5" s="119"/>
      <c r="VNK5" s="119"/>
      <c r="VNL5" s="119"/>
      <c r="VNM5" s="119"/>
      <c r="VNN5" s="119"/>
      <c r="VNO5" s="119"/>
      <c r="VNP5" s="119"/>
      <c r="VNQ5" s="119"/>
      <c r="VNR5" s="119"/>
      <c r="VNS5" s="119"/>
      <c r="VNT5" s="119"/>
      <c r="VNU5" s="119"/>
      <c r="VNV5" s="119"/>
      <c r="VNW5" s="119"/>
      <c r="VNX5" s="119"/>
      <c r="VNY5" s="119"/>
      <c r="VNZ5" s="119"/>
      <c r="VOA5" s="119"/>
      <c r="VOB5" s="119"/>
      <c r="VOC5" s="119"/>
      <c r="VOD5" s="119"/>
      <c r="VOE5" s="119"/>
      <c r="VOF5" s="119"/>
      <c r="VOG5" s="119"/>
      <c r="VOH5" s="119"/>
      <c r="VOI5" s="119"/>
      <c r="VOJ5" s="119"/>
      <c r="VOK5" s="119"/>
      <c r="VOL5" s="119"/>
      <c r="VOM5" s="119"/>
      <c r="VON5" s="119"/>
      <c r="VOO5" s="119"/>
      <c r="VOP5" s="119"/>
      <c r="VOQ5" s="119"/>
      <c r="VOR5" s="119"/>
      <c r="VOS5" s="119"/>
      <c r="VOT5" s="119"/>
      <c r="VOU5" s="119"/>
      <c r="VOV5" s="119"/>
      <c r="VOW5" s="119"/>
      <c r="VOX5" s="119"/>
      <c r="VOY5" s="119"/>
      <c r="VOZ5" s="119"/>
      <c r="VPA5" s="119"/>
      <c r="VPB5" s="119"/>
      <c r="VPC5" s="119"/>
      <c r="VPD5" s="119"/>
      <c r="VPE5" s="119"/>
      <c r="VPF5" s="119"/>
      <c r="VPG5" s="119"/>
      <c r="VPH5" s="119"/>
      <c r="VPI5" s="119"/>
      <c r="VPJ5" s="119"/>
      <c r="VPK5" s="119"/>
      <c r="VPL5" s="119"/>
      <c r="VPM5" s="119"/>
      <c r="VPN5" s="119"/>
      <c r="VPO5" s="119"/>
      <c r="VPP5" s="119"/>
      <c r="VPQ5" s="119"/>
      <c r="VPR5" s="119"/>
      <c r="VPS5" s="119"/>
      <c r="VPT5" s="119"/>
      <c r="VPU5" s="119"/>
      <c r="VPV5" s="119"/>
      <c r="VPW5" s="119"/>
      <c r="VPX5" s="119"/>
      <c r="VPY5" s="119"/>
      <c r="VPZ5" s="119"/>
      <c r="VQA5" s="119"/>
      <c r="VQB5" s="119"/>
      <c r="VQC5" s="119"/>
      <c r="VQD5" s="119"/>
      <c r="VQE5" s="119"/>
      <c r="VQF5" s="119"/>
      <c r="VQG5" s="119"/>
      <c r="VQH5" s="119"/>
      <c r="VQI5" s="119"/>
      <c r="VQJ5" s="119"/>
      <c r="VQK5" s="119"/>
      <c r="VQL5" s="119"/>
      <c r="VQM5" s="119"/>
      <c r="VQN5" s="119"/>
      <c r="VQO5" s="119"/>
      <c r="VQP5" s="119"/>
      <c r="VQQ5" s="119"/>
      <c r="VQR5" s="119"/>
      <c r="VQS5" s="119"/>
      <c r="VQT5" s="119"/>
      <c r="VQU5" s="119"/>
      <c r="VQV5" s="119"/>
      <c r="VQW5" s="119"/>
      <c r="VQX5" s="119"/>
      <c r="VQY5" s="119"/>
      <c r="VQZ5" s="119"/>
      <c r="VRA5" s="119"/>
      <c r="VRB5" s="119"/>
      <c r="VRC5" s="119"/>
      <c r="VRD5" s="119"/>
      <c r="VRE5" s="119"/>
      <c r="VRF5" s="119"/>
      <c r="VRG5" s="119"/>
      <c r="VRH5" s="119"/>
      <c r="VRI5" s="119"/>
      <c r="VRJ5" s="119"/>
      <c r="VRK5" s="119"/>
      <c r="VRL5" s="119"/>
      <c r="VRM5" s="119"/>
      <c r="VRN5" s="119"/>
      <c r="VRO5" s="119"/>
      <c r="VRP5" s="119"/>
      <c r="VRQ5" s="119"/>
      <c r="VRR5" s="119"/>
      <c r="VRS5" s="119"/>
      <c r="VRT5" s="119"/>
      <c r="VRU5" s="119"/>
      <c r="VRV5" s="119"/>
      <c r="VRW5" s="119"/>
      <c r="VRX5" s="119"/>
      <c r="VRY5" s="119"/>
      <c r="VRZ5" s="119"/>
      <c r="VSA5" s="119"/>
      <c r="VSB5" s="119"/>
      <c r="VSC5" s="119"/>
      <c r="VSD5" s="119"/>
      <c r="VSE5" s="119"/>
      <c r="VSF5" s="119"/>
      <c r="VSG5" s="119"/>
      <c r="VSH5" s="119"/>
      <c r="VSI5" s="119"/>
      <c r="VSJ5" s="119"/>
      <c r="VSK5" s="119"/>
      <c r="VSL5" s="119"/>
      <c r="VSM5" s="119"/>
      <c r="VSN5" s="119"/>
      <c r="VSO5" s="119"/>
      <c r="VSP5" s="119"/>
      <c r="VSQ5" s="119"/>
      <c r="VSR5" s="119"/>
      <c r="VSS5" s="119"/>
      <c r="VST5" s="119"/>
      <c r="VSU5" s="119"/>
      <c r="VSV5" s="119"/>
      <c r="VSW5" s="119"/>
      <c r="VSX5" s="119"/>
      <c r="VSY5" s="119"/>
      <c r="VSZ5" s="119"/>
      <c r="VTA5" s="119"/>
      <c r="VTB5" s="119"/>
      <c r="VTC5" s="119"/>
      <c r="VTD5" s="119"/>
      <c r="VTE5" s="119"/>
      <c r="VTF5" s="119"/>
      <c r="VTG5" s="119"/>
      <c r="VTH5" s="119"/>
      <c r="VTI5" s="119"/>
      <c r="VTJ5" s="119"/>
      <c r="VTK5" s="119"/>
      <c r="VTL5" s="119"/>
      <c r="VTM5" s="119"/>
      <c r="VTN5" s="119"/>
      <c r="VTO5" s="119"/>
      <c r="VTP5" s="119"/>
      <c r="VTQ5" s="119"/>
      <c r="VTR5" s="119"/>
      <c r="VTS5" s="119"/>
      <c r="VTT5" s="119"/>
      <c r="VTU5" s="119"/>
      <c r="VTV5" s="119"/>
      <c r="VTW5" s="119"/>
      <c r="VTX5" s="119"/>
      <c r="VTY5" s="119"/>
      <c r="VTZ5" s="119"/>
      <c r="VUA5" s="119"/>
      <c r="VUB5" s="119"/>
      <c r="VUC5" s="119"/>
      <c r="VUD5" s="119"/>
      <c r="VUE5" s="119"/>
      <c r="VUF5" s="119"/>
      <c r="VUG5" s="119"/>
      <c r="VUH5" s="119"/>
      <c r="VUI5" s="119"/>
      <c r="VUJ5" s="119"/>
      <c r="VUK5" s="119"/>
      <c r="VUL5" s="119"/>
      <c r="VUM5" s="119"/>
      <c r="VUN5" s="119"/>
      <c r="VUO5" s="119"/>
      <c r="VUP5" s="119"/>
      <c r="VUQ5" s="119"/>
      <c r="VUR5" s="119"/>
      <c r="VUS5" s="119"/>
      <c r="VUT5" s="119"/>
      <c r="VUU5" s="119"/>
      <c r="VUV5" s="119"/>
      <c r="VUW5" s="119"/>
      <c r="VUX5" s="119"/>
      <c r="VUY5" s="119"/>
      <c r="VUZ5" s="119"/>
      <c r="VVA5" s="119"/>
      <c r="VVB5" s="119"/>
      <c r="VVC5" s="119"/>
      <c r="VVD5" s="119"/>
      <c r="VVE5" s="119"/>
      <c r="VVF5" s="119"/>
      <c r="VVG5" s="119"/>
      <c r="VVH5" s="119"/>
      <c r="VVI5" s="119"/>
      <c r="VVJ5" s="119"/>
      <c r="VVK5" s="119"/>
      <c r="VVL5" s="119"/>
      <c r="VVM5" s="119"/>
      <c r="VVN5" s="119"/>
      <c r="VVO5" s="119"/>
      <c r="VVP5" s="119"/>
      <c r="VVQ5" s="119"/>
      <c r="VVR5" s="119"/>
      <c r="VVS5" s="119"/>
      <c r="VVT5" s="119"/>
      <c r="VVU5" s="119"/>
      <c r="VVV5" s="119"/>
      <c r="VVW5" s="119"/>
      <c r="VVX5" s="119"/>
      <c r="VVY5" s="119"/>
      <c r="VVZ5" s="119"/>
      <c r="VWA5" s="119"/>
      <c r="VWB5" s="119"/>
      <c r="VWC5" s="119"/>
      <c r="VWD5" s="119"/>
      <c r="VWE5" s="119"/>
      <c r="VWF5" s="119"/>
      <c r="VWG5" s="119"/>
      <c r="VWH5" s="119"/>
      <c r="VWI5" s="119"/>
      <c r="VWJ5" s="119"/>
      <c r="VWK5" s="119"/>
      <c r="VWL5" s="119"/>
      <c r="VWM5" s="119"/>
      <c r="VWN5" s="119"/>
      <c r="VWO5" s="119"/>
      <c r="VWP5" s="119"/>
      <c r="VWQ5" s="119"/>
      <c r="VWR5" s="119"/>
      <c r="VWS5" s="119"/>
      <c r="VWT5" s="119"/>
      <c r="VWU5" s="119"/>
      <c r="VWV5" s="119"/>
      <c r="VWW5" s="119"/>
      <c r="VWX5" s="119"/>
      <c r="VWY5" s="119"/>
      <c r="VWZ5" s="119"/>
      <c r="VXA5" s="119"/>
      <c r="VXB5" s="119"/>
      <c r="VXC5" s="119"/>
      <c r="VXD5" s="119"/>
      <c r="VXE5" s="119"/>
      <c r="VXF5" s="119"/>
      <c r="VXG5" s="119"/>
      <c r="VXH5" s="119"/>
      <c r="VXI5" s="119"/>
      <c r="VXJ5" s="119"/>
      <c r="VXK5" s="119"/>
      <c r="VXL5" s="119"/>
      <c r="VXM5" s="119"/>
      <c r="VXN5" s="119"/>
      <c r="VXO5" s="119"/>
      <c r="VXP5" s="119"/>
      <c r="VXQ5" s="119"/>
      <c r="VXR5" s="119"/>
      <c r="VXS5" s="119"/>
      <c r="VXT5" s="119"/>
      <c r="VXU5" s="119"/>
      <c r="VXV5" s="119"/>
      <c r="VXW5" s="119"/>
      <c r="VXX5" s="119"/>
      <c r="VXY5" s="119"/>
      <c r="VXZ5" s="119"/>
      <c r="VYA5" s="119"/>
      <c r="VYB5" s="119"/>
      <c r="VYC5" s="119"/>
      <c r="VYD5" s="119"/>
      <c r="VYE5" s="119"/>
      <c r="VYF5" s="119"/>
      <c r="VYG5" s="119"/>
      <c r="VYH5" s="119"/>
      <c r="VYI5" s="119"/>
      <c r="VYJ5" s="119"/>
      <c r="VYK5" s="119"/>
      <c r="VYL5" s="119"/>
      <c r="VYM5" s="119"/>
      <c r="VYN5" s="119"/>
      <c r="VYO5" s="119"/>
      <c r="VYP5" s="119"/>
      <c r="VYQ5" s="119"/>
      <c r="VYR5" s="119"/>
      <c r="VYS5" s="119"/>
      <c r="VYT5" s="119"/>
      <c r="VYU5" s="119"/>
      <c r="VYV5" s="119"/>
      <c r="VYW5" s="119"/>
      <c r="VYX5" s="119"/>
      <c r="VYY5" s="119"/>
      <c r="VYZ5" s="119"/>
      <c r="VZA5" s="119"/>
      <c r="VZB5" s="119"/>
      <c r="VZC5" s="119"/>
      <c r="VZD5" s="119"/>
      <c r="VZE5" s="119"/>
      <c r="VZF5" s="119"/>
      <c r="VZG5" s="119"/>
      <c r="VZH5" s="119"/>
      <c r="VZI5" s="119"/>
      <c r="VZJ5" s="119"/>
      <c r="VZK5" s="119"/>
      <c r="VZL5" s="119"/>
      <c r="VZM5" s="119"/>
      <c r="VZN5" s="119"/>
      <c r="VZO5" s="119"/>
      <c r="VZP5" s="119"/>
      <c r="VZQ5" s="119"/>
      <c r="VZR5" s="119"/>
      <c r="VZS5" s="119"/>
      <c r="VZT5" s="119"/>
      <c r="VZU5" s="119"/>
      <c r="VZV5" s="119"/>
      <c r="VZW5" s="119"/>
      <c r="VZX5" s="119"/>
      <c r="VZY5" s="119"/>
      <c r="VZZ5" s="119"/>
      <c r="WAA5" s="119"/>
      <c r="WAB5" s="119"/>
      <c r="WAC5" s="119"/>
      <c r="WAD5" s="119"/>
      <c r="WAE5" s="119"/>
      <c r="WAF5" s="119"/>
      <c r="WAG5" s="119"/>
      <c r="WAH5" s="119"/>
      <c r="WAI5" s="119"/>
      <c r="WAJ5" s="119"/>
      <c r="WAK5" s="119"/>
      <c r="WAL5" s="119"/>
      <c r="WAM5" s="119"/>
      <c r="WAN5" s="119"/>
      <c r="WAO5" s="119"/>
      <c r="WAP5" s="119"/>
      <c r="WAQ5" s="119"/>
      <c r="WAR5" s="119"/>
      <c r="WAS5" s="119"/>
      <c r="WAT5" s="119"/>
      <c r="WAU5" s="119"/>
      <c r="WAV5" s="119"/>
      <c r="WAW5" s="119"/>
      <c r="WAX5" s="119"/>
      <c r="WAY5" s="119"/>
      <c r="WAZ5" s="119"/>
      <c r="WBA5" s="119"/>
      <c r="WBB5" s="119"/>
      <c r="WBC5" s="119"/>
      <c r="WBD5" s="119"/>
      <c r="WBE5" s="119"/>
      <c r="WBF5" s="119"/>
      <c r="WBG5" s="119"/>
      <c r="WBH5" s="119"/>
      <c r="WBI5" s="119"/>
      <c r="WBJ5" s="119"/>
      <c r="WBK5" s="119"/>
      <c r="WBL5" s="119"/>
      <c r="WBM5" s="119"/>
      <c r="WBN5" s="119"/>
      <c r="WBO5" s="119"/>
      <c r="WBP5" s="119"/>
      <c r="WBQ5" s="119"/>
      <c r="WBR5" s="119"/>
      <c r="WBS5" s="119"/>
      <c r="WBT5" s="119"/>
      <c r="WBU5" s="119"/>
      <c r="WBV5" s="119"/>
      <c r="WBW5" s="119"/>
      <c r="WBX5" s="119"/>
      <c r="WBY5" s="119"/>
      <c r="WBZ5" s="119"/>
      <c r="WCA5" s="119"/>
      <c r="WCB5" s="119"/>
      <c r="WCC5" s="119"/>
      <c r="WCD5" s="119"/>
      <c r="WCE5" s="119"/>
      <c r="WCF5" s="119"/>
      <c r="WCG5" s="119"/>
      <c r="WCH5" s="119"/>
      <c r="WCI5" s="119"/>
      <c r="WCJ5" s="119"/>
      <c r="WCK5" s="119"/>
      <c r="WCL5" s="119"/>
      <c r="WCM5" s="119"/>
      <c r="WCN5" s="119"/>
      <c r="WCO5" s="119"/>
      <c r="WCP5" s="119"/>
      <c r="WCQ5" s="119"/>
      <c r="WCR5" s="119"/>
      <c r="WCS5" s="119"/>
      <c r="WCT5" s="119"/>
      <c r="WCU5" s="119"/>
      <c r="WCV5" s="119"/>
      <c r="WCW5" s="119"/>
      <c r="WCX5" s="119"/>
      <c r="WCY5" s="119"/>
      <c r="WCZ5" s="119"/>
      <c r="WDA5" s="119"/>
      <c r="WDB5" s="119"/>
      <c r="WDC5" s="119"/>
      <c r="WDD5" s="119"/>
      <c r="WDE5" s="119"/>
      <c r="WDF5" s="119"/>
      <c r="WDG5" s="119"/>
      <c r="WDH5" s="119"/>
      <c r="WDI5" s="119"/>
      <c r="WDJ5" s="119"/>
      <c r="WDK5" s="119"/>
      <c r="WDL5" s="119"/>
      <c r="WDM5" s="119"/>
      <c r="WDN5" s="119"/>
      <c r="WDO5" s="119"/>
      <c r="WDP5" s="119"/>
      <c r="WDQ5" s="119"/>
      <c r="WDR5" s="119"/>
      <c r="WDS5" s="119"/>
      <c r="WDT5" s="119"/>
      <c r="WDU5" s="119"/>
      <c r="WDV5" s="119"/>
      <c r="WDW5" s="119"/>
      <c r="WDX5" s="119"/>
      <c r="WDY5" s="119"/>
      <c r="WDZ5" s="119"/>
      <c r="WEA5" s="119"/>
      <c r="WEB5" s="119"/>
      <c r="WEC5" s="119"/>
      <c r="WED5" s="119"/>
      <c r="WEE5" s="119"/>
      <c r="WEF5" s="119"/>
      <c r="WEG5" s="119"/>
      <c r="WEH5" s="119"/>
      <c r="WEI5" s="119"/>
      <c r="WEJ5" s="119"/>
      <c r="WEK5" s="119"/>
      <c r="WEL5" s="119"/>
      <c r="WEM5" s="119"/>
      <c r="WEN5" s="119"/>
      <c r="WEO5" s="119"/>
      <c r="WEP5" s="119"/>
      <c r="WEQ5" s="119"/>
      <c r="WER5" s="119"/>
      <c r="WES5" s="119"/>
      <c r="WET5" s="119"/>
      <c r="WEU5" s="119"/>
      <c r="WEV5" s="119"/>
      <c r="WEW5" s="119"/>
      <c r="WEX5" s="119"/>
      <c r="WEY5" s="119"/>
      <c r="WEZ5" s="119"/>
      <c r="WFA5" s="119"/>
      <c r="WFB5" s="119"/>
      <c r="WFC5" s="119"/>
      <c r="WFD5" s="119"/>
      <c r="WFE5" s="119"/>
      <c r="WFF5" s="119"/>
      <c r="WFG5" s="119"/>
      <c r="WFH5" s="119"/>
      <c r="WFI5" s="119"/>
      <c r="WFJ5" s="119"/>
      <c r="WFK5" s="119"/>
      <c r="WFL5" s="119"/>
      <c r="WFM5" s="119"/>
      <c r="WFN5" s="119"/>
      <c r="WFO5" s="119"/>
      <c r="WFP5" s="119"/>
      <c r="WFQ5" s="119"/>
      <c r="WFR5" s="119"/>
      <c r="WFS5" s="119"/>
      <c r="WFT5" s="119"/>
      <c r="WFU5" s="119"/>
      <c r="WFV5" s="119"/>
      <c r="WFW5" s="119"/>
      <c r="WFX5" s="119"/>
      <c r="WFY5" s="119"/>
      <c r="WFZ5" s="119"/>
      <c r="WGA5" s="119"/>
      <c r="WGB5" s="119"/>
      <c r="WGC5" s="119"/>
      <c r="WGD5" s="119"/>
      <c r="WGE5" s="119"/>
      <c r="WGF5" s="119"/>
      <c r="WGG5" s="119"/>
      <c r="WGH5" s="119"/>
      <c r="WGI5" s="119"/>
      <c r="WGJ5" s="119"/>
      <c r="WGK5" s="119"/>
      <c r="WGL5" s="119"/>
      <c r="WGM5" s="119"/>
      <c r="WGN5" s="119"/>
      <c r="WGO5" s="119"/>
      <c r="WGP5" s="119"/>
      <c r="WGQ5" s="119"/>
      <c r="WGR5" s="119"/>
      <c r="WGS5" s="119"/>
      <c r="WGT5" s="119"/>
      <c r="WGU5" s="119"/>
      <c r="WGV5" s="119"/>
      <c r="WGW5" s="119"/>
      <c r="WGX5" s="119"/>
      <c r="WGY5" s="119"/>
      <c r="WGZ5" s="119"/>
      <c r="WHA5" s="119"/>
      <c r="WHB5" s="119"/>
      <c r="WHC5" s="119"/>
      <c r="WHD5" s="119"/>
      <c r="WHE5" s="119"/>
      <c r="WHF5" s="119"/>
      <c r="WHG5" s="119"/>
      <c r="WHH5" s="119"/>
      <c r="WHI5" s="119"/>
      <c r="WHJ5" s="119"/>
      <c r="WHK5" s="119"/>
      <c r="WHL5" s="119"/>
      <c r="WHM5" s="119"/>
      <c r="WHN5" s="119"/>
      <c r="WHO5" s="119"/>
      <c r="WHP5" s="119"/>
      <c r="WHQ5" s="119"/>
      <c r="WHR5" s="119"/>
      <c r="WHS5" s="119"/>
      <c r="WHT5" s="119"/>
      <c r="WHU5" s="119"/>
      <c r="WHV5" s="119"/>
      <c r="WHW5" s="119"/>
      <c r="WHX5" s="119"/>
      <c r="WHY5" s="119"/>
      <c r="WHZ5" s="119"/>
      <c r="WIA5" s="119"/>
      <c r="WIB5" s="119"/>
      <c r="WIC5" s="119"/>
      <c r="WID5" s="119"/>
      <c r="WIE5" s="119"/>
      <c r="WIF5" s="119"/>
      <c r="WIG5" s="119"/>
      <c r="WIH5" s="119"/>
      <c r="WII5" s="119"/>
      <c r="WIJ5" s="119"/>
      <c r="WIK5" s="119"/>
      <c r="WIL5" s="119"/>
      <c r="WIM5" s="119"/>
      <c r="WIN5" s="119"/>
      <c r="WIO5" s="119"/>
      <c r="WIP5" s="119"/>
      <c r="WIQ5" s="119"/>
      <c r="WIR5" s="119"/>
      <c r="WIS5" s="119"/>
      <c r="WIT5" s="119"/>
      <c r="WIU5" s="119"/>
      <c r="WIV5" s="119"/>
      <c r="WIW5" s="119"/>
      <c r="WIX5" s="119"/>
      <c r="WIY5" s="119"/>
      <c r="WIZ5" s="119"/>
      <c r="WJA5" s="119"/>
      <c r="WJB5" s="119"/>
      <c r="WJC5" s="119"/>
      <c r="WJD5" s="119"/>
      <c r="WJE5" s="119"/>
      <c r="WJF5" s="119"/>
      <c r="WJG5" s="119"/>
      <c r="WJH5" s="119"/>
      <c r="WJI5" s="119"/>
      <c r="WJJ5" s="119"/>
      <c r="WJK5" s="119"/>
      <c r="WJL5" s="119"/>
      <c r="WJM5" s="119"/>
      <c r="WJN5" s="119"/>
      <c r="WJO5" s="119"/>
      <c r="WJP5" s="119"/>
      <c r="WJQ5" s="119"/>
      <c r="WJR5" s="119"/>
      <c r="WJS5" s="119"/>
      <c r="WJT5" s="119"/>
      <c r="WJU5" s="119"/>
      <c r="WJV5" s="119"/>
      <c r="WJW5" s="119"/>
      <c r="WJX5" s="119"/>
      <c r="WJY5" s="119"/>
      <c r="WJZ5" s="119"/>
      <c r="WKA5" s="119"/>
      <c r="WKB5" s="119"/>
      <c r="WKC5" s="119"/>
      <c r="WKD5" s="119"/>
      <c r="WKE5" s="119"/>
      <c r="WKF5" s="119"/>
      <c r="WKG5" s="119"/>
      <c r="WKH5" s="119"/>
      <c r="WKI5" s="119"/>
      <c r="WKJ5" s="119"/>
      <c r="WKK5" s="119"/>
      <c r="WKL5" s="119"/>
      <c r="WKM5" s="119"/>
      <c r="WKN5" s="119"/>
      <c r="WKO5" s="119"/>
      <c r="WKP5" s="119"/>
      <c r="WKQ5" s="119"/>
      <c r="WKR5" s="119"/>
      <c r="WKS5" s="119"/>
      <c r="WKT5" s="119"/>
      <c r="WKU5" s="119"/>
      <c r="WKV5" s="119"/>
      <c r="WKW5" s="119"/>
      <c r="WKX5" s="119"/>
      <c r="WKY5" s="119"/>
      <c r="WKZ5" s="119"/>
      <c r="WLA5" s="119"/>
      <c r="WLB5" s="119"/>
      <c r="WLC5" s="119"/>
      <c r="WLD5" s="119"/>
      <c r="WLE5" s="119"/>
      <c r="WLF5" s="119"/>
      <c r="WLG5" s="119"/>
      <c r="WLH5" s="119"/>
      <c r="WLI5" s="119"/>
      <c r="WLJ5" s="119"/>
      <c r="WLK5" s="119"/>
      <c r="WLL5" s="119"/>
      <c r="WLM5" s="119"/>
      <c r="WLN5" s="119"/>
      <c r="WLO5" s="119"/>
      <c r="WLP5" s="119"/>
      <c r="WLQ5" s="119"/>
      <c r="WLR5" s="119"/>
      <c r="WLS5" s="119"/>
      <c r="WLT5" s="119"/>
      <c r="WLU5" s="119"/>
      <c r="WLV5" s="119"/>
      <c r="WLW5" s="119"/>
      <c r="WLX5" s="119"/>
      <c r="WLY5" s="119"/>
      <c r="WLZ5" s="119"/>
      <c r="WMA5" s="119"/>
      <c r="WMB5" s="119"/>
      <c r="WMC5" s="119"/>
      <c r="WMD5" s="119"/>
      <c r="WME5" s="119"/>
      <c r="WMF5" s="119"/>
      <c r="WMG5" s="119"/>
      <c r="WMH5" s="119"/>
      <c r="WMI5" s="119"/>
      <c r="WMJ5" s="119"/>
      <c r="WMK5" s="119"/>
      <c r="WML5" s="119"/>
      <c r="WMM5" s="119"/>
      <c r="WMN5" s="119"/>
      <c r="WMO5" s="119"/>
      <c r="WMP5" s="119"/>
      <c r="WMQ5" s="119"/>
      <c r="WMR5" s="119"/>
      <c r="WMS5" s="119"/>
      <c r="WMT5" s="119"/>
      <c r="WMU5" s="119"/>
      <c r="WMV5" s="119"/>
      <c r="WMW5" s="119"/>
      <c r="WMX5" s="119"/>
      <c r="WMY5" s="119"/>
      <c r="WMZ5" s="119"/>
      <c r="WNA5" s="119"/>
      <c r="WNB5" s="119"/>
      <c r="WNC5" s="119"/>
      <c r="WND5" s="119"/>
      <c r="WNE5" s="119"/>
      <c r="WNF5" s="119"/>
      <c r="WNG5" s="119"/>
      <c r="WNH5" s="119"/>
      <c r="WNI5" s="119"/>
      <c r="WNJ5" s="119"/>
      <c r="WNK5" s="119"/>
      <c r="WNL5" s="119"/>
      <c r="WNM5" s="119"/>
      <c r="WNN5" s="119"/>
      <c r="WNO5" s="119"/>
      <c r="WNP5" s="119"/>
      <c r="WNQ5" s="119"/>
      <c r="WNR5" s="119"/>
      <c r="WNS5" s="119"/>
      <c r="WNT5" s="119"/>
      <c r="WNU5" s="119"/>
      <c r="WNV5" s="119"/>
      <c r="WNW5" s="119"/>
      <c r="WNX5" s="119"/>
      <c r="WNY5" s="119"/>
      <c r="WNZ5" s="119"/>
      <c r="WOA5" s="119"/>
      <c r="WOB5" s="119"/>
      <c r="WOC5" s="119"/>
      <c r="WOD5" s="119"/>
      <c r="WOE5" s="119"/>
      <c r="WOF5" s="119"/>
      <c r="WOG5" s="119"/>
      <c r="WOH5" s="119"/>
      <c r="WOI5" s="119"/>
      <c r="WOJ5" s="119"/>
      <c r="WOK5" s="119"/>
      <c r="WOL5" s="119"/>
      <c r="WOM5" s="119"/>
      <c r="WON5" s="119"/>
      <c r="WOO5" s="119"/>
      <c r="WOP5" s="119"/>
      <c r="WOQ5" s="119"/>
      <c r="WOR5" s="119"/>
      <c r="WOS5" s="119"/>
      <c r="WOT5" s="119"/>
      <c r="WOU5" s="119"/>
      <c r="WOV5" s="119"/>
      <c r="WOW5" s="119"/>
      <c r="WOX5" s="119"/>
      <c r="WOY5" s="119"/>
      <c r="WOZ5" s="119"/>
      <c r="WPA5" s="119"/>
      <c r="WPB5" s="119"/>
      <c r="WPC5" s="119"/>
      <c r="WPD5" s="119"/>
      <c r="WPE5" s="119"/>
      <c r="WPF5" s="119"/>
      <c r="WPG5" s="119"/>
      <c r="WPH5" s="119"/>
      <c r="WPI5" s="119"/>
      <c r="WPJ5" s="119"/>
      <c r="WPK5" s="119"/>
      <c r="WPL5" s="119"/>
      <c r="WPM5" s="119"/>
      <c r="WPN5" s="119"/>
      <c r="WPO5" s="119"/>
      <c r="WPP5" s="119"/>
      <c r="WPQ5" s="119"/>
      <c r="WPR5" s="119"/>
      <c r="WPS5" s="119"/>
      <c r="WPT5" s="119"/>
      <c r="WPU5" s="119"/>
      <c r="WPV5" s="119"/>
      <c r="WPW5" s="119"/>
      <c r="WPX5" s="119"/>
      <c r="WPY5" s="119"/>
      <c r="WPZ5" s="119"/>
      <c r="WQA5" s="119"/>
      <c r="WQB5" s="119"/>
      <c r="WQC5" s="119"/>
      <c r="WQD5" s="119"/>
      <c r="WQE5" s="119"/>
      <c r="WQF5" s="119"/>
      <c r="WQG5" s="119"/>
      <c r="WQH5" s="119"/>
      <c r="WQI5" s="119"/>
      <c r="WQJ5" s="119"/>
      <c r="WQK5" s="119"/>
      <c r="WQL5" s="119"/>
      <c r="WQM5" s="119"/>
      <c r="WQN5" s="119"/>
      <c r="WQO5" s="119"/>
      <c r="WQP5" s="119"/>
      <c r="WQQ5" s="119"/>
      <c r="WQR5" s="119"/>
      <c r="WQS5" s="119"/>
      <c r="WQT5" s="119"/>
      <c r="WQU5" s="119"/>
      <c r="WQV5" s="119"/>
      <c r="WQW5" s="119"/>
      <c r="WQX5" s="119"/>
      <c r="WQY5" s="119"/>
      <c r="WQZ5" s="119"/>
      <c r="WRA5" s="119"/>
      <c r="WRB5" s="119"/>
      <c r="WRC5" s="119"/>
      <c r="WRD5" s="119"/>
      <c r="WRE5" s="119"/>
      <c r="WRF5" s="119"/>
      <c r="WRG5" s="119"/>
      <c r="WRH5" s="119"/>
      <c r="WRI5" s="119"/>
      <c r="WRJ5" s="119"/>
      <c r="WRK5" s="119"/>
      <c r="WRL5" s="119"/>
      <c r="WRM5" s="119"/>
      <c r="WRN5" s="119"/>
      <c r="WRO5" s="119"/>
      <c r="WRP5" s="119"/>
      <c r="WRQ5" s="119"/>
      <c r="WRR5" s="119"/>
      <c r="WRS5" s="119"/>
      <c r="WRT5" s="119"/>
      <c r="WRU5" s="119"/>
      <c r="WRV5" s="119"/>
      <c r="WRW5" s="119"/>
      <c r="WRX5" s="119"/>
      <c r="WRY5" s="119"/>
      <c r="WRZ5" s="119"/>
      <c r="WSA5" s="119"/>
      <c r="WSB5" s="119"/>
      <c r="WSC5" s="119"/>
      <c r="WSD5" s="119"/>
      <c r="WSE5" s="119"/>
      <c r="WSF5" s="119"/>
      <c r="WSG5" s="119"/>
      <c r="WSH5" s="119"/>
      <c r="WSI5" s="119"/>
      <c r="WSJ5" s="119"/>
      <c r="WSK5" s="119"/>
      <c r="WSL5" s="119"/>
      <c r="WSM5" s="119"/>
      <c r="WSN5" s="119"/>
      <c r="WSO5" s="119"/>
      <c r="WSP5" s="119"/>
      <c r="WSQ5" s="119"/>
      <c r="WSR5" s="119"/>
      <c r="WSS5" s="119"/>
      <c r="WST5" s="119"/>
      <c r="WSU5" s="119"/>
      <c r="WSV5" s="119"/>
      <c r="WSW5" s="119"/>
      <c r="WSX5" s="119"/>
      <c r="WSY5" s="119"/>
      <c r="WSZ5" s="119"/>
      <c r="WTA5" s="119"/>
      <c r="WTB5" s="119"/>
      <c r="WTC5" s="119"/>
      <c r="WTD5" s="119"/>
      <c r="WTE5" s="119"/>
      <c r="WTF5" s="119"/>
      <c r="WTG5" s="119"/>
      <c r="WTH5" s="119"/>
      <c r="WTI5" s="119"/>
      <c r="WTJ5" s="119"/>
      <c r="WTK5" s="119"/>
      <c r="WTL5" s="119"/>
      <c r="WTM5" s="119"/>
      <c r="WTN5" s="119"/>
      <c r="WTO5" s="119"/>
      <c r="WTP5" s="119"/>
      <c r="WTQ5" s="119"/>
      <c r="WTR5" s="119"/>
      <c r="WTS5" s="119"/>
      <c r="WTT5" s="119"/>
      <c r="WTU5" s="119"/>
      <c r="WTV5" s="119"/>
      <c r="WTW5" s="119"/>
      <c r="WTX5" s="119"/>
      <c r="WTY5" s="119"/>
      <c r="WTZ5" s="119"/>
      <c r="WUA5" s="119"/>
      <c r="WUB5" s="119"/>
      <c r="WUC5" s="119"/>
      <c r="WUD5" s="119"/>
      <c r="WUE5" s="119"/>
      <c r="WUF5" s="119"/>
      <c r="WUG5" s="119"/>
      <c r="WUH5" s="119"/>
      <c r="WUI5" s="119"/>
      <c r="WUJ5" s="119"/>
      <c r="WUK5" s="119"/>
      <c r="WUL5" s="119"/>
      <c r="WUM5" s="119"/>
      <c r="WUN5" s="119"/>
      <c r="WUO5" s="119"/>
      <c r="WUP5" s="119"/>
      <c r="WUQ5" s="119"/>
      <c r="WUR5" s="119"/>
      <c r="WUS5" s="119"/>
      <c r="WUT5" s="119"/>
      <c r="WUU5" s="119"/>
      <c r="WUV5" s="119"/>
      <c r="WUW5" s="119"/>
      <c r="WUX5" s="119"/>
      <c r="WUY5" s="119"/>
      <c r="WUZ5" s="119"/>
      <c r="WVA5" s="119"/>
      <c r="WVB5" s="119"/>
      <c r="WVC5" s="119"/>
      <c r="WVD5" s="119"/>
      <c r="WVE5" s="119"/>
      <c r="WVF5" s="119"/>
      <c r="WVG5" s="119"/>
      <c r="WVH5" s="119"/>
      <c r="WVI5" s="119"/>
      <c r="WVJ5" s="119"/>
      <c r="WVK5" s="119"/>
      <c r="WVL5" s="119"/>
      <c r="WVM5" s="119"/>
      <c r="WVN5" s="119"/>
      <c r="WVO5" s="119"/>
      <c r="WVP5" s="119"/>
      <c r="WVQ5" s="119"/>
      <c r="WVR5" s="119"/>
      <c r="WVS5" s="119"/>
      <c r="WVT5" s="119"/>
      <c r="WVU5" s="119"/>
      <c r="WVV5" s="119"/>
      <c r="WVW5" s="119"/>
      <c r="WVX5" s="119"/>
      <c r="WVY5" s="119"/>
      <c r="WVZ5" s="119"/>
      <c r="WWA5" s="119"/>
      <c r="WWB5" s="119"/>
      <c r="WWC5" s="119"/>
      <c r="WWD5" s="119"/>
      <c r="WWE5" s="119"/>
      <c r="WWF5" s="119"/>
      <c r="WWG5" s="119"/>
      <c r="WWH5" s="119"/>
      <c r="WWI5" s="119"/>
      <c r="WWJ5" s="119"/>
      <c r="WWK5" s="119"/>
      <c r="WWL5" s="119"/>
      <c r="WWM5" s="119"/>
      <c r="WWN5" s="119"/>
      <c r="WWO5" s="119"/>
      <c r="WWP5" s="119"/>
      <c r="WWQ5" s="119"/>
      <c r="WWR5" s="119"/>
      <c r="WWS5" s="119"/>
      <c r="WWT5" s="119"/>
      <c r="WWU5" s="119"/>
      <c r="WWV5" s="119"/>
      <c r="WWW5" s="119"/>
      <c r="WWX5" s="119"/>
      <c r="WWY5" s="119"/>
      <c r="WWZ5" s="119"/>
      <c r="WXA5" s="119"/>
      <c r="WXB5" s="119"/>
      <c r="WXC5" s="119"/>
      <c r="WXD5" s="119"/>
      <c r="WXE5" s="119"/>
      <c r="WXF5" s="119"/>
      <c r="WXG5" s="119"/>
      <c r="WXH5" s="119"/>
      <c r="WXI5" s="119"/>
      <c r="WXJ5" s="119"/>
      <c r="WXK5" s="119"/>
      <c r="WXL5" s="119"/>
      <c r="WXM5" s="119"/>
      <c r="WXN5" s="119"/>
      <c r="WXO5" s="119"/>
      <c r="WXP5" s="119"/>
      <c r="WXQ5" s="119"/>
      <c r="WXR5" s="119"/>
      <c r="WXS5" s="119"/>
      <c r="WXT5" s="119"/>
      <c r="WXU5" s="119"/>
      <c r="WXV5" s="119"/>
      <c r="WXW5" s="119"/>
      <c r="WXX5" s="119"/>
      <c r="WXY5" s="119"/>
      <c r="WXZ5" s="119"/>
      <c r="WYA5" s="119"/>
      <c r="WYB5" s="119"/>
      <c r="WYC5" s="119"/>
      <c r="WYD5" s="119"/>
      <c r="WYE5" s="119"/>
      <c r="WYF5" s="119"/>
      <c r="WYG5" s="119"/>
      <c r="WYH5" s="119"/>
      <c r="WYI5" s="119"/>
      <c r="WYJ5" s="119"/>
      <c r="WYK5" s="119"/>
      <c r="WYL5" s="119"/>
      <c r="WYM5" s="119"/>
      <c r="WYN5" s="119"/>
      <c r="WYO5" s="119"/>
      <c r="WYP5" s="119"/>
      <c r="WYQ5" s="119"/>
      <c r="WYR5" s="119"/>
      <c r="WYS5" s="119"/>
      <c r="WYT5" s="119"/>
      <c r="WYU5" s="119"/>
      <c r="WYV5" s="119"/>
      <c r="WYW5" s="119"/>
      <c r="WYX5" s="119"/>
      <c r="WYY5" s="119"/>
      <c r="WYZ5" s="119"/>
      <c r="WZA5" s="119"/>
      <c r="WZB5" s="119"/>
      <c r="WZC5" s="119"/>
      <c r="WZD5" s="119"/>
      <c r="WZE5" s="119"/>
      <c r="WZF5" s="119"/>
      <c r="WZG5" s="119"/>
      <c r="WZH5" s="119"/>
      <c r="WZI5" s="119"/>
      <c r="WZJ5" s="119"/>
      <c r="WZK5" s="119"/>
      <c r="WZL5" s="119"/>
      <c r="WZM5" s="119"/>
      <c r="WZN5" s="119"/>
      <c r="WZO5" s="119"/>
      <c r="WZP5" s="119"/>
      <c r="WZQ5" s="119"/>
      <c r="WZR5" s="119"/>
      <c r="WZS5" s="119"/>
      <c r="WZT5" s="119"/>
      <c r="WZU5" s="119"/>
      <c r="WZV5" s="119"/>
      <c r="WZW5" s="119"/>
      <c r="WZX5" s="119"/>
      <c r="WZY5" s="119"/>
      <c r="WZZ5" s="119"/>
      <c r="XAA5" s="119"/>
      <c r="XAB5" s="119"/>
      <c r="XAC5" s="119"/>
      <c r="XAD5" s="119"/>
      <c r="XAE5" s="119"/>
      <c r="XAF5" s="119"/>
      <c r="XAG5" s="119"/>
      <c r="XAH5" s="119"/>
      <c r="XAI5" s="119"/>
      <c r="XAJ5" s="119"/>
      <c r="XAK5" s="119"/>
      <c r="XAL5" s="119"/>
      <c r="XAM5" s="119"/>
      <c r="XAN5" s="119"/>
      <c r="XAO5" s="119"/>
      <c r="XAP5" s="119"/>
      <c r="XAQ5" s="119"/>
      <c r="XAR5" s="119"/>
      <c r="XAS5" s="119"/>
      <c r="XAT5" s="119"/>
      <c r="XAU5" s="119"/>
      <c r="XAV5" s="119"/>
      <c r="XAW5" s="119"/>
      <c r="XAX5" s="119"/>
      <c r="XAY5" s="119"/>
      <c r="XAZ5" s="119"/>
      <c r="XBA5" s="119"/>
      <c r="XBB5" s="119"/>
      <c r="XBC5" s="119"/>
      <c r="XBD5" s="119"/>
      <c r="XBE5" s="119"/>
      <c r="XBF5" s="119"/>
      <c r="XBG5" s="119"/>
      <c r="XBH5" s="119"/>
      <c r="XBI5" s="119"/>
      <c r="XBJ5" s="119"/>
      <c r="XBK5" s="119"/>
      <c r="XBL5" s="119"/>
      <c r="XBM5" s="119"/>
      <c r="XBN5" s="119"/>
      <c r="XBO5" s="119"/>
      <c r="XBP5" s="119"/>
      <c r="XBQ5" s="119"/>
      <c r="XBR5" s="119"/>
      <c r="XBS5" s="119"/>
      <c r="XBT5" s="119"/>
      <c r="XBU5" s="119"/>
      <c r="XBV5" s="119"/>
      <c r="XBW5" s="119"/>
      <c r="XBX5" s="119"/>
      <c r="XBY5" s="119"/>
      <c r="XBZ5" s="119"/>
      <c r="XCA5" s="119"/>
      <c r="XCB5" s="119"/>
      <c r="XCC5" s="119"/>
      <c r="XCD5" s="119"/>
      <c r="XCE5" s="119"/>
      <c r="XCF5" s="119"/>
      <c r="XCG5" s="119"/>
      <c r="XCH5" s="119"/>
      <c r="XCI5" s="119"/>
      <c r="XCJ5" s="119"/>
      <c r="XCK5" s="119"/>
      <c r="XCL5" s="119"/>
      <c r="XCM5" s="119"/>
      <c r="XCN5" s="119"/>
      <c r="XCO5" s="119"/>
      <c r="XCP5" s="119"/>
      <c r="XCQ5" s="119"/>
      <c r="XCR5" s="119"/>
      <c r="XCS5" s="119"/>
      <c r="XCT5" s="119"/>
      <c r="XCU5" s="119"/>
      <c r="XCV5" s="119"/>
      <c r="XCW5" s="119"/>
      <c r="XCX5" s="119"/>
      <c r="XCY5" s="119"/>
      <c r="XCZ5" s="119"/>
      <c r="XDA5" s="119"/>
      <c r="XDB5" s="119"/>
      <c r="XDC5" s="119"/>
      <c r="XDD5" s="119"/>
      <c r="XDE5" s="119"/>
      <c r="XDF5" s="119"/>
      <c r="XDG5" s="119"/>
      <c r="XDH5" s="119"/>
      <c r="XDI5" s="119"/>
      <c r="XDJ5" s="119"/>
      <c r="XDK5" s="119"/>
      <c r="XDL5" s="119"/>
      <c r="XDM5" s="119"/>
      <c r="XDN5" s="119"/>
      <c r="XDO5" s="119"/>
      <c r="XDP5" s="119"/>
      <c r="XDQ5" s="119"/>
      <c r="XDR5" s="119"/>
      <c r="XDS5" s="119"/>
      <c r="XDT5" s="119"/>
      <c r="XDU5" s="119"/>
      <c r="XDV5" s="119"/>
      <c r="XDW5" s="119"/>
      <c r="XDX5" s="119"/>
      <c r="XDY5" s="119"/>
      <c r="XDZ5" s="119"/>
      <c r="XEA5" s="119"/>
      <c r="XEB5" s="119"/>
      <c r="XEC5" s="119"/>
      <c r="XED5" s="119"/>
      <c r="XEE5" s="119"/>
      <c r="XEF5" s="119"/>
      <c r="XEG5" s="119"/>
      <c r="XEH5" s="119"/>
      <c r="XEI5" s="119"/>
      <c r="XEJ5" s="119"/>
      <c r="XEK5" s="119"/>
    </row>
    <row r="6" spans="1:16365" ht="53.1" customHeight="1">
      <c r="A6" s="249">
        <f>IF($C6="","",SUBTOTAL(3,$C$6:$C6)*1)</f>
        <v>1</v>
      </c>
      <c r="B6" s="196"/>
      <c r="C6" s="58" t="s">
        <v>1259</v>
      </c>
      <c r="D6" s="250"/>
      <c r="E6" s="258" t="s">
        <v>507</v>
      </c>
      <c r="G6" s="251" t="s">
        <v>1260</v>
      </c>
      <c r="H6" s="164"/>
      <c r="I6" s="156"/>
      <c r="J6" s="157" t="s">
        <v>953</v>
      </c>
      <c r="L6" s="246"/>
      <c r="M6" s="165"/>
      <c r="O6" s="292" t="s">
        <v>1261</v>
      </c>
      <c r="P6" s="165"/>
      <c r="R6" s="244" t="s">
        <v>1262</v>
      </c>
      <c r="S6" s="164" t="s">
        <v>1263</v>
      </c>
      <c r="T6" s="156" t="s">
        <v>1264</v>
      </c>
      <c r="V6" s="291" t="s">
        <v>1265</v>
      </c>
      <c r="W6" s="164" t="s">
        <v>1263</v>
      </c>
      <c r="X6" s="156" t="s">
        <v>1264</v>
      </c>
      <c r="Z6" s="292" t="s">
        <v>1266</v>
      </c>
      <c r="AA6" s="165" t="s">
        <v>1267</v>
      </c>
    </row>
    <row r="7" spans="1:16365" ht="53.1" customHeight="1">
      <c r="A7" s="249">
        <f>IF($C7="","",SUBTOTAL(3,$C$6:$C7)*1)</f>
        <v>2</v>
      </c>
      <c r="B7" s="196"/>
      <c r="C7" s="58" t="s">
        <v>1268</v>
      </c>
      <c r="D7" s="250"/>
      <c r="E7" s="258" t="s">
        <v>507</v>
      </c>
      <c r="G7" s="251" t="s">
        <v>1269</v>
      </c>
      <c r="H7" s="164"/>
      <c r="I7" s="156"/>
      <c r="J7" s="157" t="s">
        <v>950</v>
      </c>
      <c r="L7" s="244"/>
      <c r="M7" s="166"/>
      <c r="O7" s="291" t="s">
        <v>1270</v>
      </c>
      <c r="P7" s="166"/>
      <c r="R7" s="244"/>
      <c r="S7" s="164"/>
      <c r="T7" s="156"/>
      <c r="V7" s="244"/>
      <c r="W7" s="164"/>
      <c r="X7" s="156"/>
      <c r="Z7" s="291" t="s">
        <v>1271</v>
      </c>
      <c r="AA7" s="166" t="s">
        <v>1267</v>
      </c>
    </row>
    <row r="8" spans="1:16365" ht="36.6" customHeight="1">
      <c r="A8" s="249">
        <f>IF($C8="","",SUBTOTAL(3,$C$6:$C8)*1)</f>
        <v>3</v>
      </c>
      <c r="B8" s="196"/>
      <c r="C8" s="58" t="s">
        <v>1272</v>
      </c>
      <c r="D8" s="250"/>
      <c r="E8" s="258" t="s">
        <v>507</v>
      </c>
      <c r="G8" s="251" t="s">
        <v>1273</v>
      </c>
      <c r="H8" s="164"/>
      <c r="I8" s="156"/>
      <c r="J8" s="157" t="s">
        <v>481</v>
      </c>
      <c r="L8" s="246"/>
      <c r="M8" s="165"/>
      <c r="O8" s="246"/>
      <c r="P8" s="165"/>
      <c r="R8" s="244"/>
      <c r="S8" s="164"/>
      <c r="T8" s="156"/>
      <c r="V8" s="244"/>
      <c r="W8" s="164"/>
      <c r="X8" s="156"/>
      <c r="Z8" s="292" t="s">
        <v>1274</v>
      </c>
      <c r="AA8" s="165" t="s">
        <v>499</v>
      </c>
    </row>
    <row r="9" spans="1:16365" ht="36.6" customHeight="1">
      <c r="A9" s="249">
        <f>IF($C9="","",SUBTOTAL(3,$C$6:$C9)*1)</f>
        <v>4</v>
      </c>
      <c r="B9" s="196"/>
      <c r="C9" s="58" t="s">
        <v>1275</v>
      </c>
      <c r="D9" s="250"/>
      <c r="E9" s="258" t="s">
        <v>507</v>
      </c>
      <c r="G9" s="251" t="s">
        <v>612</v>
      </c>
      <c r="H9" s="164"/>
      <c r="I9" s="156"/>
      <c r="J9" s="157" t="s">
        <v>481</v>
      </c>
      <c r="L9" s="244"/>
      <c r="M9" s="166"/>
      <c r="O9" s="244"/>
      <c r="P9" s="166"/>
      <c r="R9" s="244"/>
      <c r="S9" s="164"/>
      <c r="T9" s="156"/>
      <c r="V9" s="244"/>
      <c r="W9" s="164"/>
      <c r="X9" s="156"/>
      <c r="Z9" s="291" t="s">
        <v>1276</v>
      </c>
      <c r="AA9" s="166" t="s">
        <v>953</v>
      </c>
    </row>
    <row r="10" spans="1:16365" ht="36.6" customHeight="1">
      <c r="A10" s="249">
        <f>IF($C10="","",SUBTOTAL(3,$C$6:$C10)*1)</f>
        <v>5</v>
      </c>
      <c r="B10" s="196"/>
      <c r="C10" s="58" t="s">
        <v>1277</v>
      </c>
      <c r="D10" s="250"/>
      <c r="E10" s="258" t="s">
        <v>507</v>
      </c>
      <c r="G10" s="251" t="s">
        <v>1278</v>
      </c>
      <c r="H10" s="164"/>
      <c r="I10" s="156"/>
      <c r="J10" s="157" t="s">
        <v>949</v>
      </c>
      <c r="L10" s="246"/>
      <c r="M10" s="165"/>
      <c r="O10" s="246"/>
      <c r="P10" s="165"/>
      <c r="R10" s="244"/>
      <c r="S10" s="164"/>
      <c r="T10" s="156"/>
      <c r="V10" s="244"/>
      <c r="W10" s="164"/>
      <c r="X10" s="156"/>
      <c r="Z10" s="292" t="s">
        <v>1279</v>
      </c>
      <c r="AA10" s="165" t="s">
        <v>953</v>
      </c>
    </row>
    <row r="11" spans="1:16365" ht="36.6" customHeight="1">
      <c r="A11" s="249">
        <f>IF($C11="","",SUBTOTAL(3,$C$6:$C11)*1)</f>
        <v>6</v>
      </c>
      <c r="B11" s="196"/>
      <c r="C11" s="58" t="s">
        <v>1280</v>
      </c>
      <c r="D11" s="250"/>
      <c r="E11" s="258" t="s">
        <v>507</v>
      </c>
      <c r="G11" s="252" t="s">
        <v>1281</v>
      </c>
      <c r="H11" s="185"/>
      <c r="I11" s="186"/>
      <c r="J11" s="187" t="s">
        <v>938</v>
      </c>
      <c r="Z11" s="293" t="s">
        <v>1282</v>
      </c>
      <c r="AA11" s="294" t="s">
        <v>952</v>
      </c>
    </row>
    <row r="12" spans="1:16365" ht="36.6" customHeight="1">
      <c r="A12" s="249">
        <f>IF($C12="","",SUBTOTAL(3,$C$6:$C12)*1)</f>
        <v>7</v>
      </c>
      <c r="B12" s="196"/>
      <c r="C12" s="58" t="s">
        <v>1283</v>
      </c>
      <c r="D12" s="250"/>
      <c r="E12" s="258" t="s">
        <v>507</v>
      </c>
    </row>
    <row r="13" spans="1:16365" ht="36.6" customHeight="1">
      <c r="A13" s="249">
        <f>IF($C13="","",SUBTOTAL(3,$C$6:$C13)*1)</f>
        <v>8</v>
      </c>
      <c r="B13" s="196"/>
      <c r="C13" s="58" t="s">
        <v>1284</v>
      </c>
      <c r="D13" s="250"/>
      <c r="E13" s="258" t="s">
        <v>507</v>
      </c>
    </row>
    <row r="14" spans="1:16365" ht="36.6" customHeight="1">
      <c r="A14" s="249">
        <f>IF($C14="","",SUBTOTAL(3,$C$6:$C14)*1)</f>
        <v>9</v>
      </c>
      <c r="B14" s="196"/>
      <c r="C14" s="58" t="s">
        <v>1285</v>
      </c>
      <c r="D14" s="250"/>
      <c r="E14" s="258" t="s">
        <v>507</v>
      </c>
    </row>
    <row r="15" spans="1:16365" ht="36.6" customHeight="1">
      <c r="A15" s="249">
        <f>IF($C15="","",SUBTOTAL(3,$C$6:$C15)*1)</f>
        <v>10</v>
      </c>
      <c r="B15" s="196"/>
      <c r="C15" s="58" t="s">
        <v>1286</v>
      </c>
      <c r="D15" s="250"/>
      <c r="E15" s="258" t="s">
        <v>507</v>
      </c>
    </row>
    <row r="16" spans="1:16365" ht="36.6" customHeight="1">
      <c r="A16" s="249">
        <f>IF($C16="","",SUBTOTAL(3,$C$6:$C16)*1)</f>
        <v>11</v>
      </c>
      <c r="B16" s="196"/>
      <c r="C16" s="58" t="s">
        <v>1287</v>
      </c>
      <c r="D16" s="250"/>
      <c r="E16" s="258" t="s">
        <v>507</v>
      </c>
    </row>
    <row r="17" spans="1:5" ht="36.6" customHeight="1">
      <c r="A17" s="249">
        <f>IF($C17="","",SUBTOTAL(3,$C$6:$C17)*1)</f>
        <v>12</v>
      </c>
      <c r="B17" s="196"/>
      <c r="C17" s="58" t="s">
        <v>1288</v>
      </c>
      <c r="D17" s="250"/>
      <c r="E17" s="258" t="s">
        <v>507</v>
      </c>
    </row>
    <row r="18" spans="1:5" ht="36.6" customHeight="1"/>
    <row r="19" spans="1:5" ht="36.6" customHeight="1"/>
    <row r="20" spans="1:5" ht="36.6" customHeight="1"/>
    <row r="21" spans="1:5" ht="36.6" customHeight="1"/>
    <row r="22" spans="1:5" ht="36.6" customHeight="1"/>
    <row r="23" spans="1:5" ht="36.6" customHeight="1"/>
    <row r="24" spans="1:5" ht="36.6" customHeight="1"/>
    <row r="25" spans="1:5" ht="36.6" customHeight="1"/>
    <row r="26" spans="1:5" ht="36.6" customHeight="1"/>
    <row r="27" spans="1:5" ht="36.6" customHeight="1"/>
    <row r="28" spans="1:5" ht="36.6" customHeight="1"/>
    <row r="29" spans="1:5" ht="36.6" customHeight="1"/>
    <row r="30" spans="1:5" ht="36.6" customHeight="1"/>
    <row r="31" spans="1:5" ht="36.6" customHeight="1"/>
    <row r="32" spans="1:5"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YKkh/G6nAXjXR5FStHzYGiq8bcJ2RzNHDQsUU2r4r9E1ITZs07esQO5KNRLjkpCd+eVwJBda08ZoYm8dnpY1vg==" saltValue="sMAyOpoZKUbp+rAkaCQdwQ==" spinCount="100000" sheet="1" objects="1" scenarios="1"/>
  <pageMargins left="0.59055118110236227" right="0.39370078740157483" top="0.39370078740157483" bottom="0.39370078740157483" header="0.31496062992125984" footer="0.31496062992125984"/>
  <pageSetup paperSize="9" scale="10" orientation="portrait" verticalDpi="0" r:id="rId1"/>
  <drawing r:id="rId2"/>
  <tableParts count="7">
    <tablePart r:id="rId3"/>
    <tablePart r:id="rId4"/>
    <tablePart r:id="rId5"/>
    <tablePart r:id="rId6"/>
    <tablePart r:id="rId7"/>
    <tablePart r:id="rId8"/>
    <tablePart r:id="rId9"/>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171">
    <tabColor theme="5"/>
    <pageSetUpPr fitToPage="1"/>
  </sheetPr>
  <dimension ref="A1:I78"/>
  <sheetViews>
    <sheetView showGridLines="0" showRowColHeaders="0" zoomScale="120" zoomScaleNormal="120" workbookViewId="0">
      <pane xSplit="1" ySplit="5" topLeftCell="B6" activePane="bottomRight" state="frozen"/>
      <selection pane="bottomRight" activeCell="D6" sqref="D6"/>
      <selection pane="bottomLeft" activeCell="D23" sqref="D23"/>
      <selection pane="topRight" activeCell="D23" sqref="D23"/>
    </sheetView>
  </sheetViews>
  <sheetFormatPr defaultColWidth="8.75" defaultRowHeight="21" customHeight="1"/>
  <cols>
    <col min="1" max="1" width="5.625" style="217" customWidth="1"/>
    <col min="2" max="4" width="11.625" style="61" customWidth="1"/>
    <col min="5" max="5" width="18.375" style="217" bestFit="1" customWidth="1"/>
    <col min="6" max="6" width="7.875" style="217" bestFit="1" customWidth="1"/>
    <col min="7" max="7" width="25.375" style="219" bestFit="1" customWidth="1"/>
    <col min="8" max="8" width="33.625" style="32" customWidth="1"/>
    <col min="9" max="9" width="55.625" style="63" customWidth="1"/>
    <col min="10" max="13" width="10.375" style="18" customWidth="1"/>
    <col min="14" max="16384" width="8.75" style="18"/>
  </cols>
  <sheetData>
    <row r="1" spans="1:9" s="31" customFormat="1" ht="21" customHeight="1">
      <c r="B1" s="25"/>
      <c r="C1" s="25"/>
      <c r="D1" s="25"/>
      <c r="E1" s="25"/>
      <c r="F1" s="25"/>
      <c r="H1" s="222"/>
    </row>
    <row r="2" spans="1:9" s="31" customFormat="1" ht="21" customHeight="1">
      <c r="A2" s="33" t="s">
        <v>3</v>
      </c>
      <c r="B2" s="25"/>
      <c r="C2" s="25"/>
      <c r="D2" s="36"/>
      <c r="E2" s="36"/>
      <c r="F2" s="36"/>
      <c r="G2" s="62"/>
      <c r="H2" s="223"/>
      <c r="I2" s="62"/>
    </row>
    <row r="3" spans="1:9" s="31" customFormat="1" ht="21" customHeight="1">
      <c r="A3" s="133" t="e" cm="1">
        <f t="array" aca="1" ref="A3" ca="1">MID(CELL("filename",A1),FIND("]",CELL("filename",A1))+1,256)</f>
        <v>#VALUE!</v>
      </c>
      <c r="B3" s="25"/>
      <c r="C3" s="25"/>
      <c r="D3" s="36"/>
      <c r="E3" s="36"/>
      <c r="F3" s="36"/>
      <c r="G3" s="62"/>
      <c r="H3" s="223"/>
      <c r="I3" s="62"/>
    </row>
    <row r="4" spans="1:9" s="31" customFormat="1" ht="5.0999999999999996" customHeight="1">
      <c r="A4" s="35" t="str">
        <f>IF($B4="","",SUBTOTAL(3,$B4:$B$5)*1)</f>
        <v/>
      </c>
      <c r="B4" s="36"/>
      <c r="C4" s="36"/>
      <c r="D4" s="36"/>
      <c r="E4" s="36"/>
      <c r="F4" s="36"/>
      <c r="G4" s="62"/>
      <c r="H4" s="223"/>
      <c r="I4" s="62"/>
    </row>
    <row r="5" spans="1:9" s="25" customFormat="1" ht="43.35" customHeight="1">
      <c r="A5" s="220" t="s">
        <v>4</v>
      </c>
      <c r="B5" s="221" t="s">
        <v>1289</v>
      </c>
      <c r="C5" s="221" t="s">
        <v>1290</v>
      </c>
      <c r="D5" s="221" t="s">
        <v>1291</v>
      </c>
      <c r="E5" s="215" t="s">
        <v>1292</v>
      </c>
      <c r="F5" s="216" t="s">
        <v>1293</v>
      </c>
      <c r="G5" s="216" t="s">
        <v>35</v>
      </c>
      <c r="H5" s="30" t="s">
        <v>295</v>
      </c>
      <c r="I5" s="29" t="s">
        <v>1294</v>
      </c>
    </row>
    <row r="6" spans="1:9" ht="36.6" customHeight="1">
      <c r="A6" s="217">
        <f>IF($B6="","",SUBTOTAL(3,$B$6:$B6)*1)</f>
        <v>1</v>
      </c>
      <c r="B6" s="61" t="s">
        <v>0</v>
      </c>
      <c r="C6" s="61" t="s">
        <v>1295</v>
      </c>
      <c r="D6" s="61" t="s">
        <v>2</v>
      </c>
      <c r="E6" s="218">
        <v>45784.63958333333</v>
      </c>
      <c r="F6" s="217" t="str">
        <f t="shared" ref="F6:F54" si="0">IF($I6="","",MID($I6, SEARCH("Cell", $I6) + LEN("Cell"), SEARCH("changed", $I6) - SEARCH("Cell", $I6) - LEN("Cell")))</f>
        <v xml:space="preserve"> $C$76 </v>
      </c>
      <c r="G6" s="219" t="str">
        <f t="shared" ref="G6:G54" si="1">IF($I6="","",IF(ISNUMBER(FIND("Cell", $I6)), MID($I6, 1, FIND("Cell", $I6)-2), $I6))</f>
        <v>DevCoAssessmentInput(D&amp;C)</v>
      </c>
      <c r="H6" s="32" t="s">
        <v>807</v>
      </c>
      <c r="I6" s="63" t="s">
        <v>1296</v>
      </c>
    </row>
    <row r="7" spans="1:9" ht="36.6" customHeight="1">
      <c r="A7" s="217">
        <f>IF($B7="","",SUBTOTAL(3,$B$6:$B7)*1)</f>
        <v>2</v>
      </c>
      <c r="B7" s="61" t="s">
        <v>0</v>
      </c>
      <c r="C7" s="61" t="s">
        <v>1295</v>
      </c>
      <c r="D7" s="61" t="s">
        <v>2</v>
      </c>
      <c r="E7" s="218">
        <v>45784.640567129631</v>
      </c>
      <c r="F7" s="217" t="str">
        <f t="shared" si="0"/>
        <v xml:space="preserve"> $C$76 </v>
      </c>
      <c r="G7" s="219" t="str">
        <f t="shared" si="1"/>
        <v>DevCoAssessmentInput(D&amp;C)</v>
      </c>
      <c r="H7" s="32" t="s">
        <v>807</v>
      </c>
      <c r="I7" s="63" t="s">
        <v>1297</v>
      </c>
    </row>
    <row r="8" spans="1:9" ht="36.6" customHeight="1">
      <c r="A8" s="217">
        <f>IF($B8="","",SUBTOTAL(3,$B$6:$B8)*1)</f>
        <v>3</v>
      </c>
      <c r="B8" s="61" t="s">
        <v>0</v>
      </c>
      <c r="C8" s="61" t="s">
        <v>1298</v>
      </c>
      <c r="D8" s="61" t="s">
        <v>1299</v>
      </c>
      <c r="E8" s="218">
        <v>45784.703657407408</v>
      </c>
      <c r="F8" s="217" t="str">
        <f t="shared" si="0"/>
        <v xml:space="preserve"> $C$6 </v>
      </c>
      <c r="G8" s="219" t="str">
        <f t="shared" si="1"/>
        <v>DevCoAssessmentInput(P&amp;M)</v>
      </c>
      <c r="H8" s="32" t="s">
        <v>99</v>
      </c>
      <c r="I8" s="63" t="s">
        <v>1300</v>
      </c>
    </row>
    <row r="9" spans="1:9" ht="36.6" customHeight="1">
      <c r="A9" s="217">
        <f>IF($B9="","",SUBTOTAL(3,$B$6:$B9)*1)</f>
        <v>4</v>
      </c>
      <c r="B9" s="61" t="s">
        <v>0</v>
      </c>
      <c r="C9" s="61" t="s">
        <v>1298</v>
      </c>
      <c r="D9" s="61" t="s">
        <v>1299</v>
      </c>
      <c r="E9" s="218">
        <v>45784.703692129631</v>
      </c>
      <c r="F9" s="217" t="str">
        <f t="shared" si="0"/>
        <v xml:space="preserve"> $C$6 </v>
      </c>
      <c r="G9" s="219" t="str">
        <f t="shared" si="1"/>
        <v>DevCoAssessmentInput(P&amp;M)</v>
      </c>
      <c r="H9" s="32" t="s">
        <v>99</v>
      </c>
      <c r="I9" s="63" t="s">
        <v>1301</v>
      </c>
    </row>
    <row r="10" spans="1:9" ht="36.6" customHeight="1">
      <c r="A10" s="217">
        <f>IF($B10="","",SUBTOTAL(3,$B$6:$B10)*1)</f>
        <v>5</v>
      </c>
      <c r="B10" s="61" t="s">
        <v>0</v>
      </c>
      <c r="C10" s="61" t="s">
        <v>1298</v>
      </c>
      <c r="D10" s="61" t="s">
        <v>1299</v>
      </c>
      <c r="E10" s="218">
        <v>45784.703738425924</v>
      </c>
      <c r="F10" s="217" t="str">
        <f t="shared" si="0"/>
        <v xml:space="preserve"> $C$7 </v>
      </c>
      <c r="G10" s="219" t="str">
        <f t="shared" si="1"/>
        <v>DevCoAssessmentInput(P&amp;M)</v>
      </c>
      <c r="H10" s="32" t="s">
        <v>82</v>
      </c>
      <c r="I10" s="63" t="s">
        <v>1302</v>
      </c>
    </row>
    <row r="11" spans="1:9" ht="36.6" customHeight="1">
      <c r="A11" s="217">
        <f>IF($B11="","",SUBTOTAL(3,$B$6:$B11)*1)</f>
        <v>6</v>
      </c>
      <c r="B11" s="61" t="s">
        <v>0</v>
      </c>
      <c r="C11" s="61" t="s">
        <v>1298</v>
      </c>
      <c r="D11" s="61" t="s">
        <v>1299</v>
      </c>
      <c r="E11" s="218">
        <v>45784.708333333336</v>
      </c>
      <c r="F11" s="217" t="str">
        <f t="shared" si="0"/>
        <v xml:space="preserve"> $C$9 </v>
      </c>
      <c r="G11" s="219" t="str">
        <f t="shared" si="1"/>
        <v>DevCoAssessmentInput(P&amp;M)</v>
      </c>
      <c r="H11" s="32" t="s">
        <v>308</v>
      </c>
      <c r="I11" s="63" t="s">
        <v>1303</v>
      </c>
    </row>
    <row r="12" spans="1:9" ht="36.6" customHeight="1">
      <c r="A12" s="217">
        <f>IF($B12="","",SUBTOTAL(3,$B$6:$B12)*1)</f>
        <v>7</v>
      </c>
      <c r="B12" s="61" t="s">
        <v>0</v>
      </c>
      <c r="C12" s="61" t="s">
        <v>1295</v>
      </c>
      <c r="D12" s="61" t="s">
        <v>2</v>
      </c>
      <c r="E12" s="218">
        <v>45784.76085648148</v>
      </c>
      <c r="F12" s="217" t="str">
        <f t="shared" si="0"/>
        <v xml:space="preserve"> $C$76 </v>
      </c>
      <c r="G12" s="219" t="str">
        <f t="shared" si="1"/>
        <v>DevCoAssessmentInput(D&amp;C)</v>
      </c>
      <c r="H12" s="32" t="s">
        <v>807</v>
      </c>
      <c r="I12" s="63" t="s">
        <v>1296</v>
      </c>
    </row>
    <row r="13" spans="1:9" ht="36.6" customHeight="1">
      <c r="A13" s="217">
        <f>IF($B13="","",SUBTOTAL(3,$B$6:$B13)*1)</f>
        <v>8</v>
      </c>
      <c r="B13" s="61" t="s">
        <v>0</v>
      </c>
      <c r="C13" s="61" t="s">
        <v>1304</v>
      </c>
      <c r="D13" s="61" t="s">
        <v>1305</v>
      </c>
      <c r="E13" s="218">
        <v>45784.763368055559</v>
      </c>
      <c r="F13" s="217" t="str">
        <f t="shared" si="0"/>
        <v xml:space="preserve"> $C$76 </v>
      </c>
      <c r="G13" s="219" t="str">
        <f t="shared" si="1"/>
        <v>DevCoAssessmentInput(D&amp;C)</v>
      </c>
      <c r="H13" s="32" t="s">
        <v>807</v>
      </c>
      <c r="I13" s="63" t="s">
        <v>1306</v>
      </c>
    </row>
    <row r="14" spans="1:9" ht="36.6" customHeight="1">
      <c r="A14" s="217">
        <f>IF($B14="","",SUBTOTAL(3,$B$6:$B14)*1)</f>
        <v>9</v>
      </c>
      <c r="B14" s="61" t="s">
        <v>0</v>
      </c>
      <c r="C14" s="61" t="s">
        <v>1304</v>
      </c>
      <c r="D14" s="61" t="s">
        <v>1305</v>
      </c>
      <c r="E14" s="218">
        <v>45784.763715277775</v>
      </c>
      <c r="F14" s="217" t="str">
        <f t="shared" si="0"/>
        <v xml:space="preserve"> $C$76 </v>
      </c>
      <c r="G14" s="219" t="str">
        <f t="shared" si="1"/>
        <v>DevCoAssessmentInput(D&amp;C)</v>
      </c>
      <c r="H14" s="32" t="s">
        <v>807</v>
      </c>
      <c r="I14" s="63" t="s">
        <v>1307</v>
      </c>
    </row>
    <row r="15" spans="1:9" ht="36.6" customHeight="1">
      <c r="A15" s="217">
        <f>IF($B15="","",SUBTOTAL(3,$B$6:$B15)*1)</f>
        <v>10</v>
      </c>
      <c r="B15" s="61" t="s">
        <v>0</v>
      </c>
      <c r="C15" s="61" t="s">
        <v>1304</v>
      </c>
      <c r="D15" s="61" t="s">
        <v>1305</v>
      </c>
      <c r="E15" s="218">
        <v>45784.764062499999</v>
      </c>
      <c r="F15" s="217" t="str">
        <f t="shared" si="0"/>
        <v xml:space="preserve"> $C$76 </v>
      </c>
      <c r="G15" s="219" t="str">
        <f t="shared" si="1"/>
        <v>DevCoAssessmentInput(D&amp;C)</v>
      </c>
      <c r="H15" s="32" t="s">
        <v>807</v>
      </c>
      <c r="I15" s="63" t="s">
        <v>1308</v>
      </c>
    </row>
    <row r="16" spans="1:9" ht="36.6" customHeight="1">
      <c r="A16" s="217">
        <f>IF($B16="","",SUBTOTAL(3,$B$6:$B16)*1)</f>
        <v>11</v>
      </c>
      <c r="B16" s="61" t="s">
        <v>0</v>
      </c>
      <c r="C16" s="61" t="s">
        <v>1304</v>
      </c>
      <c r="D16" s="61" t="s">
        <v>1305</v>
      </c>
      <c r="E16" s="218">
        <v>45784.764456018522</v>
      </c>
      <c r="F16" s="217" t="str">
        <f t="shared" si="0"/>
        <v xml:space="preserve"> $C$76 </v>
      </c>
      <c r="G16" s="219" t="str">
        <f t="shared" si="1"/>
        <v>DevCoAssessmentInput(D&amp;C)</v>
      </c>
      <c r="H16" s="32" t="s">
        <v>807</v>
      </c>
      <c r="I16" s="63" t="s">
        <v>1309</v>
      </c>
    </row>
    <row r="17" spans="1:9" ht="58.35" customHeight="1">
      <c r="A17" s="217">
        <f>IF($B17="","",SUBTOTAL(3,$B$6:$B17)*1)</f>
        <v>12</v>
      </c>
      <c r="B17" s="61" t="s">
        <v>0</v>
      </c>
      <c r="C17" s="61" t="s">
        <v>1295</v>
      </c>
      <c r="D17" s="61" t="s">
        <v>2</v>
      </c>
      <c r="E17" s="218">
        <v>45785.431898148148</v>
      </c>
      <c r="F17" s="217" t="str">
        <f t="shared" si="0"/>
        <v xml:space="preserve"> $C$9 </v>
      </c>
      <c r="G17" s="219" t="str">
        <f t="shared" si="1"/>
        <v>DevCoAssessmentInput(D&amp;C)</v>
      </c>
      <c r="H17" s="32" t="s">
        <v>657</v>
      </c>
      <c r="I17" s="63" t="s">
        <v>1310</v>
      </c>
    </row>
    <row r="18" spans="1:9" ht="79.5" customHeight="1">
      <c r="A18" s="217">
        <f>IF($B18="","",SUBTOTAL(3,$B$6:$B18)*1)</f>
        <v>13</v>
      </c>
      <c r="B18" s="61" t="s">
        <v>0</v>
      </c>
      <c r="C18" s="61" t="s">
        <v>1295</v>
      </c>
      <c r="D18" s="61" t="s">
        <v>2</v>
      </c>
      <c r="E18" s="218">
        <v>45785.431944444441</v>
      </c>
      <c r="F18" s="217" t="str">
        <f t="shared" si="0"/>
        <v xml:space="preserve"> $C$10 </v>
      </c>
      <c r="G18" s="219" t="str">
        <f t="shared" si="1"/>
        <v>DevCoAssessmentInput(D&amp;C)</v>
      </c>
      <c r="H18" s="32" t="s">
        <v>660</v>
      </c>
      <c r="I18" s="63" t="s">
        <v>1311</v>
      </c>
    </row>
    <row r="19" spans="1:9" ht="58.35" customHeight="1">
      <c r="A19" s="217">
        <f>IF($B19="","",SUBTOTAL(3,$B$6:$B19)*1)</f>
        <v>14</v>
      </c>
      <c r="B19" s="61" t="s">
        <v>0</v>
      </c>
      <c r="C19" s="61" t="s">
        <v>1295</v>
      </c>
      <c r="D19" s="61" t="s">
        <v>2</v>
      </c>
      <c r="E19" s="218">
        <v>45785.548483796294</v>
      </c>
      <c r="F19" s="217" t="str">
        <f t="shared" si="0"/>
        <v xml:space="preserve"> $C$9 </v>
      </c>
      <c r="G19" s="219" t="str">
        <f t="shared" si="1"/>
        <v>DevCoAssessmentInput(D&amp;C)</v>
      </c>
      <c r="H19" s="32" t="s">
        <v>657</v>
      </c>
      <c r="I19" s="63" t="s">
        <v>1312</v>
      </c>
    </row>
    <row r="20" spans="1:9" ht="36.6" customHeight="1">
      <c r="A20" s="217">
        <f>IF($B20="","",SUBTOTAL(3,$B$6:$B20)*1)</f>
        <v>15</v>
      </c>
      <c r="B20" s="61" t="s">
        <v>0</v>
      </c>
      <c r="C20" s="61" t="s">
        <v>1295</v>
      </c>
      <c r="D20" s="61" t="s">
        <v>2</v>
      </c>
      <c r="E20" s="218">
        <v>45786.69091435185</v>
      </c>
      <c r="F20" s="217" t="str">
        <f t="shared" si="0"/>
        <v xml:space="preserve"> $C$37 </v>
      </c>
      <c r="G20" s="219" t="str">
        <f t="shared" si="1"/>
        <v>DevCoAssessmentInput(D&amp;C)</v>
      </c>
      <c r="H20" s="32" t="s">
        <v>720</v>
      </c>
      <c r="I20" s="63" t="s">
        <v>1313</v>
      </c>
    </row>
    <row r="21" spans="1:9" ht="36.6" customHeight="1">
      <c r="A21" s="217">
        <f>IF($B21="","",SUBTOTAL(3,$B$6:$B21)*1)</f>
        <v>16</v>
      </c>
      <c r="B21" s="61" t="s">
        <v>0</v>
      </c>
      <c r="C21" s="61" t="s">
        <v>1295</v>
      </c>
      <c r="D21" s="61" t="s">
        <v>2</v>
      </c>
      <c r="E21" s="218">
        <v>45786.691006944442</v>
      </c>
      <c r="F21" s="217" t="str">
        <f t="shared" si="0"/>
        <v xml:space="preserve"> $C$38 </v>
      </c>
      <c r="G21" s="219" t="str">
        <f t="shared" si="1"/>
        <v>DevCoAssessmentInput(D&amp;C)</v>
      </c>
      <c r="H21" s="32" t="s">
        <v>722</v>
      </c>
      <c r="I21" s="63" t="s">
        <v>1314</v>
      </c>
    </row>
    <row r="22" spans="1:9" ht="36.6" customHeight="1">
      <c r="A22" s="217">
        <f>IF($B22="","",SUBTOTAL(3,$B$6:$B22)*1)</f>
        <v>17</v>
      </c>
      <c r="B22" s="61" t="s">
        <v>0</v>
      </c>
      <c r="C22" s="61" t="s">
        <v>1295</v>
      </c>
      <c r="D22" s="61" t="s">
        <v>2</v>
      </c>
      <c r="E22" s="218">
        <v>45786.736898148149</v>
      </c>
      <c r="F22" s="217" t="str">
        <f t="shared" si="0"/>
        <v xml:space="preserve"> $C$11 </v>
      </c>
      <c r="G22" s="219" t="str">
        <f t="shared" si="1"/>
        <v>DevCoAssessmentInput(D&amp;T)</v>
      </c>
      <c r="H22" s="32" t="s">
        <v>524</v>
      </c>
      <c r="I22" s="63" t="s">
        <v>1315</v>
      </c>
    </row>
    <row r="23" spans="1:9" ht="36.6" customHeight="1">
      <c r="A23" s="217">
        <f>IF($B23="","",SUBTOTAL(3,$B$6:$B23)*1)</f>
        <v>18</v>
      </c>
      <c r="B23" s="61" t="s">
        <v>0</v>
      </c>
      <c r="C23" s="61" t="s">
        <v>1295</v>
      </c>
      <c r="D23" s="61" t="s">
        <v>2</v>
      </c>
      <c r="E23" s="218">
        <v>45786.736909722225</v>
      </c>
      <c r="F23" s="217" t="str">
        <f t="shared" si="0"/>
        <v xml:space="preserve"> $C$12 </v>
      </c>
      <c r="G23" s="219" t="str">
        <f t="shared" si="1"/>
        <v>DevCoAssessmentInput(D&amp;T)</v>
      </c>
      <c r="H23" s="32" t="s">
        <v>526</v>
      </c>
      <c r="I23" s="63" t="s">
        <v>1316</v>
      </c>
    </row>
    <row r="24" spans="1:9" ht="36.6" customHeight="1">
      <c r="A24" s="217">
        <f>IF($B24="","",SUBTOTAL(3,$B$6:$B24)*1)</f>
        <v>19</v>
      </c>
      <c r="B24" s="61" t="s">
        <v>0</v>
      </c>
      <c r="C24" s="61" t="s">
        <v>1295</v>
      </c>
      <c r="D24" s="61" t="s">
        <v>2</v>
      </c>
      <c r="E24" s="218">
        <v>45786.736932870372</v>
      </c>
      <c r="F24" s="217" t="str">
        <f t="shared" si="0"/>
        <v xml:space="preserve"> $C$13 </v>
      </c>
      <c r="G24" s="219" t="str">
        <f t="shared" si="1"/>
        <v>DevCoAssessmentInput(D&amp;T)</v>
      </c>
      <c r="H24" s="32" t="s">
        <v>528</v>
      </c>
      <c r="I24" s="63" t="s">
        <v>1317</v>
      </c>
    </row>
    <row r="25" spans="1:9" ht="36.6" customHeight="1">
      <c r="A25" s="217">
        <f>IF($B25="","",SUBTOTAL(3,$B$6:$B25)*1)</f>
        <v>20</v>
      </c>
      <c r="B25" s="61" t="s">
        <v>0</v>
      </c>
      <c r="C25" s="61" t="s">
        <v>1295</v>
      </c>
      <c r="D25" s="61" t="s">
        <v>2</v>
      </c>
      <c r="E25" s="218">
        <v>45786.736944444441</v>
      </c>
      <c r="F25" s="217" t="str">
        <f t="shared" si="0"/>
        <v xml:space="preserve"> $C$14 </v>
      </c>
      <c r="G25" s="219" t="str">
        <f t="shared" si="1"/>
        <v>DevCoAssessmentInput(D&amp;T)</v>
      </c>
      <c r="H25" s="32" t="s">
        <v>530</v>
      </c>
      <c r="I25" s="63" t="s">
        <v>1318</v>
      </c>
    </row>
    <row r="26" spans="1:9" ht="36.6" customHeight="1">
      <c r="A26" s="217">
        <f>IF($B26="","",SUBTOTAL(3,$B$6:$B26)*1)</f>
        <v>21</v>
      </c>
      <c r="B26" s="61" t="s">
        <v>0</v>
      </c>
      <c r="C26" s="61" t="s">
        <v>1295</v>
      </c>
      <c r="D26" s="61" t="s">
        <v>2</v>
      </c>
      <c r="E26" s="218">
        <v>45786.737071759257</v>
      </c>
      <c r="F26" s="217" t="str">
        <f t="shared" si="0"/>
        <v xml:space="preserve"> $C$11 </v>
      </c>
      <c r="G26" s="219" t="str">
        <f t="shared" si="1"/>
        <v>DevCoAssessmentInput(D&amp;T)</v>
      </c>
      <c r="H26" s="32" t="s">
        <v>524</v>
      </c>
      <c r="I26" s="63" t="s">
        <v>1319</v>
      </c>
    </row>
    <row r="27" spans="1:9" ht="36.6" customHeight="1">
      <c r="A27" s="217">
        <f>IF($B27="","",SUBTOTAL(3,$B$6:$B27)*1)</f>
        <v>22</v>
      </c>
      <c r="B27" s="61" t="s">
        <v>0</v>
      </c>
      <c r="C27" s="61" t="s">
        <v>1295</v>
      </c>
      <c r="D27" s="61" t="s">
        <v>2</v>
      </c>
      <c r="E27" s="218">
        <v>45786.73709490741</v>
      </c>
      <c r="F27" s="217" t="str">
        <f t="shared" si="0"/>
        <v xml:space="preserve"> $C$12 </v>
      </c>
      <c r="G27" s="219" t="str">
        <f t="shared" si="1"/>
        <v>DevCoAssessmentInput(D&amp;T)</v>
      </c>
      <c r="H27" s="32" t="s">
        <v>526</v>
      </c>
      <c r="I27" s="63" t="s">
        <v>1320</v>
      </c>
    </row>
    <row r="28" spans="1:9" ht="36.6" customHeight="1">
      <c r="A28" s="217">
        <f>IF($B28="","",SUBTOTAL(3,$B$6:$B28)*1)</f>
        <v>23</v>
      </c>
      <c r="B28" s="61" t="s">
        <v>0</v>
      </c>
      <c r="C28" s="61" t="s">
        <v>1295</v>
      </c>
      <c r="D28" s="61" t="s">
        <v>2</v>
      </c>
      <c r="E28" s="218">
        <v>45786.737141203703</v>
      </c>
      <c r="F28" s="217" t="str">
        <f t="shared" si="0"/>
        <v xml:space="preserve"> $C$13 </v>
      </c>
      <c r="G28" s="219" t="str">
        <f t="shared" si="1"/>
        <v>DevCoAssessmentInput(D&amp;T)</v>
      </c>
      <c r="H28" s="32" t="s">
        <v>528</v>
      </c>
      <c r="I28" s="63" t="s">
        <v>1321</v>
      </c>
    </row>
    <row r="29" spans="1:9" ht="36.6" customHeight="1">
      <c r="A29" s="217">
        <f>IF($B29="","",SUBTOTAL(3,$B$6:$B29)*1)</f>
        <v>24</v>
      </c>
      <c r="B29" s="61" t="s">
        <v>0</v>
      </c>
      <c r="C29" s="61" t="s">
        <v>1295</v>
      </c>
      <c r="D29" s="61" t="s">
        <v>2</v>
      </c>
      <c r="E29" s="218">
        <v>45786.737164351849</v>
      </c>
      <c r="F29" s="217" t="str">
        <f t="shared" si="0"/>
        <v xml:space="preserve"> $C$14 </v>
      </c>
      <c r="G29" s="219" t="str">
        <f t="shared" si="1"/>
        <v>DevCoAssessmentInput(D&amp;T)</v>
      </c>
      <c r="H29" s="32" t="s">
        <v>530</v>
      </c>
      <c r="I29" s="63" t="s">
        <v>1322</v>
      </c>
    </row>
    <row r="30" spans="1:9" ht="36.6" customHeight="1">
      <c r="A30" s="217">
        <f>IF($B30="","",SUBTOTAL(3,$B$6:$B30)*1)</f>
        <v>25</v>
      </c>
      <c r="B30" s="61" t="s">
        <v>0</v>
      </c>
      <c r="C30" s="61" t="s">
        <v>1295</v>
      </c>
      <c r="D30" s="61" t="s">
        <v>2</v>
      </c>
      <c r="E30" s="218">
        <v>45786.737199074072</v>
      </c>
      <c r="F30" s="217" t="str">
        <f t="shared" si="0"/>
        <v xml:space="preserve"> $C$15 </v>
      </c>
      <c r="G30" s="219" t="str">
        <f t="shared" si="1"/>
        <v>DevCoAssessmentInput(D&amp;T)</v>
      </c>
      <c r="H30" s="32" t="s">
        <v>532</v>
      </c>
      <c r="I30" s="63" t="s">
        <v>1323</v>
      </c>
    </row>
    <row r="31" spans="1:9" ht="36.6" customHeight="1">
      <c r="A31" s="217">
        <f>IF($B31="","",SUBTOTAL(3,$B$6:$B31)*1)</f>
        <v>26</v>
      </c>
      <c r="B31" s="61" t="s">
        <v>0</v>
      </c>
      <c r="C31" s="61" t="s">
        <v>1295</v>
      </c>
      <c r="D31" s="61" t="s">
        <v>2</v>
      </c>
      <c r="E31" s="218">
        <v>45786.737222222226</v>
      </c>
      <c r="F31" s="217" t="str">
        <f t="shared" si="0"/>
        <v xml:space="preserve"> $C$16 </v>
      </c>
      <c r="G31" s="219" t="str">
        <f t="shared" si="1"/>
        <v>DevCoAssessmentInput(D&amp;T)</v>
      </c>
      <c r="H31" s="32" t="s">
        <v>534</v>
      </c>
      <c r="I31" s="63" t="s">
        <v>1324</v>
      </c>
    </row>
    <row r="32" spans="1:9" ht="36.6" customHeight="1">
      <c r="A32" s="217">
        <f>IF($B32="","",SUBTOTAL(3,$B$6:$B32)*1)</f>
        <v>27</v>
      </c>
      <c r="B32" s="61" t="s">
        <v>0</v>
      </c>
      <c r="C32" s="61" t="s">
        <v>1295</v>
      </c>
      <c r="D32" s="61" t="s">
        <v>2</v>
      </c>
      <c r="E32" s="218">
        <v>45790.923090277778</v>
      </c>
      <c r="F32" s="217" t="str">
        <f t="shared" si="0"/>
        <v xml:space="preserve"> $C$30 </v>
      </c>
      <c r="G32" s="219" t="str">
        <f t="shared" si="1"/>
        <v>DevCoAssessmentInput(D&amp;C)</v>
      </c>
      <c r="H32" s="32" t="s">
        <v>703</v>
      </c>
      <c r="I32" s="63" t="s">
        <v>1325</v>
      </c>
    </row>
    <row r="33" spans="1:9" ht="36.6" customHeight="1">
      <c r="A33" s="217">
        <f>IF($B33="","",SUBTOTAL(3,$B$6:$B33)*1)</f>
        <v>28</v>
      </c>
      <c r="B33" s="61" t="s">
        <v>0</v>
      </c>
      <c r="C33" s="61" t="s">
        <v>1295</v>
      </c>
      <c r="D33" s="61" t="s">
        <v>2</v>
      </c>
      <c r="E33" s="218">
        <v>45790.923113425924</v>
      </c>
      <c r="F33" s="217" t="str">
        <f t="shared" si="0"/>
        <v xml:space="preserve"> $C$30 </v>
      </c>
      <c r="G33" s="219" t="str">
        <f t="shared" si="1"/>
        <v>DevCoAssessmentInput(D&amp;C)</v>
      </c>
      <c r="H33" s="32" t="s">
        <v>703</v>
      </c>
      <c r="I33" s="63" t="s">
        <v>1326</v>
      </c>
    </row>
    <row r="34" spans="1:9" ht="36.6" customHeight="1">
      <c r="A34" s="217">
        <f>IF($B34="","",SUBTOTAL(3,$B$6:$B34)*1)</f>
        <v>29</v>
      </c>
      <c r="B34" s="61" t="s">
        <v>0</v>
      </c>
      <c r="C34" s="61" t="s">
        <v>1295</v>
      </c>
      <c r="D34" s="61" t="s">
        <v>2</v>
      </c>
      <c r="E34" s="218">
        <v>45790.923148148147</v>
      </c>
      <c r="F34" s="217" t="str">
        <f t="shared" si="0"/>
        <v xml:space="preserve"> $C$31 </v>
      </c>
      <c r="G34" s="219" t="str">
        <f t="shared" si="1"/>
        <v>DevCoAssessmentInput(D&amp;C)</v>
      </c>
      <c r="H34" s="32" t="s">
        <v>705</v>
      </c>
      <c r="I34" s="63" t="s">
        <v>1327</v>
      </c>
    </row>
    <row r="35" spans="1:9" ht="36.6" customHeight="1">
      <c r="A35" s="217">
        <f>IF($B35="","",SUBTOTAL(3,$B$6:$B35)*1)</f>
        <v>30</v>
      </c>
      <c r="B35" s="61" t="s">
        <v>0</v>
      </c>
      <c r="C35" s="61" t="s">
        <v>1295</v>
      </c>
      <c r="D35" s="61" t="s">
        <v>2</v>
      </c>
      <c r="E35" s="218">
        <v>45790.923171296294</v>
      </c>
      <c r="F35" s="217" t="str">
        <f t="shared" si="0"/>
        <v xml:space="preserve"> $C$32 </v>
      </c>
      <c r="G35" s="219" t="str">
        <f t="shared" si="1"/>
        <v>DevCoAssessmentInput(D&amp;C)</v>
      </c>
      <c r="H35" s="32" t="s">
        <v>707</v>
      </c>
      <c r="I35" s="63" t="s">
        <v>1328</v>
      </c>
    </row>
    <row r="36" spans="1:9" ht="36.6" customHeight="1">
      <c r="A36" s="217">
        <f>IF($B36="","",SUBTOTAL(3,$B$6:$B36)*1)</f>
        <v>31</v>
      </c>
      <c r="B36" s="61" t="s">
        <v>0</v>
      </c>
      <c r="C36" s="61" t="s">
        <v>1295</v>
      </c>
      <c r="D36" s="61" t="s">
        <v>2</v>
      </c>
      <c r="E36" s="218">
        <v>45790.923217592594</v>
      </c>
      <c r="F36" s="217" t="str">
        <f t="shared" si="0"/>
        <v xml:space="preserve"> $C$33 </v>
      </c>
      <c r="G36" s="219" t="str">
        <f t="shared" si="1"/>
        <v>DevCoAssessmentInput(D&amp;C)</v>
      </c>
      <c r="H36" s="32" t="s">
        <v>710</v>
      </c>
      <c r="I36" s="63" t="s">
        <v>1329</v>
      </c>
    </row>
    <row r="37" spans="1:9" ht="36.6" customHeight="1">
      <c r="A37" s="217">
        <f>IF($B37="","",SUBTOTAL(3,$B$6:$B37)*1)</f>
        <v>32</v>
      </c>
      <c r="B37" s="61" t="s">
        <v>0</v>
      </c>
      <c r="C37" s="61" t="s">
        <v>1295</v>
      </c>
      <c r="D37" s="61" t="s">
        <v>2</v>
      </c>
      <c r="E37" s="218">
        <v>45790.923275462963</v>
      </c>
      <c r="F37" s="217" t="str">
        <f t="shared" si="0"/>
        <v xml:space="preserve"> $C$34 </v>
      </c>
      <c r="G37" s="219" t="str">
        <f t="shared" si="1"/>
        <v>DevCoAssessmentInput(D&amp;C)</v>
      </c>
      <c r="H37" s="32" t="s">
        <v>712</v>
      </c>
      <c r="I37" s="63" t="s">
        <v>1330</v>
      </c>
    </row>
    <row r="38" spans="1:9" ht="36.6" customHeight="1">
      <c r="A38" s="217">
        <f>IF($B38="","",SUBTOTAL(3,$B$6:$B38)*1)</f>
        <v>33</v>
      </c>
      <c r="B38" s="61" t="s">
        <v>0</v>
      </c>
      <c r="C38" s="61" t="s">
        <v>1295</v>
      </c>
      <c r="D38" s="61" t="s">
        <v>2</v>
      </c>
      <c r="E38" s="218">
        <v>45790.923310185186</v>
      </c>
      <c r="F38" s="217" t="str">
        <f t="shared" si="0"/>
        <v xml:space="preserve"> $C$35 </v>
      </c>
      <c r="G38" s="219" t="str">
        <f t="shared" si="1"/>
        <v>DevCoAssessmentInput(D&amp;C)</v>
      </c>
      <c r="H38" s="32" t="s">
        <v>714</v>
      </c>
      <c r="I38" s="63" t="s">
        <v>1331</v>
      </c>
    </row>
    <row r="39" spans="1:9" ht="36.6" customHeight="1">
      <c r="A39" s="217">
        <f>IF($B39="","",SUBTOTAL(3,$B$6:$B39)*1)</f>
        <v>34</v>
      </c>
      <c r="B39" s="61" t="s">
        <v>0</v>
      </c>
      <c r="C39" s="61" t="s">
        <v>1295</v>
      </c>
      <c r="D39" s="61" t="s">
        <v>2</v>
      </c>
      <c r="E39" s="218">
        <v>45790.923425925925</v>
      </c>
      <c r="F39" s="217" t="str">
        <f t="shared" si="0"/>
        <v xml:space="preserve"> $C$28 </v>
      </c>
      <c r="G39" s="219" t="str">
        <f t="shared" si="1"/>
        <v>DevCoAssessmentInput(D&amp;C)</v>
      </c>
      <c r="H39" s="32" t="s">
        <v>699</v>
      </c>
      <c r="I39" s="63" t="s">
        <v>1332</v>
      </c>
    </row>
    <row r="40" spans="1:9" ht="36.6" customHeight="1">
      <c r="A40" s="217">
        <f>IF($B40="","",SUBTOTAL(3,$B$6:$B40)*1)</f>
        <v>35</v>
      </c>
      <c r="B40" s="61" t="s">
        <v>0</v>
      </c>
      <c r="C40" s="61" t="s">
        <v>1295</v>
      </c>
      <c r="D40" s="61" t="s">
        <v>2</v>
      </c>
      <c r="E40" s="218">
        <v>45790.923564814817</v>
      </c>
      <c r="F40" s="217" t="str">
        <f t="shared" si="0"/>
        <v xml:space="preserve"> $C$29 </v>
      </c>
      <c r="G40" s="219" t="str">
        <f t="shared" si="1"/>
        <v>DevCoAssessmentInput(D&amp;C)</v>
      </c>
      <c r="H40" s="32" t="s">
        <v>701</v>
      </c>
      <c r="I40" s="63" t="s">
        <v>1333</v>
      </c>
    </row>
    <row r="41" spans="1:9" ht="36.6" customHeight="1">
      <c r="A41" s="217">
        <f>IF($B41="","",SUBTOTAL(3,$B$6:$B41)*1)</f>
        <v>36</v>
      </c>
      <c r="B41" s="61" t="s">
        <v>0</v>
      </c>
      <c r="C41" s="61" t="s">
        <v>1295</v>
      </c>
      <c r="D41" s="61" t="s">
        <v>2</v>
      </c>
      <c r="E41" s="218">
        <v>45790.923738425925</v>
      </c>
      <c r="F41" s="217" t="str">
        <f t="shared" si="0"/>
        <v xml:space="preserve"> $C$24 </v>
      </c>
      <c r="G41" s="219" t="str">
        <f t="shared" si="1"/>
        <v>DevCoAssessmentInput(D&amp;C)</v>
      </c>
      <c r="H41" s="32" t="s">
        <v>691</v>
      </c>
      <c r="I41" s="63" t="s">
        <v>1334</v>
      </c>
    </row>
    <row r="42" spans="1:9" ht="36.6" customHeight="1">
      <c r="A42" s="217">
        <f>IF($B42="","",SUBTOTAL(3,$B$6:$B42)*1)</f>
        <v>37</v>
      </c>
      <c r="B42" s="61" t="s">
        <v>0</v>
      </c>
      <c r="C42" s="61" t="s">
        <v>1295</v>
      </c>
      <c r="D42" s="61" t="s">
        <v>2</v>
      </c>
      <c r="E42" s="218">
        <v>45790.923796296294</v>
      </c>
      <c r="F42" s="217" t="str">
        <f t="shared" si="0"/>
        <v xml:space="preserve"> $C$25 </v>
      </c>
      <c r="G42" s="219" t="str">
        <f t="shared" si="1"/>
        <v>DevCoAssessmentInput(D&amp;C)</v>
      </c>
      <c r="H42" s="32" t="s">
        <v>693</v>
      </c>
      <c r="I42" s="63" t="s">
        <v>1335</v>
      </c>
    </row>
    <row r="43" spans="1:9" ht="36.6" customHeight="1">
      <c r="A43" s="217">
        <f>IF($B43="","",SUBTOTAL(3,$B$6:$B43)*1)</f>
        <v>38</v>
      </c>
      <c r="B43" s="61" t="s">
        <v>0</v>
      </c>
      <c r="C43" s="61" t="s">
        <v>1295</v>
      </c>
      <c r="D43" s="61" t="s">
        <v>2</v>
      </c>
      <c r="E43" s="218">
        <v>45790.928715277776</v>
      </c>
      <c r="F43" s="217" t="str">
        <f t="shared" si="0"/>
        <v xml:space="preserve"> $C$40 </v>
      </c>
      <c r="G43" s="219" t="str">
        <f t="shared" si="1"/>
        <v>DevCoAssessmentInput(D&amp;C)</v>
      </c>
      <c r="H43" s="32" t="s">
        <v>728</v>
      </c>
      <c r="I43" s="63" t="s">
        <v>1336</v>
      </c>
    </row>
    <row r="44" spans="1:9" ht="36.6" customHeight="1">
      <c r="A44" s="217">
        <f>IF($B44="","",SUBTOTAL(3,$B$6:$B44)*1)</f>
        <v>39</v>
      </c>
      <c r="B44" s="61" t="s">
        <v>0</v>
      </c>
      <c r="C44" s="61" t="s">
        <v>1295</v>
      </c>
      <c r="D44" s="61" t="s">
        <v>2</v>
      </c>
      <c r="E44" s="218">
        <v>45790.928761574076</v>
      </c>
      <c r="F44" s="217" t="str">
        <f t="shared" si="0"/>
        <v xml:space="preserve"> $C$41 </v>
      </c>
      <c r="G44" s="219" t="str">
        <f t="shared" si="1"/>
        <v>DevCoAssessmentInput(D&amp;C)</v>
      </c>
      <c r="H44" s="32" t="s">
        <v>730</v>
      </c>
      <c r="I44" s="63" t="s">
        <v>1337</v>
      </c>
    </row>
    <row r="45" spans="1:9" ht="36.6" customHeight="1">
      <c r="A45" s="217">
        <f>IF($B45="","",SUBTOTAL(3,$B$6:$B45)*1)</f>
        <v>40</v>
      </c>
      <c r="B45" s="61" t="s">
        <v>0</v>
      </c>
      <c r="C45" s="61" t="s">
        <v>1295</v>
      </c>
      <c r="D45" s="61" t="s">
        <v>2</v>
      </c>
      <c r="E45" s="218">
        <v>45790.928993055553</v>
      </c>
      <c r="F45" s="217" t="str">
        <f t="shared" si="0"/>
        <v xml:space="preserve"> $C$40 </v>
      </c>
      <c r="G45" s="219" t="str">
        <f t="shared" si="1"/>
        <v>DevCoAssessmentInput(D&amp;C)</v>
      </c>
      <c r="H45" s="32" t="s">
        <v>728</v>
      </c>
      <c r="I45" s="63" t="s">
        <v>1338</v>
      </c>
    </row>
    <row r="46" spans="1:9" ht="36.6" customHeight="1">
      <c r="A46" s="217">
        <f>IF($B46="","",SUBTOTAL(3,$B$6:$B46)*1)</f>
        <v>41</v>
      </c>
      <c r="B46" s="61" t="s">
        <v>0</v>
      </c>
      <c r="C46" s="61" t="s">
        <v>1295</v>
      </c>
      <c r="D46" s="61" t="s">
        <v>2</v>
      </c>
      <c r="E46" s="218">
        <v>45790.92900462963</v>
      </c>
      <c r="F46" s="217" t="str">
        <f t="shared" si="0"/>
        <v xml:space="preserve"> $C$41 </v>
      </c>
      <c r="G46" s="219" t="str">
        <f t="shared" si="1"/>
        <v>DevCoAssessmentInput(D&amp;C)</v>
      </c>
      <c r="H46" s="32" t="s">
        <v>730</v>
      </c>
      <c r="I46" s="63" t="s">
        <v>1339</v>
      </c>
    </row>
    <row r="47" spans="1:9" ht="36.6" customHeight="1">
      <c r="A47" s="217">
        <f>IF($B47="","",SUBTOTAL(3,$B$6:$B47)*1)</f>
        <v>42</v>
      </c>
      <c r="B47" s="61" t="s">
        <v>0</v>
      </c>
      <c r="C47" s="61" t="s">
        <v>1295</v>
      </c>
      <c r="D47" s="61" t="s">
        <v>2</v>
      </c>
      <c r="E47" s="218">
        <v>45790.929224537038</v>
      </c>
      <c r="F47" s="217" t="str">
        <f t="shared" si="0"/>
        <v xml:space="preserve"> $C$49 </v>
      </c>
      <c r="G47" s="219" t="str">
        <f t="shared" si="1"/>
        <v>DevCoAssessmentInput(D&amp;C)</v>
      </c>
      <c r="H47" s="32" t="s">
        <v>747</v>
      </c>
      <c r="I47" s="63" t="s">
        <v>1340</v>
      </c>
    </row>
    <row r="48" spans="1:9" ht="36.6" customHeight="1">
      <c r="A48" s="217">
        <f>IF($B48="","",SUBTOTAL(3,$B$6:$B48)*1)</f>
        <v>43</v>
      </c>
      <c r="B48" s="61" t="s">
        <v>0</v>
      </c>
      <c r="C48" s="61" t="s">
        <v>1295</v>
      </c>
      <c r="D48" s="61" t="s">
        <v>2</v>
      </c>
      <c r="E48" s="218">
        <v>45790.929351851853</v>
      </c>
      <c r="F48" s="217" t="str">
        <f t="shared" si="0"/>
        <v xml:space="preserve"> $C$50 </v>
      </c>
      <c r="G48" s="219" t="str">
        <f t="shared" si="1"/>
        <v>DevCoAssessmentInput(D&amp;C)</v>
      </c>
      <c r="H48" s="32" t="s">
        <v>749</v>
      </c>
      <c r="I48" s="63" t="s">
        <v>1341</v>
      </c>
    </row>
    <row r="49" spans="1:9" ht="36.6" customHeight="1">
      <c r="A49" s="217">
        <f>IF($B49="","",SUBTOTAL(3,$B$6:$B49)*1)</f>
        <v>44</v>
      </c>
      <c r="B49" s="61" t="s">
        <v>0</v>
      </c>
      <c r="C49" s="61" t="s">
        <v>1295</v>
      </c>
      <c r="D49" s="61" t="s">
        <v>2</v>
      </c>
      <c r="E49" s="218">
        <v>45790.934513888889</v>
      </c>
      <c r="F49" s="217" t="str">
        <f t="shared" si="0"/>
        <v xml:space="preserve"> $C$41 </v>
      </c>
      <c r="G49" s="219" t="str">
        <f t="shared" si="1"/>
        <v>DevCoAssessmentInput(D&amp;C)</v>
      </c>
      <c r="H49" s="32" t="s">
        <v>730</v>
      </c>
      <c r="I49" s="63" t="s">
        <v>1342</v>
      </c>
    </row>
    <row r="50" spans="1:9" ht="36.6" customHeight="1">
      <c r="A50" s="217">
        <f>IF($B50="","",SUBTOTAL(3,$B$6:$B50)*1)</f>
        <v>45</v>
      </c>
      <c r="B50" s="61" t="s">
        <v>0</v>
      </c>
      <c r="C50" s="61" t="s">
        <v>1295</v>
      </c>
      <c r="D50" s="61" t="s">
        <v>2</v>
      </c>
      <c r="E50" s="218">
        <v>45790.934571759259</v>
      </c>
      <c r="F50" s="217" t="str">
        <f t="shared" si="0"/>
        <v xml:space="preserve"> $C$41 </v>
      </c>
      <c r="G50" s="219" t="str">
        <f t="shared" si="1"/>
        <v>DevCoAssessmentInput(D&amp;C)</v>
      </c>
      <c r="H50" s="32" t="s">
        <v>730</v>
      </c>
      <c r="I50" s="63" t="s">
        <v>1339</v>
      </c>
    </row>
    <row r="51" spans="1:9" ht="36.6" customHeight="1">
      <c r="A51" s="217">
        <f>IF($B51="","",SUBTOTAL(3,$B$6:$B51)*1)</f>
        <v>46</v>
      </c>
      <c r="B51" s="61" t="s">
        <v>0</v>
      </c>
      <c r="C51" s="61" t="s">
        <v>1295</v>
      </c>
      <c r="D51" s="61" t="s">
        <v>2</v>
      </c>
      <c r="E51" s="218">
        <v>45790.934594907405</v>
      </c>
      <c r="F51" s="217" t="str">
        <f t="shared" si="0"/>
        <v xml:space="preserve"> $C$42 </v>
      </c>
      <c r="G51" s="219" t="str">
        <f t="shared" si="1"/>
        <v>DevCoAssessmentInput(D&amp;C)</v>
      </c>
      <c r="H51" s="32" t="s">
        <v>732</v>
      </c>
      <c r="I51" s="63" t="s">
        <v>1343</v>
      </c>
    </row>
    <row r="52" spans="1:9" ht="36.6" customHeight="1">
      <c r="A52" s="217">
        <f>IF($B52="","",SUBTOTAL(3,$B$6:$B52)*1)</f>
        <v>47</v>
      </c>
      <c r="B52" s="61" t="s">
        <v>0</v>
      </c>
      <c r="C52" s="61" t="s">
        <v>1295</v>
      </c>
      <c r="D52" s="61" t="s">
        <v>2</v>
      </c>
      <c r="E52" s="218">
        <v>45790.934652777774</v>
      </c>
      <c r="F52" s="217" t="str">
        <f t="shared" si="0"/>
        <v xml:space="preserve"> $C$43 </v>
      </c>
      <c r="G52" s="219" t="str">
        <f t="shared" si="1"/>
        <v>DevCoAssessmentInput(D&amp;C)</v>
      </c>
      <c r="H52" s="32" t="s">
        <v>734</v>
      </c>
      <c r="I52" s="63" t="s">
        <v>1344</v>
      </c>
    </row>
    <row r="53" spans="1:9" ht="36.6" customHeight="1">
      <c r="A53" s="217">
        <f>IF($B53="","",SUBTOTAL(3,$B$6:$B53)*1)</f>
        <v>48</v>
      </c>
      <c r="B53" s="61" t="s">
        <v>0</v>
      </c>
      <c r="C53" s="61" t="s">
        <v>1295</v>
      </c>
      <c r="D53" s="61" t="s">
        <v>2</v>
      </c>
      <c r="E53" s="218">
        <v>45790.934895833336</v>
      </c>
      <c r="F53" s="217" t="str">
        <f t="shared" si="0"/>
        <v xml:space="preserve"> $C$54 </v>
      </c>
      <c r="G53" s="219" t="str">
        <f t="shared" si="1"/>
        <v>DevCoAssessmentInput(D&amp;C)</v>
      </c>
      <c r="H53" s="32" t="s">
        <v>758</v>
      </c>
      <c r="I53" s="63" t="s">
        <v>1345</v>
      </c>
    </row>
    <row r="54" spans="1:9" ht="36.6" customHeight="1">
      <c r="A54" s="217">
        <f>IF($B54="","",SUBTOTAL(3,$B$6:$B54)*1)</f>
        <v>49</v>
      </c>
      <c r="B54" s="61" t="s">
        <v>0</v>
      </c>
      <c r="C54" s="61" t="s">
        <v>1295</v>
      </c>
      <c r="D54" s="61" t="s">
        <v>2</v>
      </c>
      <c r="E54" s="218">
        <v>45792.652615740742</v>
      </c>
      <c r="F54" s="217" t="str">
        <f t="shared" si="0"/>
        <v xml:space="preserve"> $C$54 </v>
      </c>
      <c r="G54" s="219" t="str">
        <f t="shared" si="1"/>
        <v>DevCoAssessmentInput(D&amp;C)</v>
      </c>
      <c r="H54" s="32" t="s">
        <v>758</v>
      </c>
      <c r="I54" s="63" t="s">
        <v>1345</v>
      </c>
    </row>
    <row r="55" spans="1:9" ht="36.6" customHeight="1"/>
    <row r="56" spans="1:9" ht="36.6" customHeight="1"/>
    <row r="57" spans="1:9" ht="36.6" customHeight="1"/>
    <row r="58" spans="1:9" ht="36.6" customHeight="1"/>
    <row r="59" spans="1:9" ht="36.6" customHeight="1"/>
    <row r="60" spans="1:9" ht="36.6" customHeight="1"/>
    <row r="61" spans="1:9" ht="36.6" customHeight="1"/>
    <row r="62" spans="1:9" ht="36.6" customHeight="1"/>
    <row r="63" spans="1:9" ht="36.6" customHeight="1"/>
    <row r="64" spans="1:9"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sheetData>
  <sheetProtection algorithmName="SHA-512" hashValue="fnR2Vq3e7UrZ5ql628l1uDK0wm/DMz99TX6ri2NYcxAsq24Oi1JVKug3+LhmoyU/kYsIGb1iGmbBtnl+ASNHKQ==" saltValue="KCvV+BiCNiItslmDuRjDSA==" spinCount="100000" sheet="1" objects="1" scenarios="1"/>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53" r:id="rId18" name="txtSearchBox">
          <controlPr defaultSize="0" print="0" autoLine="0" r:id="rId19">
            <anchor>
              <from>
                <xdr:col>5</xdr:col>
                <xdr:colOff>431800</xdr:colOff>
                <xdr:row>1</xdr:row>
                <xdr:rowOff>152400</xdr:rowOff>
              </from>
              <to>
                <xdr:col>7</xdr:col>
                <xdr:colOff>1009650</xdr:colOff>
                <xdr:row>2</xdr:row>
                <xdr:rowOff>120650</xdr:rowOff>
              </to>
            </anchor>
          </controlPr>
        </control>
      </mc:Choice>
      <mc:Fallback>
        <control shapeId="23553" r:id="rId18" name="txtSearchBox"/>
      </mc:Fallback>
    </mc:AlternateContent>
    <mc:AlternateContent xmlns:mc="http://schemas.openxmlformats.org/markup-compatibility/2006">
      <mc:Choice Requires="x14">
        <control shapeId="23554" r:id="rId16" name="OptionButton1">
          <controlPr defaultSize="0" print="0" autoLine="0" r:id="rId17">
            <anchor>
              <from>
                <xdr:col>5</xdr:col>
                <xdr:colOff>508000</xdr:colOff>
                <xdr:row>0</xdr:row>
                <xdr:rowOff>184150</xdr:rowOff>
              </from>
              <to>
                <xdr:col>6</xdr:col>
                <xdr:colOff>425450</xdr:colOff>
                <xdr:row>1</xdr:row>
                <xdr:rowOff>158750</xdr:rowOff>
              </to>
            </anchor>
          </controlPr>
        </control>
      </mc:Choice>
      <mc:Fallback>
        <control shapeId="23554" r:id="rId16" name="OptionButton1"/>
      </mc:Fallback>
    </mc:AlternateContent>
    <mc:AlternateContent xmlns:mc="http://schemas.openxmlformats.org/markup-compatibility/2006">
      <mc:Choice Requires="x14">
        <control shapeId="23555" r:id="rId14" name="OptionButton2">
          <controlPr defaultSize="0" print="0" autoLine="0" r:id="rId15">
            <anchor>
              <from>
                <xdr:col>6</xdr:col>
                <xdr:colOff>889000</xdr:colOff>
                <xdr:row>0</xdr:row>
                <xdr:rowOff>184150</xdr:rowOff>
              </from>
              <to>
                <xdr:col>6</xdr:col>
                <xdr:colOff>1790700</xdr:colOff>
                <xdr:row>1</xdr:row>
                <xdr:rowOff>158750</xdr:rowOff>
              </to>
            </anchor>
          </controlPr>
        </control>
      </mc:Choice>
      <mc:Fallback>
        <control shapeId="23555" r:id="rId14" name="OptionButton2"/>
      </mc:Fallback>
    </mc:AlternateContent>
    <mc:AlternateContent xmlns:mc="http://schemas.openxmlformats.org/markup-compatibility/2006">
      <mc:Choice Requires="x14">
        <control shapeId="23556" r:id="rId12" name="OptionButton3">
          <controlPr defaultSize="0" print="0" autoLine="0" r:id="rId13">
            <anchor>
              <from>
                <xdr:col>7</xdr:col>
                <xdr:colOff>165100</xdr:colOff>
                <xdr:row>0</xdr:row>
                <xdr:rowOff>184150</xdr:rowOff>
              </from>
              <to>
                <xdr:col>7</xdr:col>
                <xdr:colOff>819150</xdr:colOff>
                <xdr:row>1</xdr:row>
                <xdr:rowOff>158750</xdr:rowOff>
              </to>
            </anchor>
          </controlPr>
        </control>
      </mc:Choice>
      <mc:Fallback>
        <control shapeId="23556" r:id="rId12" name="OptionButton3"/>
      </mc:Fallback>
    </mc:AlternateContent>
    <mc:AlternateContent xmlns:mc="http://schemas.openxmlformats.org/markup-compatibility/2006">
      <mc:Choice Requires="x14">
        <control shapeId="23557" r:id="rId10" name="OptionButton4">
          <controlPr defaultSize="0" print="0" autoLine="0" r:id="rId11">
            <anchor>
              <from>
                <xdr:col>7</xdr:col>
                <xdr:colOff>1066800</xdr:colOff>
                <xdr:row>0</xdr:row>
                <xdr:rowOff>184150</xdr:rowOff>
              </from>
              <to>
                <xdr:col>7</xdr:col>
                <xdr:colOff>1828800</xdr:colOff>
                <xdr:row>1</xdr:row>
                <xdr:rowOff>158750</xdr:rowOff>
              </to>
            </anchor>
          </controlPr>
        </control>
      </mc:Choice>
      <mc:Fallback>
        <control shapeId="23557" r:id="rId10" name="OptionButton4"/>
      </mc:Fallback>
    </mc:AlternateContent>
    <mc:AlternateContent xmlns:mc="http://schemas.openxmlformats.org/markup-compatibility/2006">
      <mc:Choice Requires="x14">
        <control shapeId="23561" r:id="rId8" name="Label1">
          <controlPr defaultSize="0" print="0" autoLine="0" r:id="rId9">
            <anchor moveWithCells="1">
              <from>
                <xdr:col>12</xdr:col>
                <xdr:colOff>0</xdr:colOff>
                <xdr:row>1</xdr:row>
                <xdr:rowOff>69850</xdr:rowOff>
              </from>
              <to>
                <xdr:col>14</xdr:col>
                <xdr:colOff>0</xdr:colOff>
                <xdr:row>2</xdr:row>
                <xdr:rowOff>19050</xdr:rowOff>
              </to>
            </anchor>
          </controlPr>
        </control>
      </mc:Choice>
      <mc:Fallback>
        <control shapeId="23561" r:id="rId8" name="Label1"/>
      </mc:Fallback>
    </mc:AlternateContent>
    <mc:AlternateContent xmlns:mc="http://schemas.openxmlformats.org/markup-compatibility/2006">
      <mc:Choice Requires="x14">
        <control shapeId="23560" r:id="rId6" name="ComboBox1">
          <controlPr defaultSize="0" print="0" autoLine="0" autoPict="0" r:id="rId7">
            <anchor>
              <from>
                <xdr:col>88</xdr:col>
                <xdr:colOff>294468</xdr:colOff>
                <xdr:row>1</xdr:row>
                <xdr:rowOff>123454</xdr:rowOff>
              </from>
              <to>
                <xdr:col>101</xdr:col>
                <xdr:colOff>92078</xdr:colOff>
                <xdr:row>2</xdr:row>
                <xdr:rowOff>90606</xdr:rowOff>
              </to>
            </anchor>
          </controlPr>
        </control>
      </mc:Choice>
      <mc:Fallback>
        <control shapeId="23560" r:id="rId6" name="ComboBox1"/>
      </mc:Fallback>
    </mc:AlternateContent>
    <mc:AlternateContent xmlns:mc="http://schemas.openxmlformats.org/markup-compatibility/2006">
      <mc:Choice Requires="x14">
        <control shapeId="23562" r:id="rId4" name="ComboBox2">
          <controlPr defaultSize="0" print="0" autoLine="0" autoPict="0" r:id="rId5">
            <anchor>
              <from>
                <xdr:col>101</xdr:col>
                <xdr:colOff>91969</xdr:colOff>
                <xdr:row>1</xdr:row>
                <xdr:rowOff>123454</xdr:rowOff>
              </from>
              <to>
                <xdr:col>109</xdr:col>
                <xdr:colOff>340206</xdr:colOff>
                <xdr:row>2</xdr:row>
                <xdr:rowOff>90606</xdr:rowOff>
              </to>
            </anchor>
          </controlPr>
        </control>
      </mc:Choice>
      <mc:Fallback>
        <control shapeId="23562" r:id="rId4" name="ComboBox2"/>
      </mc:Fallback>
    </mc:AlternateContent>
  </controls>
  <tableParts count="1">
    <tablePart r:id="rId20"/>
  </tableParts>
  <extLst>
    <ext xmlns:x14="http://schemas.microsoft.com/office/spreadsheetml/2009/9/main" uri="{CCE6A557-97BC-4b89-ADB6-D9C93CAAB3DF}">
      <x14:dataValidations xmlns:xm="http://schemas.microsoft.com/office/excel/2006/main" disablePrompts="1" count="1">
        <x14:dataValidation type="list" errorStyle="information" showInputMessage="1" showErrorMessage="1" xr:uid="{B37EDD28-6F70-4D06-9A2E-3D7C66C4B989}">
          <x14:formula1>
            <xm:f>Setting!$H$6:$H$12</xm:f>
          </x14:formula1>
          <xm:sqref>B6:B54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5">
    <tabColor theme="5"/>
    <pageSetUpPr fitToPage="1"/>
  </sheetPr>
  <dimension ref="A1:AK19"/>
  <sheetViews>
    <sheetView showGridLines="0" showRowColHeaders="0" zoomScale="80" zoomScaleNormal="80" workbookViewId="0">
      <pane xSplit="1" ySplit="5" topLeftCell="B6" activePane="bottomRight" state="frozen"/>
      <selection pane="bottomRight" activeCell="AI5" sqref="AI5"/>
      <selection pane="bottomLeft" activeCell="D23" sqref="D23"/>
      <selection pane="topRight" activeCell="D23" sqref="D23"/>
    </sheetView>
  </sheetViews>
  <sheetFormatPr defaultColWidth="9" defaultRowHeight="21" customHeight="1"/>
  <cols>
    <col min="1" max="1" width="3.625" style="7" customWidth="1"/>
    <col min="2" max="2" width="13.125" style="261" bestFit="1" customWidth="1"/>
    <col min="3" max="3" width="11.875" style="261" bestFit="1" customWidth="1"/>
    <col min="4" max="4" width="12.5" style="261" bestFit="1" customWidth="1"/>
    <col min="5" max="5" width="14.375" style="261" bestFit="1" customWidth="1"/>
    <col min="6" max="37" width="7.75" style="6" bestFit="1" customWidth="1"/>
    <col min="38" max="38" width="8.625" style="6" customWidth="1"/>
    <col min="39" max="16384" width="9" style="6"/>
  </cols>
  <sheetData>
    <row r="1" spans="1:37" s="18" customFormat="1" ht="21" customHeight="1">
      <c r="B1" s="31"/>
      <c r="C1" s="31"/>
      <c r="D1" s="31"/>
      <c r="E1" s="31"/>
    </row>
    <row r="2" spans="1:37" s="18" customFormat="1" ht="21" customHeight="1">
      <c r="A2" s="12" t="s">
        <v>3</v>
      </c>
      <c r="B2" s="31"/>
      <c r="C2" s="259"/>
      <c r="D2" s="259"/>
      <c r="E2" s="259"/>
      <c r="F2" s="64"/>
    </row>
    <row r="3" spans="1:37" s="18" customFormat="1" ht="21" customHeight="1">
      <c r="A3" s="132" t="e" cm="1">
        <f t="array" aca="1" ref="A3" ca="1">MID(CELL("filename",A1),FIND("]",CELL("filename",A1))+1,256)</f>
        <v>#VALUE!</v>
      </c>
      <c r="B3" s="31"/>
      <c r="C3" s="259"/>
      <c r="D3" s="259"/>
      <c r="E3" s="259"/>
      <c r="F3" s="64"/>
    </row>
    <row r="4" spans="1:37" s="18" customFormat="1" ht="5.0999999999999996" customHeight="1">
      <c r="B4" s="31"/>
      <c r="C4" s="31"/>
      <c r="D4" s="31"/>
      <c r="E4" s="31"/>
    </row>
    <row r="5" spans="1:37" s="71" customFormat="1" ht="175.35" customHeight="1">
      <c r="A5" s="20" t="s">
        <v>1346</v>
      </c>
      <c r="B5" s="20" t="s">
        <v>1347</v>
      </c>
      <c r="C5" s="20" t="s">
        <v>1348</v>
      </c>
      <c r="D5" s="20" t="s">
        <v>1290</v>
      </c>
      <c r="E5" s="21" t="s">
        <v>1349</v>
      </c>
      <c r="F5" s="65" t="s">
        <v>1350</v>
      </c>
      <c r="G5" s="66" t="e">
        <f ca="1">Instructions!A3</f>
        <v>#VALUE!</v>
      </c>
      <c r="H5" s="66" t="e">
        <f ca="1">'Glossary&amp;Definitions'!A3</f>
        <v>#VALUE!</v>
      </c>
      <c r="I5" s="66" t="e">
        <f ca="1">DocumentList!A3</f>
        <v>#VALUE!</v>
      </c>
      <c r="J5" s="66" t="e">
        <f ca="1">Log!A3</f>
        <v>#VALUE!</v>
      </c>
      <c r="K5" s="67" t="e">
        <f ca="1">'InterviewQuestion(P&amp;M)'!A3</f>
        <v>#VALUE!</v>
      </c>
      <c r="L5" s="67" t="e">
        <f ca="1">'AddDataPoint(P&amp;M)'!A3</f>
        <v>#VALUE!</v>
      </c>
      <c r="M5" s="67" t="e">
        <f ca="1">'DevCoAssessmentInput(P&amp;M)'!A3</f>
        <v>#VALUE!</v>
      </c>
      <c r="N5" s="67" t="e">
        <f ca="1">'DevCoAssessmentAnalysis(P&amp;M)'!A3</f>
        <v>#VALUE!</v>
      </c>
      <c r="O5" s="68" t="e">
        <f ca="1">'InterviewQuestion(D&amp;T)'!A3</f>
        <v>#VALUE!</v>
      </c>
      <c r="P5" s="68" t="e">
        <f ca="1">'AddDataPoint(D&amp;T)'!A3</f>
        <v>#VALUE!</v>
      </c>
      <c r="Q5" s="68" t="e">
        <f ca="1">'DevCoAssessmentInput(D&amp;T)'!A3</f>
        <v>#VALUE!</v>
      </c>
      <c r="R5" s="68" t="e">
        <f ca="1">'DevCoAssessmentAnalysis(D&amp;T)'!A3</f>
        <v>#VALUE!</v>
      </c>
      <c r="S5" s="67" t="e">
        <f ca="1">'InterviewQuestion(D&amp;C)'!A3</f>
        <v>#VALUE!</v>
      </c>
      <c r="T5" s="67" t="e">
        <f ca="1">'AddDataPoint(D&amp;C)'!A3</f>
        <v>#VALUE!</v>
      </c>
      <c r="U5" s="67" t="e">
        <f ca="1">'DevCoAssessmentInput(D&amp;C)'!A3</f>
        <v>#VALUE!</v>
      </c>
      <c r="V5" s="67" t="e">
        <f ca="1">'DevCoAssessmentAnalysis(D&amp;C)'!A3</f>
        <v>#VALUE!</v>
      </c>
      <c r="W5" s="68" t="e">
        <f ca="1">'InterviewQuestion(CE&amp;O)'!A3</f>
        <v>#VALUE!</v>
      </c>
      <c r="X5" s="68" t="e">
        <f ca="1">'AddDataPoint(CE&amp;O)'!A3</f>
        <v>#VALUE!</v>
      </c>
      <c r="Y5" s="68" t="e">
        <f ca="1">'DevCoAssessmentInput(CE&amp;O)'!A3</f>
        <v>#VALUE!</v>
      </c>
      <c r="Z5" s="68" t="e">
        <f ca="1">'DevCoAssessmentAnalysis(CE&amp;O)'!A3</f>
        <v>#VALUE!</v>
      </c>
      <c r="AA5" s="67" t="e">
        <f ca="1">'InterviewQuestion(I&amp;T)'!A3</f>
        <v>#VALUE!</v>
      </c>
      <c r="AB5" s="67" t="e">
        <f ca="1">'AddDataPoint(I&amp;T)'!A3</f>
        <v>#VALUE!</v>
      </c>
      <c r="AC5" s="67" t="e">
        <f ca="1">'DevCoAssessmentInput(I&amp;T)'!A3</f>
        <v>#VALUE!</v>
      </c>
      <c r="AD5" s="67" t="e">
        <f ca="1">'DevCoAssessmentAnalysis(I&amp;T)'!A3</f>
        <v>#VALUE!</v>
      </c>
      <c r="AE5" s="68" t="e">
        <f ca="1">'InterviewQuestion(S&amp;O)'!A3</f>
        <v>#VALUE!</v>
      </c>
      <c r="AF5" s="68" t="e">
        <f ca="1">'AddDataPoint(S&amp;O)'!A3</f>
        <v>#VALUE!</v>
      </c>
      <c r="AG5" s="68" t="e">
        <f ca="1">'DevCoAssessmentInput(S&amp;O)'!A3</f>
        <v>#VALUE!</v>
      </c>
      <c r="AH5" s="68" t="e">
        <f ca="1">'DevCoAssessmentAnalysis(S&amp;O)'!A3</f>
        <v>#VALUE!</v>
      </c>
      <c r="AI5" s="69" t="e">
        <f ca="1">A3</f>
        <v>#VALUE!</v>
      </c>
      <c r="AJ5" s="69" t="e">
        <f ca="1">Setting!A3</f>
        <v>#VALUE!</v>
      </c>
      <c r="AK5" s="70" t="s">
        <v>1351</v>
      </c>
    </row>
    <row r="6" spans="1:37" ht="21" customHeight="1">
      <c r="A6" s="22">
        <f t="shared" ref="A6:A18" si="0">ROW()-5</f>
        <v>1</v>
      </c>
      <c r="B6" s="260" t="s">
        <v>2</v>
      </c>
      <c r="C6" s="260" t="s">
        <v>1352</v>
      </c>
      <c r="D6" s="260" t="s">
        <v>1295</v>
      </c>
      <c r="E6" s="260" t="s">
        <v>0</v>
      </c>
      <c r="F6" s="23" t="s">
        <v>1353</v>
      </c>
      <c r="G6" s="23" t="s">
        <v>1353</v>
      </c>
      <c r="H6" s="23" t="s">
        <v>1353</v>
      </c>
      <c r="I6" s="23" t="s">
        <v>1353</v>
      </c>
      <c r="J6" s="23" t="s">
        <v>1353</v>
      </c>
      <c r="K6" s="23" t="s">
        <v>1353</v>
      </c>
      <c r="L6" s="23" t="s">
        <v>1353</v>
      </c>
      <c r="M6" s="23" t="s">
        <v>1353</v>
      </c>
      <c r="N6" s="23" t="s">
        <v>1353</v>
      </c>
      <c r="O6" s="23" t="s">
        <v>1353</v>
      </c>
      <c r="P6" s="23" t="s">
        <v>1353</v>
      </c>
      <c r="Q6" s="23" t="s">
        <v>1353</v>
      </c>
      <c r="R6" s="23" t="s">
        <v>1353</v>
      </c>
      <c r="S6" s="23" t="s">
        <v>1353</v>
      </c>
      <c r="T6" s="23" t="s">
        <v>1353</v>
      </c>
      <c r="U6" s="23" t="s">
        <v>1353</v>
      </c>
      <c r="V6" s="23" t="s">
        <v>1353</v>
      </c>
      <c r="W6" s="23" t="s">
        <v>1353</v>
      </c>
      <c r="X6" s="23" t="s">
        <v>1353</v>
      </c>
      <c r="Y6" s="23" t="s">
        <v>1353</v>
      </c>
      <c r="Z6" s="23" t="s">
        <v>1353</v>
      </c>
      <c r="AA6" s="23" t="s">
        <v>1353</v>
      </c>
      <c r="AB6" s="23" t="s">
        <v>1353</v>
      </c>
      <c r="AC6" s="23" t="s">
        <v>1353</v>
      </c>
      <c r="AD6" s="23" t="s">
        <v>1353</v>
      </c>
      <c r="AE6" s="23" t="s">
        <v>1353</v>
      </c>
      <c r="AF6" s="23" t="s">
        <v>1353</v>
      </c>
      <c r="AG6" s="23" t="s">
        <v>1353</v>
      </c>
      <c r="AH6" s="23" t="s">
        <v>1353</v>
      </c>
      <c r="AI6" s="23" t="s">
        <v>1353</v>
      </c>
      <c r="AJ6" s="23" t="s">
        <v>1353</v>
      </c>
      <c r="AK6" s="23" t="s">
        <v>1353</v>
      </c>
    </row>
    <row r="7" spans="1:37" ht="21" customHeight="1">
      <c r="A7" s="22">
        <f>ROW()-5</f>
        <v>2</v>
      </c>
      <c r="B7" s="260" t="s">
        <v>1354</v>
      </c>
      <c r="C7" s="260" t="s">
        <v>1355</v>
      </c>
      <c r="D7" s="260" t="s">
        <v>1298</v>
      </c>
      <c r="E7" s="260" t="s">
        <v>0</v>
      </c>
      <c r="F7" s="23" t="s">
        <v>1353</v>
      </c>
      <c r="G7" s="23" t="s">
        <v>1353</v>
      </c>
      <c r="H7" s="23" t="s">
        <v>1353</v>
      </c>
      <c r="I7" s="23" t="s">
        <v>1353</v>
      </c>
      <c r="J7" s="23" t="s">
        <v>1353</v>
      </c>
      <c r="K7" s="23" t="s">
        <v>1353</v>
      </c>
      <c r="L7" s="23" t="s">
        <v>1353</v>
      </c>
      <c r="M7" s="23" t="s">
        <v>1353</v>
      </c>
      <c r="N7" s="23" t="s">
        <v>1353</v>
      </c>
      <c r="O7" s="23" t="s">
        <v>1356</v>
      </c>
      <c r="P7" s="23" t="s">
        <v>1356</v>
      </c>
      <c r="Q7" s="23" t="s">
        <v>1356</v>
      </c>
      <c r="R7" s="23" t="s">
        <v>1356</v>
      </c>
      <c r="S7" s="23" t="s">
        <v>1356</v>
      </c>
      <c r="T7" s="23" t="s">
        <v>1356</v>
      </c>
      <c r="U7" s="23" t="s">
        <v>1356</v>
      </c>
      <c r="V7" s="23" t="s">
        <v>1356</v>
      </c>
      <c r="W7" s="23" t="s">
        <v>1356</v>
      </c>
      <c r="X7" s="23" t="s">
        <v>1356</v>
      </c>
      <c r="Y7" s="23" t="s">
        <v>1356</v>
      </c>
      <c r="Z7" s="23" t="s">
        <v>1356</v>
      </c>
      <c r="AA7" s="23" t="s">
        <v>1356</v>
      </c>
      <c r="AB7" s="23" t="s">
        <v>1356</v>
      </c>
      <c r="AC7" s="23" t="s">
        <v>1356</v>
      </c>
      <c r="AD7" s="23" t="s">
        <v>1356</v>
      </c>
      <c r="AE7" s="23" t="s">
        <v>1356</v>
      </c>
      <c r="AF7" s="23" t="s">
        <v>1356</v>
      </c>
      <c r="AG7" s="23" t="s">
        <v>1356</v>
      </c>
      <c r="AH7" s="23" t="s">
        <v>1356</v>
      </c>
      <c r="AI7" s="23" t="s">
        <v>1356</v>
      </c>
      <c r="AJ7" s="23" t="s">
        <v>1356</v>
      </c>
      <c r="AK7" s="23" t="s">
        <v>1353</v>
      </c>
    </row>
    <row r="8" spans="1:37" ht="21" customHeight="1">
      <c r="A8" s="22">
        <f t="shared" si="0"/>
        <v>3</v>
      </c>
      <c r="B8" s="260" t="s">
        <v>1357</v>
      </c>
      <c r="C8" s="260" t="s">
        <v>1358</v>
      </c>
      <c r="D8" s="260" t="s">
        <v>1359</v>
      </c>
      <c r="E8" s="260" t="s">
        <v>0</v>
      </c>
      <c r="F8" s="23" t="s">
        <v>1353</v>
      </c>
      <c r="G8" s="23" t="s">
        <v>1353</v>
      </c>
      <c r="H8" s="23" t="s">
        <v>1353</v>
      </c>
      <c r="I8" s="23" t="s">
        <v>1353</v>
      </c>
      <c r="J8" s="23" t="s">
        <v>1353</v>
      </c>
      <c r="K8" s="23" t="s">
        <v>1356</v>
      </c>
      <c r="L8" s="23" t="s">
        <v>1356</v>
      </c>
      <c r="M8" s="23" t="s">
        <v>1356</v>
      </c>
      <c r="N8" s="23" t="s">
        <v>1356</v>
      </c>
      <c r="O8" s="23" t="s">
        <v>1353</v>
      </c>
      <c r="P8" s="23" t="s">
        <v>1353</v>
      </c>
      <c r="Q8" s="23" t="s">
        <v>1353</v>
      </c>
      <c r="R8" s="23" t="s">
        <v>1353</v>
      </c>
      <c r="S8" s="23" t="s">
        <v>1356</v>
      </c>
      <c r="T8" s="23" t="s">
        <v>1356</v>
      </c>
      <c r="U8" s="23" t="s">
        <v>1356</v>
      </c>
      <c r="V8" s="23" t="s">
        <v>1356</v>
      </c>
      <c r="W8" s="23" t="s">
        <v>1356</v>
      </c>
      <c r="X8" s="23" t="s">
        <v>1356</v>
      </c>
      <c r="Y8" s="23" t="s">
        <v>1356</v>
      </c>
      <c r="Z8" s="23" t="s">
        <v>1356</v>
      </c>
      <c r="AA8" s="23" t="s">
        <v>1356</v>
      </c>
      <c r="AB8" s="23" t="s">
        <v>1356</v>
      </c>
      <c r="AC8" s="23" t="s">
        <v>1356</v>
      </c>
      <c r="AD8" s="23" t="s">
        <v>1356</v>
      </c>
      <c r="AE8" s="23" t="s">
        <v>1356</v>
      </c>
      <c r="AF8" s="23" t="s">
        <v>1356</v>
      </c>
      <c r="AG8" s="23" t="s">
        <v>1356</v>
      </c>
      <c r="AH8" s="23" t="s">
        <v>1356</v>
      </c>
      <c r="AI8" s="23" t="s">
        <v>1356</v>
      </c>
      <c r="AJ8" s="23" t="s">
        <v>1356</v>
      </c>
      <c r="AK8" s="23" t="s">
        <v>1353</v>
      </c>
    </row>
    <row r="9" spans="1:37" ht="21" customHeight="1">
      <c r="A9" s="22">
        <f t="shared" si="0"/>
        <v>4</v>
      </c>
      <c r="B9" s="260" t="s">
        <v>1360</v>
      </c>
      <c r="C9" s="260" t="s">
        <v>1361</v>
      </c>
      <c r="D9" s="260" t="s">
        <v>1304</v>
      </c>
      <c r="E9" s="260" t="s">
        <v>0</v>
      </c>
      <c r="F9" s="23" t="s">
        <v>1353</v>
      </c>
      <c r="G9" s="23" t="s">
        <v>1353</v>
      </c>
      <c r="H9" s="23" t="s">
        <v>1353</v>
      </c>
      <c r="I9" s="23" t="s">
        <v>1353</v>
      </c>
      <c r="J9" s="23" t="s">
        <v>1353</v>
      </c>
      <c r="K9" s="23" t="s">
        <v>1356</v>
      </c>
      <c r="L9" s="23" t="s">
        <v>1356</v>
      </c>
      <c r="M9" s="23" t="s">
        <v>1356</v>
      </c>
      <c r="N9" s="23" t="s">
        <v>1356</v>
      </c>
      <c r="O9" s="23" t="s">
        <v>1356</v>
      </c>
      <c r="P9" s="23" t="s">
        <v>1356</v>
      </c>
      <c r="Q9" s="23" t="s">
        <v>1356</v>
      </c>
      <c r="R9" s="23" t="s">
        <v>1356</v>
      </c>
      <c r="S9" s="23" t="s">
        <v>1353</v>
      </c>
      <c r="T9" s="23" t="s">
        <v>1353</v>
      </c>
      <c r="U9" s="23" t="s">
        <v>1353</v>
      </c>
      <c r="V9" s="23" t="s">
        <v>1353</v>
      </c>
      <c r="W9" s="23" t="s">
        <v>1356</v>
      </c>
      <c r="X9" s="23" t="s">
        <v>1356</v>
      </c>
      <c r="Y9" s="23" t="s">
        <v>1356</v>
      </c>
      <c r="Z9" s="23" t="s">
        <v>1356</v>
      </c>
      <c r="AA9" s="23" t="s">
        <v>1356</v>
      </c>
      <c r="AB9" s="23" t="s">
        <v>1356</v>
      </c>
      <c r="AC9" s="23" t="s">
        <v>1356</v>
      </c>
      <c r="AD9" s="23" t="s">
        <v>1356</v>
      </c>
      <c r="AE9" s="23" t="s">
        <v>1356</v>
      </c>
      <c r="AF9" s="23" t="s">
        <v>1356</v>
      </c>
      <c r="AG9" s="23" t="s">
        <v>1356</v>
      </c>
      <c r="AH9" s="23" t="s">
        <v>1356</v>
      </c>
      <c r="AI9" s="23" t="s">
        <v>1356</v>
      </c>
      <c r="AJ9" s="23" t="s">
        <v>1356</v>
      </c>
      <c r="AK9" s="23" t="s">
        <v>1353</v>
      </c>
    </row>
    <row r="10" spans="1:37" ht="21" customHeight="1">
      <c r="A10" s="22">
        <f t="shared" si="0"/>
        <v>5</v>
      </c>
      <c r="B10" s="260" t="s">
        <v>1362</v>
      </c>
      <c r="C10" s="260" t="s">
        <v>1363</v>
      </c>
      <c r="D10" s="260" t="s">
        <v>1364</v>
      </c>
      <c r="E10" s="260" t="s">
        <v>0</v>
      </c>
      <c r="F10" s="23" t="s">
        <v>1353</v>
      </c>
      <c r="G10" s="23" t="s">
        <v>1353</v>
      </c>
      <c r="H10" s="23" t="s">
        <v>1353</v>
      </c>
      <c r="I10" s="23" t="s">
        <v>1353</v>
      </c>
      <c r="J10" s="23" t="s">
        <v>1353</v>
      </c>
      <c r="K10" s="23" t="s">
        <v>1356</v>
      </c>
      <c r="L10" s="23" t="s">
        <v>1356</v>
      </c>
      <c r="M10" s="23" t="s">
        <v>1356</v>
      </c>
      <c r="N10" s="23" t="s">
        <v>1356</v>
      </c>
      <c r="O10" s="23" t="s">
        <v>1356</v>
      </c>
      <c r="P10" s="23" t="s">
        <v>1356</v>
      </c>
      <c r="Q10" s="23" t="s">
        <v>1356</v>
      </c>
      <c r="R10" s="23" t="s">
        <v>1356</v>
      </c>
      <c r="S10" s="23" t="s">
        <v>1356</v>
      </c>
      <c r="T10" s="23" t="s">
        <v>1356</v>
      </c>
      <c r="U10" s="23" t="s">
        <v>1356</v>
      </c>
      <c r="V10" s="23" t="s">
        <v>1356</v>
      </c>
      <c r="W10" s="23" t="s">
        <v>1353</v>
      </c>
      <c r="X10" s="23" t="s">
        <v>1353</v>
      </c>
      <c r="Y10" s="23" t="s">
        <v>1353</v>
      </c>
      <c r="Z10" s="23" t="s">
        <v>1353</v>
      </c>
      <c r="AA10" s="23" t="s">
        <v>1356</v>
      </c>
      <c r="AB10" s="23" t="s">
        <v>1356</v>
      </c>
      <c r="AC10" s="23" t="s">
        <v>1356</v>
      </c>
      <c r="AD10" s="23" t="s">
        <v>1356</v>
      </c>
      <c r="AE10" s="23" t="s">
        <v>1356</v>
      </c>
      <c r="AF10" s="23" t="s">
        <v>1356</v>
      </c>
      <c r="AG10" s="23" t="s">
        <v>1356</v>
      </c>
      <c r="AH10" s="23" t="s">
        <v>1356</v>
      </c>
      <c r="AI10" s="23" t="s">
        <v>1356</v>
      </c>
      <c r="AJ10" s="23" t="s">
        <v>1356</v>
      </c>
      <c r="AK10" s="23" t="s">
        <v>1353</v>
      </c>
    </row>
    <row r="11" spans="1:37" ht="21" customHeight="1">
      <c r="A11" s="22">
        <f t="shared" si="0"/>
        <v>6</v>
      </c>
      <c r="B11" s="260" t="s">
        <v>1365</v>
      </c>
      <c r="C11" s="260" t="s">
        <v>1366</v>
      </c>
      <c r="D11" s="260" t="s">
        <v>1367</v>
      </c>
      <c r="E11" s="260" t="s">
        <v>0</v>
      </c>
      <c r="F11" s="23" t="s">
        <v>1353</v>
      </c>
      <c r="G11" s="23" t="s">
        <v>1353</v>
      </c>
      <c r="H11" s="23" t="s">
        <v>1353</v>
      </c>
      <c r="I11" s="23" t="s">
        <v>1353</v>
      </c>
      <c r="J11" s="23" t="s">
        <v>1353</v>
      </c>
      <c r="K11" s="23" t="s">
        <v>1356</v>
      </c>
      <c r="L11" s="23" t="s">
        <v>1356</v>
      </c>
      <c r="M11" s="23" t="s">
        <v>1356</v>
      </c>
      <c r="N11" s="23" t="s">
        <v>1356</v>
      </c>
      <c r="O11" s="23" t="s">
        <v>1356</v>
      </c>
      <c r="P11" s="23" t="s">
        <v>1356</v>
      </c>
      <c r="Q11" s="23" t="s">
        <v>1356</v>
      </c>
      <c r="R11" s="23" t="s">
        <v>1356</v>
      </c>
      <c r="S11" s="23" t="s">
        <v>1356</v>
      </c>
      <c r="T11" s="23" t="s">
        <v>1356</v>
      </c>
      <c r="U11" s="23" t="s">
        <v>1356</v>
      </c>
      <c r="V11" s="23" t="s">
        <v>1356</v>
      </c>
      <c r="W11" s="23" t="s">
        <v>1356</v>
      </c>
      <c r="X11" s="23" t="s">
        <v>1356</v>
      </c>
      <c r="Y11" s="23" t="s">
        <v>1356</v>
      </c>
      <c r="Z11" s="23" t="s">
        <v>1356</v>
      </c>
      <c r="AA11" s="23" t="s">
        <v>1353</v>
      </c>
      <c r="AB11" s="23" t="s">
        <v>1353</v>
      </c>
      <c r="AC11" s="23" t="s">
        <v>1353</v>
      </c>
      <c r="AD11" s="23" t="s">
        <v>1353</v>
      </c>
      <c r="AE11" s="23" t="s">
        <v>1356</v>
      </c>
      <c r="AF11" s="23" t="s">
        <v>1356</v>
      </c>
      <c r="AG11" s="23" t="s">
        <v>1356</v>
      </c>
      <c r="AH11" s="23" t="s">
        <v>1356</v>
      </c>
      <c r="AI11" s="23" t="s">
        <v>1356</v>
      </c>
      <c r="AJ11" s="23" t="s">
        <v>1356</v>
      </c>
      <c r="AK11" s="23" t="s">
        <v>1353</v>
      </c>
    </row>
    <row r="12" spans="1:37" ht="21" customHeight="1">
      <c r="A12" s="22">
        <f t="shared" si="0"/>
        <v>7</v>
      </c>
      <c r="B12" s="260" t="s">
        <v>1368</v>
      </c>
      <c r="C12" s="260" t="s">
        <v>1369</v>
      </c>
      <c r="D12" s="260" t="s">
        <v>1370</v>
      </c>
      <c r="E12" s="260" t="s">
        <v>0</v>
      </c>
      <c r="F12" s="23" t="s">
        <v>1353</v>
      </c>
      <c r="G12" s="23" t="s">
        <v>1353</v>
      </c>
      <c r="H12" s="23" t="s">
        <v>1353</v>
      </c>
      <c r="I12" s="23" t="s">
        <v>1353</v>
      </c>
      <c r="J12" s="23" t="s">
        <v>1353</v>
      </c>
      <c r="K12" s="23" t="s">
        <v>1356</v>
      </c>
      <c r="L12" s="23" t="s">
        <v>1356</v>
      </c>
      <c r="M12" s="23" t="s">
        <v>1356</v>
      </c>
      <c r="N12" s="23" t="s">
        <v>1356</v>
      </c>
      <c r="O12" s="23" t="s">
        <v>1356</v>
      </c>
      <c r="P12" s="23" t="s">
        <v>1356</v>
      </c>
      <c r="Q12" s="23" t="s">
        <v>1356</v>
      </c>
      <c r="R12" s="23" t="s">
        <v>1356</v>
      </c>
      <c r="S12" s="23" t="s">
        <v>1356</v>
      </c>
      <c r="T12" s="23" t="s">
        <v>1356</v>
      </c>
      <c r="U12" s="23" t="s">
        <v>1356</v>
      </c>
      <c r="V12" s="23" t="s">
        <v>1356</v>
      </c>
      <c r="W12" s="23" t="s">
        <v>1356</v>
      </c>
      <c r="X12" s="23" t="s">
        <v>1356</v>
      </c>
      <c r="Y12" s="23" t="s">
        <v>1356</v>
      </c>
      <c r="Z12" s="23" t="s">
        <v>1356</v>
      </c>
      <c r="AA12" s="23" t="s">
        <v>1356</v>
      </c>
      <c r="AB12" s="23" t="s">
        <v>1356</v>
      </c>
      <c r="AC12" s="23" t="s">
        <v>1356</v>
      </c>
      <c r="AD12" s="23" t="s">
        <v>1356</v>
      </c>
      <c r="AE12" s="23" t="s">
        <v>1353</v>
      </c>
      <c r="AF12" s="23" t="s">
        <v>1353</v>
      </c>
      <c r="AG12" s="23" t="s">
        <v>1353</v>
      </c>
      <c r="AH12" s="23" t="s">
        <v>1353</v>
      </c>
      <c r="AI12" s="23" t="s">
        <v>1356</v>
      </c>
      <c r="AJ12" s="23" t="s">
        <v>1356</v>
      </c>
      <c r="AK12" s="23" t="s">
        <v>1353</v>
      </c>
    </row>
    <row r="13" spans="1:37" ht="21" customHeight="1">
      <c r="A13" s="22">
        <f t="shared" si="0"/>
        <v>8</v>
      </c>
      <c r="B13" s="260" t="s">
        <v>1371</v>
      </c>
      <c r="C13" s="260" t="s">
        <v>1355</v>
      </c>
      <c r="D13" s="260" t="s">
        <v>1372</v>
      </c>
      <c r="E13" s="260" t="s">
        <v>0</v>
      </c>
      <c r="F13" s="23" t="s">
        <v>1353</v>
      </c>
      <c r="G13" s="23" t="s">
        <v>1353</v>
      </c>
      <c r="H13" s="23" t="s">
        <v>1353</v>
      </c>
      <c r="I13" s="23" t="s">
        <v>1353</v>
      </c>
      <c r="J13" s="23" t="s">
        <v>1353</v>
      </c>
      <c r="K13" s="23" t="s">
        <v>1353</v>
      </c>
      <c r="L13" s="23" t="s">
        <v>1353</v>
      </c>
      <c r="M13" s="23" t="s">
        <v>1353</v>
      </c>
      <c r="N13" s="23" t="s">
        <v>1353</v>
      </c>
      <c r="O13" s="23" t="s">
        <v>1356</v>
      </c>
      <c r="P13" s="23" t="s">
        <v>1356</v>
      </c>
      <c r="Q13" s="23" t="s">
        <v>1356</v>
      </c>
      <c r="R13" s="23" t="s">
        <v>1356</v>
      </c>
      <c r="S13" s="23" t="s">
        <v>1356</v>
      </c>
      <c r="T13" s="23" t="s">
        <v>1356</v>
      </c>
      <c r="U13" s="23" t="s">
        <v>1356</v>
      </c>
      <c r="V13" s="23" t="s">
        <v>1356</v>
      </c>
      <c r="W13" s="23" t="s">
        <v>1356</v>
      </c>
      <c r="X13" s="23" t="s">
        <v>1356</v>
      </c>
      <c r="Y13" s="23" t="s">
        <v>1356</v>
      </c>
      <c r="Z13" s="23" t="s">
        <v>1356</v>
      </c>
      <c r="AA13" s="23" t="s">
        <v>1356</v>
      </c>
      <c r="AB13" s="23" t="s">
        <v>1356</v>
      </c>
      <c r="AC13" s="23" t="s">
        <v>1356</v>
      </c>
      <c r="AD13" s="23" t="s">
        <v>1356</v>
      </c>
      <c r="AE13" s="23" t="s">
        <v>1356</v>
      </c>
      <c r="AF13" s="23" t="s">
        <v>1356</v>
      </c>
      <c r="AG13" s="23" t="s">
        <v>1356</v>
      </c>
      <c r="AH13" s="23" t="s">
        <v>1356</v>
      </c>
      <c r="AI13" s="23" t="s">
        <v>1356</v>
      </c>
      <c r="AJ13" s="23" t="s">
        <v>1356</v>
      </c>
      <c r="AK13" s="23" t="s">
        <v>1353</v>
      </c>
    </row>
    <row r="14" spans="1:37" ht="21" customHeight="1">
      <c r="A14" s="22">
        <f t="shared" si="0"/>
        <v>9</v>
      </c>
      <c r="B14" s="260" t="s">
        <v>1373</v>
      </c>
      <c r="C14" s="260" t="s">
        <v>1358</v>
      </c>
      <c r="D14" s="260" t="s">
        <v>1374</v>
      </c>
      <c r="E14" s="260" t="s">
        <v>0</v>
      </c>
      <c r="F14" s="23" t="s">
        <v>1353</v>
      </c>
      <c r="G14" s="23" t="s">
        <v>1353</v>
      </c>
      <c r="H14" s="23" t="s">
        <v>1353</v>
      </c>
      <c r="I14" s="23" t="s">
        <v>1353</v>
      </c>
      <c r="J14" s="23" t="s">
        <v>1353</v>
      </c>
      <c r="K14" s="23" t="s">
        <v>1356</v>
      </c>
      <c r="L14" s="23" t="s">
        <v>1356</v>
      </c>
      <c r="M14" s="23" t="s">
        <v>1356</v>
      </c>
      <c r="N14" s="23" t="s">
        <v>1356</v>
      </c>
      <c r="O14" s="23" t="s">
        <v>1353</v>
      </c>
      <c r="P14" s="23" t="s">
        <v>1353</v>
      </c>
      <c r="Q14" s="23" t="s">
        <v>1353</v>
      </c>
      <c r="R14" s="23" t="s">
        <v>1353</v>
      </c>
      <c r="S14" s="23" t="s">
        <v>1356</v>
      </c>
      <c r="T14" s="23" t="s">
        <v>1356</v>
      </c>
      <c r="U14" s="23" t="s">
        <v>1356</v>
      </c>
      <c r="V14" s="23" t="s">
        <v>1356</v>
      </c>
      <c r="W14" s="23" t="s">
        <v>1356</v>
      </c>
      <c r="X14" s="23" t="s">
        <v>1356</v>
      </c>
      <c r="Y14" s="23" t="s">
        <v>1356</v>
      </c>
      <c r="Z14" s="23" t="s">
        <v>1356</v>
      </c>
      <c r="AA14" s="23" t="s">
        <v>1356</v>
      </c>
      <c r="AB14" s="23" t="s">
        <v>1356</v>
      </c>
      <c r="AC14" s="23" t="s">
        <v>1356</v>
      </c>
      <c r="AD14" s="23" t="s">
        <v>1356</v>
      </c>
      <c r="AE14" s="23" t="s">
        <v>1356</v>
      </c>
      <c r="AF14" s="23" t="s">
        <v>1356</v>
      </c>
      <c r="AG14" s="23" t="s">
        <v>1356</v>
      </c>
      <c r="AH14" s="23" t="s">
        <v>1356</v>
      </c>
      <c r="AI14" s="23" t="s">
        <v>1356</v>
      </c>
      <c r="AJ14" s="23" t="s">
        <v>1356</v>
      </c>
      <c r="AK14" s="23" t="s">
        <v>1353</v>
      </c>
    </row>
    <row r="15" spans="1:37" ht="21" customHeight="1">
      <c r="A15" s="22">
        <f t="shared" si="0"/>
        <v>10</v>
      </c>
      <c r="B15" s="260" t="s">
        <v>1375</v>
      </c>
      <c r="C15" s="260" t="s">
        <v>1361</v>
      </c>
      <c r="D15" s="260" t="s">
        <v>1376</v>
      </c>
      <c r="E15" s="260" t="s">
        <v>0</v>
      </c>
      <c r="F15" s="23" t="s">
        <v>1353</v>
      </c>
      <c r="G15" s="23" t="s">
        <v>1353</v>
      </c>
      <c r="H15" s="23" t="s">
        <v>1353</v>
      </c>
      <c r="I15" s="23" t="s">
        <v>1353</v>
      </c>
      <c r="J15" s="23" t="s">
        <v>1353</v>
      </c>
      <c r="K15" s="23" t="s">
        <v>1356</v>
      </c>
      <c r="L15" s="23" t="s">
        <v>1356</v>
      </c>
      <c r="M15" s="23" t="s">
        <v>1356</v>
      </c>
      <c r="N15" s="23" t="s">
        <v>1356</v>
      </c>
      <c r="O15" s="23" t="s">
        <v>1356</v>
      </c>
      <c r="P15" s="23" t="s">
        <v>1356</v>
      </c>
      <c r="Q15" s="23" t="s">
        <v>1356</v>
      </c>
      <c r="R15" s="23" t="s">
        <v>1356</v>
      </c>
      <c r="S15" s="23" t="s">
        <v>1353</v>
      </c>
      <c r="T15" s="23" t="s">
        <v>1353</v>
      </c>
      <c r="U15" s="23" t="s">
        <v>1353</v>
      </c>
      <c r="V15" s="23" t="s">
        <v>1353</v>
      </c>
      <c r="W15" s="23" t="s">
        <v>1356</v>
      </c>
      <c r="X15" s="23" t="s">
        <v>1356</v>
      </c>
      <c r="Y15" s="23" t="s">
        <v>1356</v>
      </c>
      <c r="Z15" s="23" t="s">
        <v>1356</v>
      </c>
      <c r="AA15" s="23" t="s">
        <v>1356</v>
      </c>
      <c r="AB15" s="23" t="s">
        <v>1356</v>
      </c>
      <c r="AC15" s="23" t="s">
        <v>1356</v>
      </c>
      <c r="AD15" s="23" t="s">
        <v>1356</v>
      </c>
      <c r="AE15" s="23" t="s">
        <v>1356</v>
      </c>
      <c r="AF15" s="23" t="s">
        <v>1356</v>
      </c>
      <c r="AG15" s="23" t="s">
        <v>1356</v>
      </c>
      <c r="AH15" s="23" t="s">
        <v>1356</v>
      </c>
      <c r="AI15" s="23" t="s">
        <v>1356</v>
      </c>
      <c r="AJ15" s="23" t="s">
        <v>1356</v>
      </c>
      <c r="AK15" s="23" t="s">
        <v>1353</v>
      </c>
    </row>
    <row r="16" spans="1:37" ht="21" customHeight="1">
      <c r="A16" s="22">
        <f t="shared" si="0"/>
        <v>11</v>
      </c>
      <c r="B16" s="260" t="s">
        <v>1377</v>
      </c>
      <c r="C16" s="260" t="s">
        <v>1363</v>
      </c>
      <c r="D16" s="260" t="s">
        <v>1378</v>
      </c>
      <c r="E16" s="260" t="s">
        <v>0</v>
      </c>
      <c r="F16" s="23" t="s">
        <v>1353</v>
      </c>
      <c r="G16" s="23" t="s">
        <v>1353</v>
      </c>
      <c r="H16" s="23" t="s">
        <v>1353</v>
      </c>
      <c r="I16" s="23" t="s">
        <v>1353</v>
      </c>
      <c r="J16" s="23" t="s">
        <v>1353</v>
      </c>
      <c r="K16" s="23" t="s">
        <v>1356</v>
      </c>
      <c r="L16" s="23" t="s">
        <v>1356</v>
      </c>
      <c r="M16" s="23" t="s">
        <v>1356</v>
      </c>
      <c r="N16" s="23" t="s">
        <v>1356</v>
      </c>
      <c r="O16" s="23" t="s">
        <v>1356</v>
      </c>
      <c r="P16" s="23" t="s">
        <v>1356</v>
      </c>
      <c r="Q16" s="23" t="s">
        <v>1356</v>
      </c>
      <c r="R16" s="23" t="s">
        <v>1356</v>
      </c>
      <c r="S16" s="23" t="s">
        <v>1356</v>
      </c>
      <c r="T16" s="23" t="s">
        <v>1356</v>
      </c>
      <c r="U16" s="23" t="s">
        <v>1356</v>
      </c>
      <c r="V16" s="23" t="s">
        <v>1356</v>
      </c>
      <c r="W16" s="23" t="s">
        <v>1353</v>
      </c>
      <c r="X16" s="23" t="s">
        <v>1353</v>
      </c>
      <c r="Y16" s="23" t="s">
        <v>1353</v>
      </c>
      <c r="Z16" s="23" t="s">
        <v>1353</v>
      </c>
      <c r="AA16" s="23" t="s">
        <v>1356</v>
      </c>
      <c r="AB16" s="23" t="s">
        <v>1356</v>
      </c>
      <c r="AC16" s="23" t="s">
        <v>1356</v>
      </c>
      <c r="AD16" s="23" t="s">
        <v>1356</v>
      </c>
      <c r="AE16" s="23" t="s">
        <v>1356</v>
      </c>
      <c r="AF16" s="23" t="s">
        <v>1356</v>
      </c>
      <c r="AG16" s="23" t="s">
        <v>1356</v>
      </c>
      <c r="AH16" s="23" t="s">
        <v>1356</v>
      </c>
      <c r="AI16" s="23" t="s">
        <v>1356</v>
      </c>
      <c r="AJ16" s="23" t="s">
        <v>1356</v>
      </c>
      <c r="AK16" s="23" t="s">
        <v>1353</v>
      </c>
    </row>
    <row r="17" spans="1:37" ht="21" customHeight="1">
      <c r="A17" s="22">
        <f t="shared" si="0"/>
        <v>12</v>
      </c>
      <c r="B17" s="260" t="s">
        <v>1379</v>
      </c>
      <c r="C17" s="260" t="s">
        <v>1366</v>
      </c>
      <c r="D17" s="260" t="s">
        <v>1380</v>
      </c>
      <c r="E17" s="260" t="s">
        <v>0</v>
      </c>
      <c r="F17" s="23" t="s">
        <v>1353</v>
      </c>
      <c r="G17" s="23" t="s">
        <v>1353</v>
      </c>
      <c r="H17" s="23" t="s">
        <v>1353</v>
      </c>
      <c r="I17" s="23" t="s">
        <v>1353</v>
      </c>
      <c r="J17" s="23" t="s">
        <v>1353</v>
      </c>
      <c r="K17" s="23" t="s">
        <v>1356</v>
      </c>
      <c r="L17" s="23" t="s">
        <v>1356</v>
      </c>
      <c r="M17" s="23" t="s">
        <v>1356</v>
      </c>
      <c r="N17" s="23" t="s">
        <v>1356</v>
      </c>
      <c r="O17" s="23" t="s">
        <v>1356</v>
      </c>
      <c r="P17" s="23" t="s">
        <v>1356</v>
      </c>
      <c r="Q17" s="23" t="s">
        <v>1356</v>
      </c>
      <c r="R17" s="23" t="s">
        <v>1356</v>
      </c>
      <c r="S17" s="23" t="s">
        <v>1356</v>
      </c>
      <c r="T17" s="23" t="s">
        <v>1356</v>
      </c>
      <c r="U17" s="23" t="s">
        <v>1356</v>
      </c>
      <c r="V17" s="23" t="s">
        <v>1356</v>
      </c>
      <c r="W17" s="23" t="s">
        <v>1356</v>
      </c>
      <c r="X17" s="23" t="s">
        <v>1356</v>
      </c>
      <c r="Y17" s="23" t="s">
        <v>1356</v>
      </c>
      <c r="Z17" s="23" t="s">
        <v>1356</v>
      </c>
      <c r="AA17" s="23" t="s">
        <v>1353</v>
      </c>
      <c r="AB17" s="23" t="s">
        <v>1353</v>
      </c>
      <c r="AC17" s="23" t="s">
        <v>1353</v>
      </c>
      <c r="AD17" s="23" t="s">
        <v>1353</v>
      </c>
      <c r="AE17" s="23" t="s">
        <v>1356</v>
      </c>
      <c r="AF17" s="23" t="s">
        <v>1356</v>
      </c>
      <c r="AG17" s="23" t="s">
        <v>1356</v>
      </c>
      <c r="AH17" s="23" t="s">
        <v>1356</v>
      </c>
      <c r="AI17" s="23" t="s">
        <v>1356</v>
      </c>
      <c r="AJ17" s="23" t="s">
        <v>1356</v>
      </c>
      <c r="AK17" s="23" t="s">
        <v>1353</v>
      </c>
    </row>
    <row r="18" spans="1:37" ht="21" customHeight="1">
      <c r="A18" s="22">
        <f t="shared" si="0"/>
        <v>13</v>
      </c>
      <c r="B18" s="260" t="s">
        <v>1381</v>
      </c>
      <c r="C18" s="260" t="s">
        <v>1369</v>
      </c>
      <c r="D18" s="260" t="s">
        <v>1382</v>
      </c>
      <c r="E18" s="260" t="s">
        <v>0</v>
      </c>
      <c r="F18" s="23" t="s">
        <v>1353</v>
      </c>
      <c r="G18" s="23" t="s">
        <v>1353</v>
      </c>
      <c r="H18" s="23" t="s">
        <v>1353</v>
      </c>
      <c r="I18" s="23" t="s">
        <v>1353</v>
      </c>
      <c r="J18" s="23" t="s">
        <v>1353</v>
      </c>
      <c r="K18" s="23" t="s">
        <v>1356</v>
      </c>
      <c r="L18" s="23" t="s">
        <v>1356</v>
      </c>
      <c r="M18" s="23" t="s">
        <v>1356</v>
      </c>
      <c r="N18" s="23" t="s">
        <v>1356</v>
      </c>
      <c r="O18" s="23" t="s">
        <v>1356</v>
      </c>
      <c r="P18" s="23" t="s">
        <v>1356</v>
      </c>
      <c r="Q18" s="23" t="s">
        <v>1356</v>
      </c>
      <c r="R18" s="23" t="s">
        <v>1356</v>
      </c>
      <c r="S18" s="23" t="s">
        <v>1356</v>
      </c>
      <c r="T18" s="23" t="s">
        <v>1356</v>
      </c>
      <c r="U18" s="23" t="s">
        <v>1356</v>
      </c>
      <c r="V18" s="23" t="s">
        <v>1356</v>
      </c>
      <c r="W18" s="23" t="s">
        <v>1356</v>
      </c>
      <c r="X18" s="23" t="s">
        <v>1356</v>
      </c>
      <c r="Y18" s="23" t="s">
        <v>1356</v>
      </c>
      <c r="Z18" s="23" t="s">
        <v>1356</v>
      </c>
      <c r="AA18" s="23" t="s">
        <v>1356</v>
      </c>
      <c r="AB18" s="23" t="s">
        <v>1356</v>
      </c>
      <c r="AC18" s="23" t="s">
        <v>1356</v>
      </c>
      <c r="AD18" s="23" t="s">
        <v>1356</v>
      </c>
      <c r="AE18" s="23" t="s">
        <v>1353</v>
      </c>
      <c r="AF18" s="23" t="s">
        <v>1353</v>
      </c>
      <c r="AG18" s="23" t="s">
        <v>1353</v>
      </c>
      <c r="AH18" s="23" t="s">
        <v>1353</v>
      </c>
      <c r="AI18" s="23" t="s">
        <v>1356</v>
      </c>
      <c r="AJ18" s="23" t="s">
        <v>1356</v>
      </c>
      <c r="AK18" s="23" t="s">
        <v>1353</v>
      </c>
    </row>
    <row r="19" spans="1:37" ht="21" customHeight="1">
      <c r="F19" s="8"/>
      <c r="G19" s="8"/>
      <c r="H19" s="8"/>
      <c r="I19" s="8"/>
      <c r="K19" s="8"/>
      <c r="L19" s="8"/>
      <c r="M19" s="8"/>
      <c r="N19" s="8"/>
      <c r="O19" s="8"/>
      <c r="P19" s="8"/>
      <c r="Q19" s="8"/>
      <c r="R19" s="8"/>
      <c r="S19" s="8"/>
      <c r="T19" s="8"/>
      <c r="U19" s="8"/>
      <c r="V19" s="8"/>
      <c r="W19" s="8"/>
      <c r="X19" s="8"/>
      <c r="Y19" s="8"/>
      <c r="Z19" s="8"/>
      <c r="AA19" s="8"/>
      <c r="AB19" s="8"/>
      <c r="AC19" s="8"/>
      <c r="AD19" s="8"/>
      <c r="AE19" s="8"/>
      <c r="AF19" s="8"/>
      <c r="AG19" s="8"/>
      <c r="AH19" s="8"/>
    </row>
  </sheetData>
  <sheetProtection algorithmName="SHA-512" hashValue="MEw+BTw5At7S7+4Kedg1k5zQ8ZZ1F2a7EP2ze0IdZU+7G1TN8WG/Z75q+KO4wqRjVe8DIpX++O80CeX+zvDD6w==" saltValue="IJ8WuThkfcmg8o7UYuY3cw==" spinCount="100000" sheet="1" objects="1" scenarios="1"/>
  <autoFilter ref="A5:AK18" xr:uid="{0D5FCC64-96DF-418A-BC2E-917499C1D8B3}"/>
  <phoneticPr fontId="10" type="noConversion"/>
  <conditionalFormatting sqref="F6:AK18">
    <cfRule type="containsText" dxfId="43" priority="4" operator="containsText" text="x">
      <formula>NOT(ISERROR(SEARCH("x",F6)))</formula>
    </cfRule>
    <cfRule type="containsText" dxfId="42"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AI6:AK18 F6:AH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33">
    <tabColor rgb="FF7030A0"/>
    <pageSetUpPr fitToPage="1"/>
  </sheetPr>
  <dimension ref="A1:O205"/>
  <sheetViews>
    <sheetView showGridLines="0" showRowColHeaders="0" zoomScale="80" zoomScaleNormal="80" workbookViewId="0">
      <pane xSplit="1" ySplit="5" topLeftCell="B6" activePane="bottomRight" state="frozen"/>
      <selection pane="bottomRight" activeCell="E12" sqref="E12"/>
      <selection pane="bottomLeft" activeCell="D23" sqref="D23"/>
      <selection pane="topRight" activeCell="D23" sqref="D23"/>
    </sheetView>
  </sheetViews>
  <sheetFormatPr defaultColWidth="8.75" defaultRowHeight="21" customHeight="1"/>
  <cols>
    <col min="1" max="1" width="7.625" style="172" customWidth="1"/>
    <col min="2" max="8" width="12.625" style="148" customWidth="1"/>
    <col min="9" max="9" width="12.625" style="151" customWidth="1"/>
    <col min="10" max="11" width="33.625" style="53" customWidth="1"/>
    <col min="12" max="15" width="8.625" style="151" customWidth="1"/>
    <col min="16" max="16384" width="8.75" style="145"/>
  </cols>
  <sheetData>
    <row r="1" spans="1:15" s="140" customFormat="1" ht="21" customHeight="1">
      <c r="A1" s="172"/>
      <c r="B1" s="141"/>
      <c r="C1" s="141"/>
      <c r="D1" s="141"/>
      <c r="E1" s="141"/>
      <c r="F1" s="141"/>
      <c r="G1" s="141"/>
      <c r="H1" s="141"/>
      <c r="I1" s="150"/>
      <c r="J1" s="142"/>
      <c r="K1" s="142"/>
      <c r="L1" s="150"/>
      <c r="M1" s="150"/>
      <c r="N1" s="150"/>
      <c r="O1" s="150"/>
    </row>
    <row r="2" spans="1:15" s="140" customFormat="1" ht="21" customHeight="1">
      <c r="A2" s="173" t="s">
        <v>3</v>
      </c>
      <c r="B2" s="143"/>
      <c r="C2" s="144"/>
      <c r="D2" s="144"/>
      <c r="E2" s="144"/>
      <c r="F2" s="141"/>
      <c r="G2" s="141"/>
      <c r="H2" s="141"/>
      <c r="I2" s="150"/>
      <c r="J2" s="142"/>
      <c r="K2" s="142"/>
      <c r="L2" s="150"/>
      <c r="M2" s="150"/>
      <c r="N2" s="150"/>
      <c r="O2" s="150"/>
    </row>
    <row r="3" spans="1:15" s="172" customFormat="1" ht="21" customHeight="1">
      <c r="A3" s="174" t="e" cm="1">
        <f t="array" aca="1" ref="A3" ca="1">MID(CELL("filename",A1),FIND("]",CELL("filename",A1))+1,256)</f>
        <v>#VALUE!</v>
      </c>
      <c r="B3" s="178">
        <f>COUNTA(B6:B205)</f>
        <v>8</v>
      </c>
      <c r="C3" s="178">
        <f t="shared" ref="C3:K3" si="0">COUNTA(C6:C205)</f>
        <v>2</v>
      </c>
      <c r="D3" s="178">
        <f t="shared" si="0"/>
        <v>5</v>
      </c>
      <c r="E3" s="178">
        <f t="shared" si="0"/>
        <v>0</v>
      </c>
      <c r="F3" s="178">
        <f t="shared" si="0"/>
        <v>2</v>
      </c>
      <c r="G3" s="178">
        <f t="shared" si="0"/>
        <v>14</v>
      </c>
      <c r="H3" s="178">
        <f t="shared" si="0"/>
        <v>7</v>
      </c>
      <c r="I3" s="178">
        <f t="shared" si="0"/>
        <v>80</v>
      </c>
      <c r="J3" s="178">
        <f t="shared" si="0"/>
        <v>80</v>
      </c>
      <c r="K3" s="178">
        <f t="shared" si="0"/>
        <v>120</v>
      </c>
      <c r="L3" s="178"/>
      <c r="M3" s="178"/>
      <c r="N3" s="178"/>
      <c r="O3" s="178"/>
    </row>
    <row r="4" spans="1:15" ht="5.0999999999999996" customHeight="1">
      <c r="A4" s="175"/>
      <c r="B4" s="53"/>
      <c r="C4" s="53"/>
      <c r="D4" s="53"/>
      <c r="E4" s="53"/>
      <c r="F4" s="53"/>
      <c r="G4" s="53"/>
      <c r="H4" s="53"/>
    </row>
    <row r="5" spans="1:15" ht="21" customHeight="1">
      <c r="A5" s="176" t="s">
        <v>1346</v>
      </c>
      <c r="B5" s="54" t="s">
        <v>1383</v>
      </c>
      <c r="C5" s="54" t="s">
        <v>1384</v>
      </c>
      <c r="D5" s="54" t="s">
        <v>1385</v>
      </c>
      <c r="E5" s="54" t="s">
        <v>1386</v>
      </c>
      <c r="F5" s="54" t="s">
        <v>1387</v>
      </c>
      <c r="G5" s="54" t="s">
        <v>1388</v>
      </c>
      <c r="H5" s="54" t="s">
        <v>35</v>
      </c>
      <c r="I5" s="54" t="s">
        <v>1389</v>
      </c>
      <c r="J5" s="54" t="s">
        <v>1390</v>
      </c>
      <c r="K5" s="54" t="s">
        <v>302</v>
      </c>
      <c r="L5" s="54" t="s">
        <v>481</v>
      </c>
      <c r="M5" s="54" t="s">
        <v>949</v>
      </c>
      <c r="N5" s="54" t="s">
        <v>947</v>
      </c>
      <c r="O5" s="146" t="s">
        <v>35</v>
      </c>
    </row>
    <row r="6" spans="1:15" ht="21" customHeight="1">
      <c r="A6" s="177">
        <f>ROW()-5</f>
        <v>1</v>
      </c>
      <c r="B6" s="152" t="s">
        <v>342</v>
      </c>
      <c r="C6" s="152" t="s">
        <v>342</v>
      </c>
      <c r="D6" s="152" t="s">
        <v>661</v>
      </c>
      <c r="E6" s="152"/>
      <c r="F6" s="152" t="s">
        <v>342</v>
      </c>
      <c r="G6" s="154" t="s">
        <v>1203</v>
      </c>
      <c r="H6" s="154" t="s">
        <v>49</v>
      </c>
      <c r="I6" s="180" t="s">
        <v>133</v>
      </c>
      <c r="J6" s="147" t="s">
        <v>134</v>
      </c>
      <c r="K6" s="147" t="s">
        <v>304</v>
      </c>
      <c r="L6" s="152" t="s">
        <v>379</v>
      </c>
      <c r="M6" s="152" t="s">
        <v>380</v>
      </c>
      <c r="N6" s="152" t="s">
        <v>381</v>
      </c>
      <c r="O6" s="152" t="s">
        <v>1391</v>
      </c>
    </row>
    <row r="7" spans="1:15" ht="21" customHeight="1">
      <c r="A7" s="177">
        <f t="shared" ref="A7:A70" si="1">ROW()-5</f>
        <v>2</v>
      </c>
      <c r="B7" s="152" t="s">
        <v>327</v>
      </c>
      <c r="C7" s="152" t="s">
        <v>327</v>
      </c>
      <c r="D7" s="152" t="s">
        <v>368</v>
      </c>
      <c r="E7" s="152"/>
      <c r="F7" s="152" t="s">
        <v>327</v>
      </c>
      <c r="G7" s="152" t="s">
        <v>1207</v>
      </c>
      <c r="H7" s="154" t="s">
        <v>43</v>
      </c>
      <c r="I7" s="181" t="s">
        <v>136</v>
      </c>
      <c r="J7" s="147" t="s">
        <v>137</v>
      </c>
      <c r="K7" s="147" t="s">
        <v>307</v>
      </c>
      <c r="L7" s="152" t="s">
        <v>384</v>
      </c>
      <c r="M7" s="152" t="s">
        <v>385</v>
      </c>
      <c r="N7" s="152" t="s">
        <v>386</v>
      </c>
      <c r="O7" s="152" t="s">
        <v>1391</v>
      </c>
    </row>
    <row r="8" spans="1:15" ht="21" customHeight="1">
      <c r="A8" s="177">
        <f t="shared" si="1"/>
        <v>3</v>
      </c>
      <c r="B8" s="152" t="s">
        <v>331</v>
      </c>
      <c r="C8" s="152"/>
      <c r="D8" s="152" t="s">
        <v>342</v>
      </c>
      <c r="E8" s="152"/>
      <c r="F8" s="152"/>
      <c r="G8" s="152" t="s">
        <v>1225</v>
      </c>
      <c r="H8" s="154" t="s">
        <v>52</v>
      </c>
      <c r="I8" s="181" t="s">
        <v>138</v>
      </c>
      <c r="J8" s="147" t="s">
        <v>139</v>
      </c>
      <c r="K8" s="147" t="s">
        <v>311</v>
      </c>
      <c r="L8" s="152" t="s">
        <v>387</v>
      </c>
      <c r="M8" s="152" t="s">
        <v>388</v>
      </c>
      <c r="N8" s="152" t="s">
        <v>384</v>
      </c>
      <c r="O8" s="152" t="s">
        <v>1391</v>
      </c>
    </row>
    <row r="9" spans="1:15" ht="21" customHeight="1">
      <c r="A9" s="177">
        <f t="shared" si="1"/>
        <v>4</v>
      </c>
      <c r="B9" s="152" t="s">
        <v>346</v>
      </c>
      <c r="C9" s="152"/>
      <c r="D9" s="152" t="s">
        <v>875</v>
      </c>
      <c r="E9" s="152"/>
      <c r="F9" s="152"/>
      <c r="G9" s="152" t="s">
        <v>1193</v>
      </c>
      <c r="H9" s="154" t="s">
        <v>46</v>
      </c>
      <c r="I9" s="181" t="s">
        <v>140</v>
      </c>
      <c r="J9" s="147" t="s">
        <v>141</v>
      </c>
      <c r="K9" s="147" t="s">
        <v>315</v>
      </c>
      <c r="L9" s="152" t="s">
        <v>387</v>
      </c>
      <c r="M9" s="152" t="s">
        <v>388</v>
      </c>
      <c r="N9" s="152" t="s">
        <v>384</v>
      </c>
      <c r="O9" s="152" t="s">
        <v>1391</v>
      </c>
    </row>
    <row r="10" spans="1:15" ht="21" customHeight="1">
      <c r="A10" s="177">
        <f t="shared" si="1"/>
        <v>5</v>
      </c>
      <c r="B10" s="154" t="s">
        <v>396</v>
      </c>
      <c r="C10" s="152"/>
      <c r="D10" s="152" t="s">
        <v>327</v>
      </c>
      <c r="E10" s="152"/>
      <c r="F10" s="152"/>
      <c r="G10" s="152" t="s">
        <v>342</v>
      </c>
      <c r="H10" s="154" t="s">
        <v>38</v>
      </c>
      <c r="I10" s="181" t="s">
        <v>142</v>
      </c>
      <c r="J10" s="147" t="s">
        <v>143</v>
      </c>
      <c r="K10" s="147" t="s">
        <v>319</v>
      </c>
      <c r="L10" s="152" t="s">
        <v>390</v>
      </c>
      <c r="M10" s="152" t="s">
        <v>391</v>
      </c>
      <c r="N10" s="152" t="s">
        <v>392</v>
      </c>
      <c r="O10" s="152" t="s">
        <v>1391</v>
      </c>
    </row>
    <row r="11" spans="1:15" ht="21" customHeight="1">
      <c r="A11" s="177">
        <f t="shared" si="1"/>
        <v>6</v>
      </c>
      <c r="B11" s="152" t="s">
        <v>361</v>
      </c>
      <c r="C11" s="152"/>
      <c r="D11" s="152"/>
      <c r="E11" s="152"/>
      <c r="F11" s="152"/>
      <c r="G11" s="152" t="s">
        <v>875</v>
      </c>
      <c r="H11" s="154" t="s">
        <v>88</v>
      </c>
      <c r="I11" s="181" t="s">
        <v>144</v>
      </c>
      <c r="J11" s="147" t="s">
        <v>145</v>
      </c>
      <c r="K11" s="147" t="s">
        <v>324</v>
      </c>
      <c r="L11" s="152" t="s">
        <v>390</v>
      </c>
      <c r="M11" s="152" t="s">
        <v>391</v>
      </c>
      <c r="N11" s="152" t="s">
        <v>392</v>
      </c>
      <c r="O11" s="152" t="s">
        <v>1391</v>
      </c>
    </row>
    <row r="12" spans="1:15" ht="21" customHeight="1">
      <c r="A12" s="177">
        <f t="shared" si="1"/>
        <v>7</v>
      </c>
      <c r="B12" s="152" t="s">
        <v>338</v>
      </c>
      <c r="C12" s="152"/>
      <c r="D12" s="152"/>
      <c r="E12" s="152"/>
      <c r="F12" s="152"/>
      <c r="G12" s="152" t="s">
        <v>1226</v>
      </c>
      <c r="H12" s="154" t="s">
        <v>119</v>
      </c>
      <c r="I12" s="181" t="s">
        <v>146</v>
      </c>
      <c r="J12" s="147" t="s">
        <v>147</v>
      </c>
      <c r="K12" s="147" t="s">
        <v>328</v>
      </c>
      <c r="L12" s="152" t="s">
        <v>327</v>
      </c>
      <c r="M12" s="152" t="s">
        <v>331</v>
      </c>
      <c r="N12" s="152" t="s">
        <v>342</v>
      </c>
      <c r="O12" s="152" t="s">
        <v>1391</v>
      </c>
    </row>
    <row r="13" spans="1:15" ht="21" customHeight="1">
      <c r="A13" s="177">
        <f t="shared" si="1"/>
        <v>8</v>
      </c>
      <c r="B13" s="152" t="s">
        <v>357</v>
      </c>
      <c r="C13" s="152"/>
      <c r="D13" s="152"/>
      <c r="E13" s="152"/>
      <c r="F13" s="152"/>
      <c r="G13" s="152" t="s">
        <v>1230</v>
      </c>
      <c r="H13" s="152"/>
      <c r="I13" s="181" t="s">
        <v>148</v>
      </c>
      <c r="J13" s="147" t="s">
        <v>149</v>
      </c>
      <c r="K13" s="147" t="s">
        <v>332</v>
      </c>
      <c r="L13" s="152" t="s">
        <v>327</v>
      </c>
      <c r="M13" s="152" t="s">
        <v>331</v>
      </c>
      <c r="N13" s="152" t="s">
        <v>342</v>
      </c>
      <c r="O13" s="152" t="s">
        <v>1391</v>
      </c>
    </row>
    <row r="14" spans="1:15" ht="21" customHeight="1">
      <c r="A14" s="177">
        <f t="shared" si="1"/>
        <v>9</v>
      </c>
      <c r="B14" s="152"/>
      <c r="C14" s="152"/>
      <c r="D14" s="152"/>
      <c r="E14" s="152"/>
      <c r="F14" s="152"/>
      <c r="G14" s="152" t="s">
        <v>1224</v>
      </c>
      <c r="H14" s="152"/>
      <c r="I14" s="181" t="s">
        <v>151</v>
      </c>
      <c r="J14" s="147" t="s">
        <v>152</v>
      </c>
      <c r="K14" s="147" t="s">
        <v>335</v>
      </c>
      <c r="L14" s="152" t="s">
        <v>327</v>
      </c>
      <c r="M14" s="152" t="s">
        <v>331</v>
      </c>
      <c r="N14" s="152" t="s">
        <v>342</v>
      </c>
      <c r="O14" s="152" t="s">
        <v>1391</v>
      </c>
    </row>
    <row r="15" spans="1:15" ht="21" customHeight="1">
      <c r="A15" s="177">
        <f t="shared" si="1"/>
        <v>10</v>
      </c>
      <c r="B15" s="152"/>
      <c r="C15" s="152"/>
      <c r="D15" s="152"/>
      <c r="E15" s="152"/>
      <c r="F15" s="152"/>
      <c r="G15" s="152" t="s">
        <v>1229</v>
      </c>
      <c r="H15" s="152"/>
      <c r="I15" s="181" t="s">
        <v>153</v>
      </c>
      <c r="J15" s="147" t="s">
        <v>154</v>
      </c>
      <c r="K15" s="147" t="s">
        <v>339</v>
      </c>
      <c r="L15" s="152" t="s">
        <v>342</v>
      </c>
      <c r="M15" s="152" t="s">
        <v>338</v>
      </c>
      <c r="N15" s="152" t="s">
        <v>327</v>
      </c>
      <c r="O15" s="152" t="s">
        <v>1391</v>
      </c>
    </row>
    <row r="16" spans="1:15" ht="21" customHeight="1">
      <c r="A16" s="177">
        <f t="shared" si="1"/>
        <v>11</v>
      </c>
      <c r="B16" s="152"/>
      <c r="C16" s="152"/>
      <c r="D16" s="152"/>
      <c r="E16" s="152"/>
      <c r="F16" s="152"/>
      <c r="G16" s="152" t="s">
        <v>1214</v>
      </c>
      <c r="H16" s="152"/>
      <c r="I16" s="181" t="s">
        <v>155</v>
      </c>
      <c r="J16" s="147" t="s">
        <v>156</v>
      </c>
      <c r="K16" s="147" t="s">
        <v>343</v>
      </c>
      <c r="L16" s="152" t="s">
        <v>342</v>
      </c>
      <c r="M16" s="152" t="s">
        <v>396</v>
      </c>
      <c r="N16" s="152" t="s">
        <v>327</v>
      </c>
      <c r="O16" s="152" t="s">
        <v>1391</v>
      </c>
    </row>
    <row r="17" spans="1:15" ht="21" customHeight="1">
      <c r="A17" s="177">
        <f t="shared" si="1"/>
        <v>12</v>
      </c>
      <c r="B17" s="152"/>
      <c r="C17" s="152"/>
      <c r="D17" s="152"/>
      <c r="E17" s="152"/>
      <c r="F17" s="152"/>
      <c r="G17" s="152" t="s">
        <v>1189</v>
      </c>
      <c r="H17" s="152"/>
      <c r="I17" s="181" t="s">
        <v>157</v>
      </c>
      <c r="J17" s="147" t="s">
        <v>158</v>
      </c>
      <c r="K17" s="147" t="s">
        <v>347</v>
      </c>
      <c r="L17" s="152" t="s">
        <v>342</v>
      </c>
      <c r="M17" s="152" t="s">
        <v>346</v>
      </c>
      <c r="N17" s="152" t="s">
        <v>327</v>
      </c>
      <c r="O17" s="152" t="s">
        <v>1391</v>
      </c>
    </row>
    <row r="18" spans="1:15" ht="21" customHeight="1">
      <c r="A18" s="177">
        <f t="shared" si="1"/>
        <v>13</v>
      </c>
      <c r="B18" s="152"/>
      <c r="C18" s="152"/>
      <c r="D18" s="152"/>
      <c r="E18" s="152"/>
      <c r="F18" s="152"/>
      <c r="G18" s="152" t="s">
        <v>327</v>
      </c>
      <c r="H18" s="152"/>
      <c r="I18" s="181" t="s">
        <v>159</v>
      </c>
      <c r="J18" s="147" t="s">
        <v>160</v>
      </c>
      <c r="K18" s="147" t="s">
        <v>350</v>
      </c>
      <c r="L18" s="152" t="s">
        <v>384</v>
      </c>
      <c r="M18" s="152" t="s">
        <v>397</v>
      </c>
      <c r="N18" s="152" t="s">
        <v>398</v>
      </c>
      <c r="O18" s="152" t="s">
        <v>1391</v>
      </c>
    </row>
    <row r="19" spans="1:15" ht="21" customHeight="1">
      <c r="A19" s="177">
        <f t="shared" si="1"/>
        <v>14</v>
      </c>
      <c r="B19" s="152"/>
      <c r="C19" s="152"/>
      <c r="D19" s="152"/>
      <c r="E19" s="152"/>
      <c r="F19" s="152"/>
      <c r="G19" s="152" t="s">
        <v>1185</v>
      </c>
      <c r="H19" s="152"/>
      <c r="I19" s="181" t="s">
        <v>161</v>
      </c>
      <c r="J19" s="147" t="s">
        <v>162</v>
      </c>
      <c r="K19" s="149" t="s">
        <v>354</v>
      </c>
      <c r="L19" s="152" t="s">
        <v>327</v>
      </c>
      <c r="M19" s="152" t="s">
        <v>331</v>
      </c>
      <c r="N19" s="152" t="s">
        <v>342</v>
      </c>
      <c r="O19" s="152" t="s">
        <v>1391</v>
      </c>
    </row>
    <row r="20" spans="1:15" ht="21" customHeight="1">
      <c r="A20" s="177">
        <f t="shared" si="1"/>
        <v>15</v>
      </c>
      <c r="B20" s="152"/>
      <c r="C20" s="152"/>
      <c r="D20" s="152"/>
      <c r="E20" s="152"/>
      <c r="F20" s="152"/>
      <c r="G20" s="152"/>
      <c r="H20" s="152"/>
      <c r="I20" s="181" t="s">
        <v>163</v>
      </c>
      <c r="J20" s="147" t="s">
        <v>164</v>
      </c>
      <c r="K20" s="147" t="s">
        <v>358</v>
      </c>
      <c r="L20" s="152" t="s">
        <v>342</v>
      </c>
      <c r="M20" s="152" t="s">
        <v>357</v>
      </c>
      <c r="N20" s="152" t="s">
        <v>327</v>
      </c>
      <c r="O20" s="152" t="s">
        <v>1391</v>
      </c>
    </row>
    <row r="21" spans="1:15" ht="21" customHeight="1">
      <c r="A21" s="177">
        <f t="shared" si="1"/>
        <v>16</v>
      </c>
      <c r="B21" s="152"/>
      <c r="C21" s="152"/>
      <c r="D21" s="152"/>
      <c r="E21" s="152"/>
      <c r="F21" s="152"/>
      <c r="G21" s="152"/>
      <c r="H21" s="152"/>
      <c r="I21" s="181" t="s">
        <v>165</v>
      </c>
      <c r="J21" s="147" t="s">
        <v>166</v>
      </c>
      <c r="K21" s="147" t="s">
        <v>362</v>
      </c>
      <c r="L21" s="152" t="s">
        <v>342</v>
      </c>
      <c r="M21" s="152" t="s">
        <v>361</v>
      </c>
      <c r="N21" s="152" t="s">
        <v>327</v>
      </c>
      <c r="O21" s="152" t="s">
        <v>1391</v>
      </c>
    </row>
    <row r="22" spans="1:15" ht="21" customHeight="1">
      <c r="A22" s="177">
        <f t="shared" si="1"/>
        <v>17</v>
      </c>
      <c r="B22" s="152"/>
      <c r="C22" s="152"/>
      <c r="D22" s="152"/>
      <c r="E22" s="152"/>
      <c r="F22" s="152"/>
      <c r="G22" s="152"/>
      <c r="H22" s="152"/>
      <c r="I22" s="181" t="s">
        <v>167</v>
      </c>
      <c r="J22" s="147" t="s">
        <v>168</v>
      </c>
      <c r="K22" s="147" t="s">
        <v>512</v>
      </c>
      <c r="L22" s="152" t="s">
        <v>384</v>
      </c>
      <c r="M22" s="152" t="s">
        <v>385</v>
      </c>
      <c r="N22" s="152" t="s">
        <v>386</v>
      </c>
      <c r="O22" s="152" t="s">
        <v>1392</v>
      </c>
    </row>
    <row r="23" spans="1:15" ht="21" customHeight="1">
      <c r="A23" s="177">
        <f t="shared" si="1"/>
        <v>18</v>
      </c>
      <c r="B23" s="152"/>
      <c r="C23" s="152"/>
      <c r="D23" s="152"/>
      <c r="E23" s="152"/>
      <c r="F23" s="152"/>
      <c r="G23" s="152"/>
      <c r="H23" s="152"/>
      <c r="I23" s="181" t="s">
        <v>169</v>
      </c>
      <c r="J23" s="147" t="s">
        <v>170</v>
      </c>
      <c r="K23" s="147" t="s">
        <v>516</v>
      </c>
      <c r="L23" s="152" t="s">
        <v>384</v>
      </c>
      <c r="M23" s="152" t="s">
        <v>385</v>
      </c>
      <c r="N23" s="152" t="s">
        <v>386</v>
      </c>
      <c r="O23" s="152" t="s">
        <v>1392</v>
      </c>
    </row>
    <row r="24" spans="1:15" ht="21" customHeight="1">
      <c r="A24" s="177">
        <f t="shared" si="1"/>
        <v>19</v>
      </c>
      <c r="B24" s="152"/>
      <c r="C24" s="152"/>
      <c r="D24" s="152"/>
      <c r="E24" s="152"/>
      <c r="F24" s="152"/>
      <c r="G24" s="152"/>
      <c r="H24" s="152"/>
      <c r="I24" s="181" t="s">
        <v>171</v>
      </c>
      <c r="J24" s="147" t="s">
        <v>172</v>
      </c>
      <c r="K24" s="147" t="s">
        <v>519</v>
      </c>
      <c r="L24" s="152" t="s">
        <v>327</v>
      </c>
      <c r="M24" s="152"/>
      <c r="N24" s="152" t="s">
        <v>342</v>
      </c>
      <c r="O24" s="152" t="s">
        <v>1392</v>
      </c>
    </row>
    <row r="25" spans="1:15" ht="21" customHeight="1">
      <c r="A25" s="177">
        <f t="shared" si="1"/>
        <v>20</v>
      </c>
      <c r="B25" s="152"/>
      <c r="C25" s="152"/>
      <c r="D25" s="152"/>
      <c r="E25" s="152"/>
      <c r="F25" s="152"/>
      <c r="G25" s="152"/>
      <c r="H25" s="152"/>
      <c r="I25" s="181" t="s">
        <v>173</v>
      </c>
      <c r="J25" s="147" t="s">
        <v>174</v>
      </c>
      <c r="K25" s="147" t="s">
        <v>522</v>
      </c>
      <c r="L25" s="152" t="s">
        <v>384</v>
      </c>
      <c r="M25" s="152" t="s">
        <v>385</v>
      </c>
      <c r="N25" s="152" t="s">
        <v>386</v>
      </c>
      <c r="O25" s="152" t="s">
        <v>1392</v>
      </c>
    </row>
    <row r="26" spans="1:15" ht="21" customHeight="1">
      <c r="A26" s="177">
        <f t="shared" si="1"/>
        <v>21</v>
      </c>
      <c r="B26" s="152"/>
      <c r="C26" s="152"/>
      <c r="D26" s="152"/>
      <c r="E26" s="152"/>
      <c r="F26" s="152"/>
      <c r="G26" s="152"/>
      <c r="H26" s="152"/>
      <c r="I26" s="181" t="s">
        <v>175</v>
      </c>
      <c r="J26" s="147" t="s">
        <v>176</v>
      </c>
      <c r="K26" s="147" t="s">
        <v>525</v>
      </c>
      <c r="L26" s="152" t="s">
        <v>604</v>
      </c>
      <c r="M26" s="152" t="s">
        <v>605</v>
      </c>
      <c r="N26" s="152" t="s">
        <v>606</v>
      </c>
      <c r="O26" s="152" t="s">
        <v>1392</v>
      </c>
    </row>
    <row r="27" spans="1:15" ht="21" customHeight="1">
      <c r="A27" s="177">
        <f t="shared" si="1"/>
        <v>22</v>
      </c>
      <c r="B27" s="152"/>
      <c r="C27" s="152"/>
      <c r="D27" s="152"/>
      <c r="E27" s="152"/>
      <c r="F27" s="152"/>
      <c r="G27" s="152"/>
      <c r="H27" s="152"/>
      <c r="I27" s="181" t="s">
        <v>177</v>
      </c>
      <c r="J27" s="147" t="s">
        <v>178</v>
      </c>
      <c r="K27" s="155" t="s">
        <v>529</v>
      </c>
      <c r="L27" s="152" t="s">
        <v>604</v>
      </c>
      <c r="M27" s="152" t="s">
        <v>605</v>
      </c>
      <c r="N27" s="152" t="s">
        <v>606</v>
      </c>
      <c r="O27" s="152" t="s">
        <v>1392</v>
      </c>
    </row>
    <row r="28" spans="1:15" ht="21" customHeight="1">
      <c r="A28" s="177">
        <f t="shared" si="1"/>
        <v>23</v>
      </c>
      <c r="B28" s="152"/>
      <c r="C28" s="152"/>
      <c r="D28" s="152"/>
      <c r="E28" s="152"/>
      <c r="F28" s="152"/>
      <c r="G28" s="152"/>
      <c r="H28" s="152"/>
      <c r="I28" s="181" t="s">
        <v>179</v>
      </c>
      <c r="J28" s="147" t="s">
        <v>180</v>
      </c>
      <c r="K28" s="147" t="s">
        <v>533</v>
      </c>
      <c r="L28" s="153" t="s">
        <v>387</v>
      </c>
      <c r="M28" s="153" t="s">
        <v>608</v>
      </c>
      <c r="N28" s="153" t="s">
        <v>392</v>
      </c>
      <c r="O28" s="152" t="s">
        <v>1392</v>
      </c>
    </row>
    <row r="29" spans="1:15" ht="21" customHeight="1">
      <c r="A29" s="177">
        <f t="shared" si="1"/>
        <v>24</v>
      </c>
      <c r="B29" s="152"/>
      <c r="C29" s="152"/>
      <c r="D29" s="152"/>
      <c r="E29" s="152"/>
      <c r="F29" s="152"/>
      <c r="G29" s="152"/>
      <c r="H29" s="152"/>
      <c r="I29" s="181" t="s">
        <v>181</v>
      </c>
      <c r="J29" s="147" t="s">
        <v>182</v>
      </c>
      <c r="K29" s="147" t="s">
        <v>537</v>
      </c>
      <c r="L29" s="152" t="s">
        <v>392</v>
      </c>
      <c r="M29" s="152" t="s">
        <v>391</v>
      </c>
      <c r="N29" s="152" t="s">
        <v>390</v>
      </c>
      <c r="O29" s="152" t="s">
        <v>1392</v>
      </c>
    </row>
    <row r="30" spans="1:15" ht="21" customHeight="1">
      <c r="A30" s="177">
        <f t="shared" si="1"/>
        <v>25</v>
      </c>
      <c r="B30" s="152"/>
      <c r="C30" s="152"/>
      <c r="D30" s="152"/>
      <c r="E30" s="152"/>
      <c r="F30" s="152"/>
      <c r="G30" s="152"/>
      <c r="H30" s="152"/>
      <c r="I30" s="181" t="s">
        <v>183</v>
      </c>
      <c r="J30" s="147" t="s">
        <v>184</v>
      </c>
      <c r="K30" s="147" t="s">
        <v>541</v>
      </c>
      <c r="L30" s="152" t="s">
        <v>327</v>
      </c>
      <c r="M30" s="152"/>
      <c r="N30" s="152" t="s">
        <v>342</v>
      </c>
      <c r="O30" s="152" t="s">
        <v>1392</v>
      </c>
    </row>
    <row r="31" spans="1:15" ht="21" customHeight="1">
      <c r="A31" s="177">
        <f t="shared" si="1"/>
        <v>26</v>
      </c>
      <c r="B31" s="152"/>
      <c r="C31" s="152"/>
      <c r="D31" s="152"/>
      <c r="E31" s="152"/>
      <c r="F31" s="152"/>
      <c r="G31" s="152"/>
      <c r="H31" s="152"/>
      <c r="I31" s="181" t="s">
        <v>185</v>
      </c>
      <c r="J31" s="147" t="s">
        <v>186</v>
      </c>
      <c r="K31" s="147" t="s">
        <v>544</v>
      </c>
      <c r="L31" s="152" t="s">
        <v>327</v>
      </c>
      <c r="M31" s="152"/>
      <c r="N31" s="152" t="s">
        <v>342</v>
      </c>
      <c r="O31" s="152" t="s">
        <v>1392</v>
      </c>
    </row>
    <row r="32" spans="1:15" ht="21" customHeight="1">
      <c r="A32" s="177">
        <f t="shared" si="1"/>
        <v>27</v>
      </c>
      <c r="B32" s="152"/>
      <c r="C32" s="152"/>
      <c r="D32" s="152"/>
      <c r="E32" s="152"/>
      <c r="F32" s="152"/>
      <c r="G32" s="152"/>
      <c r="H32" s="152"/>
      <c r="I32" s="181" t="s">
        <v>187</v>
      </c>
      <c r="J32" s="147" t="s">
        <v>188</v>
      </c>
      <c r="K32" s="147" t="s">
        <v>547</v>
      </c>
      <c r="L32" s="152" t="s">
        <v>327</v>
      </c>
      <c r="M32" s="152"/>
      <c r="N32" s="152" t="s">
        <v>342</v>
      </c>
      <c r="O32" s="152" t="s">
        <v>1392</v>
      </c>
    </row>
    <row r="33" spans="1:15" ht="21" customHeight="1">
      <c r="A33" s="177">
        <f t="shared" si="1"/>
        <v>28</v>
      </c>
      <c r="B33" s="152"/>
      <c r="C33" s="152"/>
      <c r="D33" s="152"/>
      <c r="E33" s="152"/>
      <c r="F33" s="152"/>
      <c r="G33" s="152"/>
      <c r="H33" s="152"/>
      <c r="I33" s="181" t="s">
        <v>189</v>
      </c>
      <c r="J33" s="147" t="s">
        <v>190</v>
      </c>
      <c r="K33" s="147" t="s">
        <v>551</v>
      </c>
      <c r="L33" s="152" t="s">
        <v>327</v>
      </c>
      <c r="M33" s="152"/>
      <c r="N33" s="152" t="s">
        <v>342</v>
      </c>
      <c r="O33" s="152" t="s">
        <v>1392</v>
      </c>
    </row>
    <row r="34" spans="1:15" ht="21" customHeight="1">
      <c r="A34" s="177">
        <f t="shared" si="1"/>
        <v>29</v>
      </c>
      <c r="B34" s="152"/>
      <c r="C34" s="152"/>
      <c r="D34" s="152"/>
      <c r="E34" s="152"/>
      <c r="F34" s="152"/>
      <c r="G34" s="152"/>
      <c r="H34" s="152"/>
      <c r="I34" s="181" t="s">
        <v>191</v>
      </c>
      <c r="J34" s="147" t="s">
        <v>192</v>
      </c>
      <c r="K34" s="147" t="s">
        <v>554</v>
      </c>
      <c r="L34" s="152" t="s">
        <v>327</v>
      </c>
      <c r="M34" s="152"/>
      <c r="N34" s="152" t="s">
        <v>342</v>
      </c>
      <c r="O34" s="152" t="s">
        <v>1392</v>
      </c>
    </row>
    <row r="35" spans="1:15" ht="21" customHeight="1">
      <c r="A35" s="177">
        <f t="shared" si="1"/>
        <v>30</v>
      </c>
      <c r="B35" s="152"/>
      <c r="C35" s="152"/>
      <c r="D35" s="152"/>
      <c r="E35" s="152"/>
      <c r="F35" s="152"/>
      <c r="G35" s="152"/>
      <c r="H35" s="152"/>
      <c r="I35" s="181" t="s">
        <v>193</v>
      </c>
      <c r="J35" s="147" t="s">
        <v>194</v>
      </c>
      <c r="K35" s="147" t="s">
        <v>557</v>
      </c>
      <c r="L35" s="152" t="s">
        <v>384</v>
      </c>
      <c r="M35" s="152" t="s">
        <v>385</v>
      </c>
      <c r="N35" s="152" t="s">
        <v>386</v>
      </c>
      <c r="O35" s="152" t="s">
        <v>1392</v>
      </c>
    </row>
    <row r="36" spans="1:15" ht="21" customHeight="1">
      <c r="A36" s="177">
        <f t="shared" si="1"/>
        <v>31</v>
      </c>
      <c r="B36" s="152"/>
      <c r="C36" s="152"/>
      <c r="D36" s="152"/>
      <c r="E36" s="152"/>
      <c r="F36" s="152"/>
      <c r="G36" s="152"/>
      <c r="H36" s="152"/>
      <c r="I36" s="181" t="s">
        <v>195</v>
      </c>
      <c r="J36" s="147" t="s">
        <v>196</v>
      </c>
      <c r="K36" s="147" t="s">
        <v>560</v>
      </c>
      <c r="L36" s="152" t="s">
        <v>384</v>
      </c>
      <c r="M36" s="152" t="s">
        <v>397</v>
      </c>
      <c r="N36" s="152" t="s">
        <v>398</v>
      </c>
      <c r="O36" s="152" t="s">
        <v>1392</v>
      </c>
    </row>
    <row r="37" spans="1:15" ht="21" customHeight="1">
      <c r="A37" s="177">
        <f t="shared" si="1"/>
        <v>32</v>
      </c>
      <c r="B37" s="152"/>
      <c r="C37" s="152"/>
      <c r="D37" s="152"/>
      <c r="E37" s="152"/>
      <c r="F37" s="152"/>
      <c r="G37" s="152"/>
      <c r="H37" s="152"/>
      <c r="I37" s="181" t="s">
        <v>197</v>
      </c>
      <c r="J37" s="147" t="s">
        <v>198</v>
      </c>
      <c r="K37" s="147" t="s">
        <v>564</v>
      </c>
      <c r="L37" s="152" t="s">
        <v>613</v>
      </c>
      <c r="M37" s="152" t="s">
        <v>614</v>
      </c>
      <c r="N37" s="152" t="s">
        <v>615</v>
      </c>
      <c r="O37" s="152" t="s">
        <v>1392</v>
      </c>
    </row>
    <row r="38" spans="1:15" ht="21" customHeight="1">
      <c r="A38" s="177">
        <f t="shared" si="1"/>
        <v>33</v>
      </c>
      <c r="B38" s="152"/>
      <c r="C38" s="152"/>
      <c r="D38" s="152"/>
      <c r="E38" s="152"/>
      <c r="F38" s="152"/>
      <c r="G38" s="152"/>
      <c r="H38" s="152"/>
      <c r="I38" s="181" t="s">
        <v>199</v>
      </c>
      <c r="J38" s="147" t="s">
        <v>200</v>
      </c>
      <c r="K38" s="147" t="s">
        <v>567</v>
      </c>
      <c r="L38" s="152" t="s">
        <v>327</v>
      </c>
      <c r="M38" s="152"/>
      <c r="N38" s="152" t="s">
        <v>342</v>
      </c>
      <c r="O38" s="152" t="s">
        <v>1392</v>
      </c>
    </row>
    <row r="39" spans="1:15" ht="21" customHeight="1">
      <c r="A39" s="177">
        <f t="shared" si="1"/>
        <v>34</v>
      </c>
      <c r="B39" s="152"/>
      <c r="C39" s="152"/>
      <c r="D39" s="152"/>
      <c r="E39" s="152"/>
      <c r="F39" s="152"/>
      <c r="G39" s="152"/>
      <c r="H39" s="152"/>
      <c r="I39" s="181" t="s">
        <v>201</v>
      </c>
      <c r="J39" s="147" t="s">
        <v>202</v>
      </c>
      <c r="K39" s="147" t="s">
        <v>570</v>
      </c>
      <c r="L39" s="152" t="s">
        <v>327</v>
      </c>
      <c r="M39" s="152"/>
      <c r="N39" s="152" t="s">
        <v>342</v>
      </c>
      <c r="O39" s="152" t="s">
        <v>1392</v>
      </c>
    </row>
    <row r="40" spans="1:15" ht="21" customHeight="1">
      <c r="A40" s="177">
        <f t="shared" si="1"/>
        <v>35</v>
      </c>
      <c r="B40" s="152"/>
      <c r="C40" s="152"/>
      <c r="D40" s="152"/>
      <c r="E40" s="152"/>
      <c r="F40" s="152"/>
      <c r="G40" s="152"/>
      <c r="H40" s="152"/>
      <c r="I40" s="181" t="s">
        <v>203</v>
      </c>
      <c r="J40" s="147" t="s">
        <v>204</v>
      </c>
      <c r="K40" s="147" t="s">
        <v>573</v>
      </c>
      <c r="L40" s="152" t="s">
        <v>327</v>
      </c>
      <c r="M40" s="152"/>
      <c r="N40" s="152" t="s">
        <v>342</v>
      </c>
      <c r="O40" s="152" t="s">
        <v>1392</v>
      </c>
    </row>
    <row r="41" spans="1:15" ht="21" customHeight="1">
      <c r="A41" s="177">
        <f t="shared" si="1"/>
        <v>36</v>
      </c>
      <c r="B41" s="152"/>
      <c r="C41" s="152"/>
      <c r="D41" s="152"/>
      <c r="E41" s="152"/>
      <c r="F41" s="152"/>
      <c r="G41" s="152"/>
      <c r="H41" s="152"/>
      <c r="I41" s="181" t="s">
        <v>205</v>
      </c>
      <c r="J41" s="147" t="s">
        <v>206</v>
      </c>
      <c r="K41" s="147" t="s">
        <v>576</v>
      </c>
      <c r="L41" s="152" t="s">
        <v>327</v>
      </c>
      <c r="M41" s="152"/>
      <c r="N41" s="152" t="s">
        <v>342</v>
      </c>
      <c r="O41" s="152" t="s">
        <v>1392</v>
      </c>
    </row>
    <row r="42" spans="1:15" ht="21" customHeight="1">
      <c r="A42" s="177">
        <f t="shared" si="1"/>
        <v>37</v>
      </c>
      <c r="B42" s="152"/>
      <c r="C42" s="152"/>
      <c r="D42" s="152"/>
      <c r="E42" s="152"/>
      <c r="F42" s="152"/>
      <c r="G42" s="152"/>
      <c r="H42" s="152"/>
      <c r="I42" s="181" t="s">
        <v>207</v>
      </c>
      <c r="J42" s="147" t="s">
        <v>208</v>
      </c>
      <c r="K42" s="147" t="s">
        <v>579</v>
      </c>
      <c r="L42" s="152" t="s">
        <v>618</v>
      </c>
      <c r="M42" s="152" t="s">
        <v>619</v>
      </c>
      <c r="N42" s="152" t="s">
        <v>606</v>
      </c>
      <c r="O42" s="152" t="s">
        <v>1392</v>
      </c>
    </row>
    <row r="43" spans="1:15" ht="21" customHeight="1">
      <c r="A43" s="177">
        <f t="shared" si="1"/>
        <v>38</v>
      </c>
      <c r="B43" s="152"/>
      <c r="C43" s="152"/>
      <c r="D43" s="152"/>
      <c r="E43" s="152"/>
      <c r="F43" s="152"/>
      <c r="G43" s="152"/>
      <c r="H43" s="152"/>
      <c r="I43" s="181" t="s">
        <v>209</v>
      </c>
      <c r="J43" s="147" t="s">
        <v>210</v>
      </c>
      <c r="K43" s="147" t="s">
        <v>582</v>
      </c>
      <c r="L43" s="152" t="s">
        <v>384</v>
      </c>
      <c r="M43" s="152" t="s">
        <v>385</v>
      </c>
      <c r="N43" s="152" t="s">
        <v>386</v>
      </c>
      <c r="O43" s="152" t="s">
        <v>1392</v>
      </c>
    </row>
    <row r="44" spans="1:15" ht="21" customHeight="1">
      <c r="A44" s="177">
        <f t="shared" si="1"/>
        <v>39</v>
      </c>
      <c r="B44" s="152"/>
      <c r="C44" s="152"/>
      <c r="D44" s="152"/>
      <c r="E44" s="152"/>
      <c r="F44" s="152"/>
      <c r="G44" s="152"/>
      <c r="H44" s="152"/>
      <c r="I44" s="181" t="s">
        <v>211</v>
      </c>
      <c r="J44" s="147" t="s">
        <v>212</v>
      </c>
      <c r="K44" s="147" t="s">
        <v>586</v>
      </c>
      <c r="L44" s="152" t="s">
        <v>327</v>
      </c>
      <c r="M44" s="152"/>
      <c r="N44" s="152" t="s">
        <v>342</v>
      </c>
      <c r="O44" s="152" t="s">
        <v>1392</v>
      </c>
    </row>
    <row r="45" spans="1:15" ht="21" customHeight="1">
      <c r="A45" s="177">
        <f t="shared" si="1"/>
        <v>40</v>
      </c>
      <c r="B45" s="152"/>
      <c r="C45" s="152"/>
      <c r="D45" s="152"/>
      <c r="E45" s="152"/>
      <c r="F45" s="152"/>
      <c r="G45" s="152"/>
      <c r="H45" s="152"/>
      <c r="I45" s="181" t="s">
        <v>213</v>
      </c>
      <c r="J45" s="147" t="s">
        <v>214</v>
      </c>
      <c r="K45" s="147" t="s">
        <v>589</v>
      </c>
      <c r="L45" s="152" t="s">
        <v>390</v>
      </c>
      <c r="M45" s="152" t="s">
        <v>621</v>
      </c>
      <c r="N45" s="152" t="s">
        <v>606</v>
      </c>
      <c r="O45" s="152" t="s">
        <v>1392</v>
      </c>
    </row>
    <row r="46" spans="1:15" ht="21" customHeight="1">
      <c r="A46" s="177">
        <f t="shared" si="1"/>
        <v>41</v>
      </c>
      <c r="B46" s="152"/>
      <c r="C46" s="152"/>
      <c r="D46" s="152"/>
      <c r="E46" s="152"/>
      <c r="F46" s="152"/>
      <c r="G46" s="152"/>
      <c r="H46" s="152"/>
      <c r="I46" s="181" t="s">
        <v>215</v>
      </c>
      <c r="J46" s="147" t="s">
        <v>216</v>
      </c>
      <c r="K46" s="147" t="s">
        <v>593</v>
      </c>
      <c r="L46" s="152" t="s">
        <v>327</v>
      </c>
      <c r="M46" s="152"/>
      <c r="N46" s="152" t="s">
        <v>342</v>
      </c>
      <c r="O46" s="152" t="s">
        <v>1392</v>
      </c>
    </row>
    <row r="47" spans="1:15" ht="21" customHeight="1">
      <c r="A47" s="177">
        <f t="shared" si="1"/>
        <v>42</v>
      </c>
      <c r="B47" s="152"/>
      <c r="C47" s="152"/>
      <c r="D47" s="152"/>
      <c r="E47" s="152"/>
      <c r="F47" s="152"/>
      <c r="G47" s="152"/>
      <c r="H47" s="152"/>
      <c r="I47" s="181" t="s">
        <v>217</v>
      </c>
      <c r="J47" s="147" t="s">
        <v>218</v>
      </c>
      <c r="K47" s="147" t="s">
        <v>596</v>
      </c>
      <c r="L47" s="152" t="s">
        <v>384</v>
      </c>
      <c r="M47" s="152" t="s">
        <v>385</v>
      </c>
      <c r="N47" s="152" t="s">
        <v>386</v>
      </c>
      <c r="O47" s="152" t="s">
        <v>1392</v>
      </c>
    </row>
    <row r="48" spans="1:15" ht="21" customHeight="1">
      <c r="A48" s="177">
        <f t="shared" si="1"/>
        <v>43</v>
      </c>
      <c r="B48" s="152"/>
      <c r="C48" s="152"/>
      <c r="D48" s="152"/>
      <c r="E48" s="152"/>
      <c r="F48" s="152"/>
      <c r="G48" s="152"/>
      <c r="H48" s="152"/>
      <c r="I48" s="181" t="s">
        <v>219</v>
      </c>
      <c r="J48" s="147" t="s">
        <v>91</v>
      </c>
      <c r="K48" s="147" t="s">
        <v>600</v>
      </c>
      <c r="L48" s="152" t="s">
        <v>384</v>
      </c>
      <c r="M48" s="152" t="s">
        <v>385</v>
      </c>
      <c r="N48" s="152" t="s">
        <v>386</v>
      </c>
      <c r="O48" s="152" t="s">
        <v>1392</v>
      </c>
    </row>
    <row r="49" spans="1:15" ht="21" customHeight="1">
      <c r="A49" s="177">
        <f t="shared" si="1"/>
        <v>44</v>
      </c>
      <c r="B49" s="152"/>
      <c r="C49" s="152"/>
      <c r="D49" s="152"/>
      <c r="E49" s="152"/>
      <c r="F49" s="152"/>
      <c r="G49" s="152"/>
      <c r="H49" s="152"/>
      <c r="I49" s="181" t="s">
        <v>220</v>
      </c>
      <c r="J49" s="147" t="s">
        <v>221</v>
      </c>
      <c r="K49" s="147" t="s">
        <v>603</v>
      </c>
      <c r="L49" s="152" t="s">
        <v>327</v>
      </c>
      <c r="M49" s="152"/>
      <c r="N49" s="152" t="s">
        <v>342</v>
      </c>
      <c r="O49" s="152" t="s">
        <v>1392</v>
      </c>
    </row>
    <row r="50" spans="1:15" ht="21" customHeight="1">
      <c r="A50" s="177">
        <f t="shared" si="1"/>
        <v>45</v>
      </c>
      <c r="B50" s="152"/>
      <c r="C50" s="152"/>
      <c r="D50" s="152"/>
      <c r="E50" s="152"/>
      <c r="F50" s="152"/>
      <c r="G50" s="152"/>
      <c r="H50" s="152"/>
      <c r="I50" s="181" t="s">
        <v>222</v>
      </c>
      <c r="J50" s="147" t="s">
        <v>223</v>
      </c>
      <c r="K50" s="147" t="s">
        <v>652</v>
      </c>
      <c r="L50" s="152" t="s">
        <v>826</v>
      </c>
      <c r="M50" s="152" t="s">
        <v>827</v>
      </c>
      <c r="N50" s="152" t="s">
        <v>828</v>
      </c>
      <c r="O50" s="152" t="s">
        <v>1393</v>
      </c>
    </row>
    <row r="51" spans="1:15" ht="21" customHeight="1">
      <c r="A51" s="177">
        <f t="shared" si="1"/>
        <v>46</v>
      </c>
      <c r="B51" s="152"/>
      <c r="C51" s="152"/>
      <c r="D51" s="152"/>
      <c r="E51" s="152"/>
      <c r="F51" s="152"/>
      <c r="G51" s="152"/>
      <c r="H51" s="152"/>
      <c r="I51" s="181" t="s">
        <v>224</v>
      </c>
      <c r="J51" s="147" t="s">
        <v>225</v>
      </c>
      <c r="K51" s="147" t="s">
        <v>655</v>
      </c>
      <c r="L51" s="152" t="s">
        <v>327</v>
      </c>
      <c r="M51" s="152"/>
      <c r="N51" s="152" t="s">
        <v>342</v>
      </c>
      <c r="O51" s="152" t="s">
        <v>1393</v>
      </c>
    </row>
    <row r="52" spans="1:15" ht="21" customHeight="1">
      <c r="A52" s="177">
        <f t="shared" si="1"/>
        <v>47</v>
      </c>
      <c r="B52" s="152"/>
      <c r="C52" s="152"/>
      <c r="D52" s="152"/>
      <c r="E52" s="152"/>
      <c r="F52" s="152"/>
      <c r="G52" s="152"/>
      <c r="H52" s="152"/>
      <c r="I52" s="181" t="s">
        <v>226</v>
      </c>
      <c r="J52" s="147" t="s">
        <v>227</v>
      </c>
      <c r="K52" s="147" t="s">
        <v>658</v>
      </c>
      <c r="L52" s="152" t="s">
        <v>327</v>
      </c>
      <c r="M52" s="152"/>
      <c r="N52" s="152" t="s">
        <v>342</v>
      </c>
      <c r="O52" s="152" t="s">
        <v>1393</v>
      </c>
    </row>
    <row r="53" spans="1:15" ht="21" customHeight="1">
      <c r="A53" s="177">
        <f t="shared" si="1"/>
        <v>48</v>
      </c>
      <c r="B53" s="152"/>
      <c r="C53" s="152"/>
      <c r="D53" s="152"/>
      <c r="E53" s="152"/>
      <c r="F53" s="152"/>
      <c r="G53" s="152"/>
      <c r="H53" s="152"/>
      <c r="I53" s="181" t="s">
        <v>228</v>
      </c>
      <c r="J53" s="147" t="s">
        <v>229</v>
      </c>
      <c r="K53" s="147" t="s">
        <v>662</v>
      </c>
      <c r="L53" s="152" t="s">
        <v>327</v>
      </c>
      <c r="M53" s="152"/>
      <c r="N53" s="152" t="s">
        <v>342</v>
      </c>
      <c r="O53" s="152" t="s">
        <v>1393</v>
      </c>
    </row>
    <row r="54" spans="1:15" ht="21" customHeight="1">
      <c r="A54" s="177">
        <f t="shared" si="1"/>
        <v>49</v>
      </c>
      <c r="B54" s="152"/>
      <c r="C54" s="152"/>
      <c r="D54" s="152"/>
      <c r="E54" s="152"/>
      <c r="F54" s="152"/>
      <c r="G54" s="152"/>
      <c r="H54" s="152"/>
      <c r="I54" s="181" t="s">
        <v>230</v>
      </c>
      <c r="J54" s="147" t="s">
        <v>231</v>
      </c>
      <c r="K54" s="147" t="s">
        <v>666</v>
      </c>
      <c r="L54" s="152" t="s">
        <v>327</v>
      </c>
      <c r="M54" s="152"/>
      <c r="N54" s="152" t="s">
        <v>342</v>
      </c>
      <c r="O54" s="152" t="s">
        <v>1393</v>
      </c>
    </row>
    <row r="55" spans="1:15" ht="21" customHeight="1">
      <c r="A55" s="177">
        <f t="shared" si="1"/>
        <v>50</v>
      </c>
      <c r="B55" s="152"/>
      <c r="C55" s="152"/>
      <c r="D55" s="152"/>
      <c r="E55" s="152"/>
      <c r="F55" s="152"/>
      <c r="G55" s="152"/>
      <c r="H55" s="152"/>
      <c r="I55" s="181" t="s">
        <v>232</v>
      </c>
      <c r="J55" s="147" t="s">
        <v>233</v>
      </c>
      <c r="K55" s="147" t="s">
        <v>669</v>
      </c>
      <c r="L55" s="152" t="s">
        <v>327</v>
      </c>
      <c r="M55" s="152"/>
      <c r="N55" s="152" t="s">
        <v>342</v>
      </c>
      <c r="O55" s="152" t="s">
        <v>1393</v>
      </c>
    </row>
    <row r="56" spans="1:15" ht="21" customHeight="1">
      <c r="A56" s="177">
        <f t="shared" si="1"/>
        <v>51</v>
      </c>
      <c r="B56" s="152"/>
      <c r="C56" s="152"/>
      <c r="D56" s="152"/>
      <c r="E56" s="152"/>
      <c r="F56" s="152"/>
      <c r="G56" s="152"/>
      <c r="H56" s="152"/>
      <c r="I56" s="181" t="s">
        <v>234</v>
      </c>
      <c r="J56" s="147" t="s">
        <v>235</v>
      </c>
      <c r="K56" s="147" t="s">
        <v>672</v>
      </c>
      <c r="L56" s="152" t="s">
        <v>390</v>
      </c>
      <c r="M56" s="152" t="s">
        <v>831</v>
      </c>
      <c r="N56" s="152" t="s">
        <v>832</v>
      </c>
      <c r="O56" s="152" t="s">
        <v>1393</v>
      </c>
    </row>
    <row r="57" spans="1:15" ht="21" customHeight="1">
      <c r="A57" s="177">
        <f t="shared" si="1"/>
        <v>52</v>
      </c>
      <c r="B57" s="152"/>
      <c r="C57" s="152"/>
      <c r="D57" s="152"/>
      <c r="E57" s="152"/>
      <c r="F57" s="152"/>
      <c r="G57" s="152"/>
      <c r="H57" s="152"/>
      <c r="I57" s="181" t="s">
        <v>236</v>
      </c>
      <c r="J57" s="147" t="s">
        <v>237</v>
      </c>
      <c r="K57" s="147" t="s">
        <v>676</v>
      </c>
      <c r="L57" s="152" t="s">
        <v>833</v>
      </c>
      <c r="M57" s="152" t="s">
        <v>834</v>
      </c>
      <c r="N57" s="152" t="s">
        <v>835</v>
      </c>
      <c r="O57" s="152" t="s">
        <v>1393</v>
      </c>
    </row>
    <row r="58" spans="1:15" ht="21" customHeight="1">
      <c r="A58" s="177">
        <f t="shared" si="1"/>
        <v>53</v>
      </c>
      <c r="B58" s="152"/>
      <c r="C58" s="152"/>
      <c r="D58" s="152"/>
      <c r="E58" s="152"/>
      <c r="F58" s="152"/>
      <c r="G58" s="152"/>
      <c r="H58" s="152"/>
      <c r="I58" s="181" t="s">
        <v>238</v>
      </c>
      <c r="J58" s="147" t="s">
        <v>239</v>
      </c>
      <c r="K58" s="147" t="s">
        <v>680</v>
      </c>
      <c r="L58" s="152" t="s">
        <v>833</v>
      </c>
      <c r="M58" s="152" t="s">
        <v>834</v>
      </c>
      <c r="N58" s="152" t="s">
        <v>835</v>
      </c>
      <c r="O58" s="152" t="s">
        <v>1393</v>
      </c>
    </row>
    <row r="59" spans="1:15" ht="21" customHeight="1">
      <c r="A59" s="177">
        <f t="shared" si="1"/>
        <v>54</v>
      </c>
      <c r="B59" s="152"/>
      <c r="C59" s="152"/>
      <c r="D59" s="152"/>
      <c r="E59" s="152"/>
      <c r="F59" s="152"/>
      <c r="G59" s="152"/>
      <c r="H59" s="152"/>
      <c r="I59" s="181" t="s">
        <v>240</v>
      </c>
      <c r="J59" s="147" t="s">
        <v>241</v>
      </c>
      <c r="K59" s="147" t="s">
        <v>684</v>
      </c>
      <c r="L59" s="152" t="s">
        <v>826</v>
      </c>
      <c r="M59" s="152" t="s">
        <v>837</v>
      </c>
      <c r="N59" s="152" t="s">
        <v>398</v>
      </c>
      <c r="O59" s="152" t="s">
        <v>1393</v>
      </c>
    </row>
    <row r="60" spans="1:15" ht="21" customHeight="1">
      <c r="A60" s="177">
        <f t="shared" si="1"/>
        <v>55</v>
      </c>
      <c r="B60" s="152"/>
      <c r="C60" s="152"/>
      <c r="D60" s="152"/>
      <c r="E60" s="152"/>
      <c r="F60" s="152"/>
      <c r="G60" s="152"/>
      <c r="H60" s="152"/>
      <c r="I60" s="181" t="s">
        <v>242</v>
      </c>
      <c r="J60" s="147" t="s">
        <v>243</v>
      </c>
      <c r="K60" s="147" t="s">
        <v>688</v>
      </c>
      <c r="L60" s="152" t="s">
        <v>327</v>
      </c>
      <c r="M60" s="152"/>
      <c r="N60" s="152" t="s">
        <v>342</v>
      </c>
      <c r="O60" s="152" t="s">
        <v>1393</v>
      </c>
    </row>
    <row r="61" spans="1:15" ht="21" customHeight="1">
      <c r="A61" s="177">
        <f t="shared" si="1"/>
        <v>56</v>
      </c>
      <c r="B61" s="152"/>
      <c r="C61" s="152"/>
      <c r="D61" s="152"/>
      <c r="E61" s="152"/>
      <c r="F61" s="152"/>
      <c r="G61" s="152"/>
      <c r="H61" s="152"/>
      <c r="I61" s="181" t="s">
        <v>244</v>
      </c>
      <c r="J61" s="147" t="s">
        <v>245</v>
      </c>
      <c r="K61" s="147" t="s">
        <v>692</v>
      </c>
      <c r="L61" s="152" t="s">
        <v>833</v>
      </c>
      <c r="M61" s="152" t="s">
        <v>840</v>
      </c>
      <c r="N61" s="152" t="s">
        <v>828</v>
      </c>
      <c r="O61" s="152" t="s">
        <v>1393</v>
      </c>
    </row>
    <row r="62" spans="1:15" ht="21" customHeight="1">
      <c r="A62" s="177">
        <f t="shared" si="1"/>
        <v>57</v>
      </c>
      <c r="B62" s="152"/>
      <c r="C62" s="152"/>
      <c r="D62" s="152"/>
      <c r="E62" s="152"/>
      <c r="F62" s="152"/>
      <c r="G62" s="152"/>
      <c r="H62" s="152"/>
      <c r="I62" s="181" t="s">
        <v>246</v>
      </c>
      <c r="J62" s="147" t="s">
        <v>247</v>
      </c>
      <c r="K62" s="147" t="s">
        <v>696</v>
      </c>
      <c r="L62" s="152" t="s">
        <v>833</v>
      </c>
      <c r="M62" s="152" t="s">
        <v>840</v>
      </c>
      <c r="N62" s="152" t="s">
        <v>828</v>
      </c>
      <c r="O62" s="152" t="s">
        <v>1393</v>
      </c>
    </row>
    <row r="63" spans="1:15" ht="21" customHeight="1">
      <c r="A63" s="177">
        <f t="shared" si="1"/>
        <v>58</v>
      </c>
      <c r="B63" s="152"/>
      <c r="C63" s="152"/>
      <c r="D63" s="152"/>
      <c r="E63" s="152"/>
      <c r="F63" s="152"/>
      <c r="G63" s="152"/>
      <c r="H63" s="152"/>
      <c r="I63" s="181" t="s">
        <v>248</v>
      </c>
      <c r="J63" s="147" t="s">
        <v>249</v>
      </c>
      <c r="K63" s="147" t="s">
        <v>700</v>
      </c>
      <c r="L63" s="152" t="s">
        <v>826</v>
      </c>
      <c r="M63" s="152" t="s">
        <v>827</v>
      </c>
      <c r="N63" s="152" t="s">
        <v>828</v>
      </c>
      <c r="O63" s="152" t="s">
        <v>1393</v>
      </c>
    </row>
    <row r="64" spans="1:15" ht="21" customHeight="1">
      <c r="A64" s="177">
        <f t="shared" si="1"/>
        <v>59</v>
      </c>
      <c r="B64" s="152"/>
      <c r="C64" s="152"/>
      <c r="D64" s="152"/>
      <c r="E64" s="152"/>
      <c r="F64" s="152"/>
      <c r="G64" s="152"/>
      <c r="H64" s="152"/>
      <c r="I64" s="181" t="s">
        <v>250</v>
      </c>
      <c r="J64" s="147" t="s">
        <v>251</v>
      </c>
      <c r="K64" s="147" t="s">
        <v>704</v>
      </c>
      <c r="L64" s="152" t="s">
        <v>826</v>
      </c>
      <c r="M64" s="152" t="s">
        <v>827</v>
      </c>
      <c r="N64" s="152" t="s">
        <v>828</v>
      </c>
      <c r="O64" s="152" t="s">
        <v>1393</v>
      </c>
    </row>
    <row r="65" spans="1:15" ht="21" customHeight="1">
      <c r="A65" s="177">
        <f t="shared" si="1"/>
        <v>60</v>
      </c>
      <c r="B65" s="152"/>
      <c r="C65" s="152"/>
      <c r="D65" s="152"/>
      <c r="E65" s="152"/>
      <c r="F65" s="152"/>
      <c r="G65" s="152"/>
      <c r="H65" s="152"/>
      <c r="I65" s="181" t="s">
        <v>252</v>
      </c>
      <c r="J65" s="147" t="s">
        <v>253</v>
      </c>
      <c r="K65" s="147" t="s">
        <v>708</v>
      </c>
      <c r="L65" s="152" t="s">
        <v>826</v>
      </c>
      <c r="M65" s="152" t="s">
        <v>827</v>
      </c>
      <c r="N65" s="152" t="s">
        <v>828</v>
      </c>
      <c r="O65" s="152" t="s">
        <v>1393</v>
      </c>
    </row>
    <row r="66" spans="1:15" ht="21" customHeight="1">
      <c r="A66" s="177">
        <f t="shared" si="1"/>
        <v>61</v>
      </c>
      <c r="B66" s="152"/>
      <c r="C66" s="152"/>
      <c r="D66" s="152"/>
      <c r="E66" s="152"/>
      <c r="F66" s="152"/>
      <c r="G66" s="152"/>
      <c r="H66" s="152"/>
      <c r="I66" s="181" t="s">
        <v>254</v>
      </c>
      <c r="J66" s="147" t="s">
        <v>255</v>
      </c>
      <c r="K66" s="147" t="s">
        <v>711</v>
      </c>
      <c r="L66" s="152" t="s">
        <v>826</v>
      </c>
      <c r="M66" s="152" t="s">
        <v>827</v>
      </c>
      <c r="N66" s="152" t="s">
        <v>828</v>
      </c>
      <c r="O66" s="152" t="s">
        <v>1393</v>
      </c>
    </row>
    <row r="67" spans="1:15" ht="21" customHeight="1">
      <c r="A67" s="177">
        <f t="shared" si="1"/>
        <v>62</v>
      </c>
      <c r="B67" s="152"/>
      <c r="C67" s="152"/>
      <c r="D67" s="152"/>
      <c r="E67" s="152"/>
      <c r="F67" s="152"/>
      <c r="G67" s="152"/>
      <c r="H67" s="152"/>
      <c r="I67" s="181" t="s">
        <v>256</v>
      </c>
      <c r="J67" s="147" t="s">
        <v>257</v>
      </c>
      <c r="K67" s="147" t="s">
        <v>715</v>
      </c>
      <c r="L67" s="152" t="s">
        <v>826</v>
      </c>
      <c r="M67" s="152" t="s">
        <v>827</v>
      </c>
      <c r="N67" s="152" t="s">
        <v>828</v>
      </c>
      <c r="O67" s="152" t="s">
        <v>1393</v>
      </c>
    </row>
    <row r="68" spans="1:15" ht="21" customHeight="1">
      <c r="A68" s="177">
        <f t="shared" si="1"/>
        <v>63</v>
      </c>
      <c r="B68" s="152"/>
      <c r="C68" s="152"/>
      <c r="D68" s="152"/>
      <c r="E68" s="152"/>
      <c r="F68" s="152"/>
      <c r="G68" s="152"/>
      <c r="H68" s="152"/>
      <c r="I68" s="181" t="s">
        <v>258</v>
      </c>
      <c r="J68" s="147" t="s">
        <v>259</v>
      </c>
      <c r="K68" s="147" t="s">
        <v>718</v>
      </c>
      <c r="L68" s="152" t="s">
        <v>327</v>
      </c>
      <c r="M68" s="152"/>
      <c r="N68" s="152" t="s">
        <v>342</v>
      </c>
      <c r="O68" s="152" t="s">
        <v>1393</v>
      </c>
    </row>
    <row r="69" spans="1:15" ht="21" customHeight="1">
      <c r="A69" s="177">
        <f t="shared" si="1"/>
        <v>64</v>
      </c>
      <c r="B69" s="152"/>
      <c r="C69" s="152"/>
      <c r="D69" s="152"/>
      <c r="E69" s="152"/>
      <c r="F69" s="152"/>
      <c r="G69" s="152"/>
      <c r="H69" s="152"/>
      <c r="I69" s="181" t="s">
        <v>260</v>
      </c>
      <c r="J69" s="147" t="s">
        <v>261</v>
      </c>
      <c r="K69" s="147" t="s">
        <v>721</v>
      </c>
      <c r="L69" s="152" t="s">
        <v>826</v>
      </c>
      <c r="M69" s="152" t="s">
        <v>827</v>
      </c>
      <c r="N69" s="152" t="s">
        <v>828</v>
      </c>
      <c r="O69" s="152" t="s">
        <v>1393</v>
      </c>
    </row>
    <row r="70" spans="1:15" ht="21" customHeight="1">
      <c r="A70" s="177">
        <f t="shared" si="1"/>
        <v>65</v>
      </c>
      <c r="B70" s="152"/>
      <c r="C70" s="152"/>
      <c r="D70" s="152"/>
      <c r="E70" s="152"/>
      <c r="F70" s="152"/>
      <c r="G70" s="152"/>
      <c r="H70" s="152"/>
      <c r="I70" s="181" t="s">
        <v>262</v>
      </c>
      <c r="J70" s="147" t="s">
        <v>263</v>
      </c>
      <c r="K70" s="147" t="s">
        <v>726</v>
      </c>
      <c r="L70" s="152" t="s">
        <v>844</v>
      </c>
      <c r="M70" s="152" t="s">
        <v>845</v>
      </c>
      <c r="N70" s="152" t="s">
        <v>846</v>
      </c>
      <c r="O70" s="152" t="s">
        <v>1393</v>
      </c>
    </row>
    <row r="71" spans="1:15" ht="21" customHeight="1">
      <c r="A71" s="177">
        <f t="shared" ref="A71:A134" si="2">ROW()-5</f>
        <v>66</v>
      </c>
      <c r="B71" s="152"/>
      <c r="C71" s="152"/>
      <c r="D71" s="152"/>
      <c r="E71" s="152"/>
      <c r="F71" s="152"/>
      <c r="G71" s="152"/>
      <c r="H71" s="152"/>
      <c r="I71" s="181" t="s">
        <v>264</v>
      </c>
      <c r="J71" s="147" t="s">
        <v>265</v>
      </c>
      <c r="K71" s="147" t="s">
        <v>729</v>
      </c>
      <c r="L71" s="152" t="s">
        <v>826</v>
      </c>
      <c r="M71" s="152" t="s">
        <v>847</v>
      </c>
      <c r="N71" s="152" t="s">
        <v>397</v>
      </c>
      <c r="O71" s="152" t="s">
        <v>1393</v>
      </c>
    </row>
    <row r="72" spans="1:15" ht="21" customHeight="1">
      <c r="A72" s="177">
        <f t="shared" si="2"/>
        <v>67</v>
      </c>
      <c r="B72" s="152"/>
      <c r="C72" s="152"/>
      <c r="D72" s="152"/>
      <c r="E72" s="152"/>
      <c r="F72" s="152"/>
      <c r="G72" s="152"/>
      <c r="H72" s="152"/>
      <c r="I72" s="181" t="s">
        <v>266</v>
      </c>
      <c r="J72" s="147" t="s">
        <v>267</v>
      </c>
      <c r="K72" s="147" t="s">
        <v>733</v>
      </c>
      <c r="L72" s="152" t="s">
        <v>384</v>
      </c>
      <c r="M72" s="152" t="s">
        <v>385</v>
      </c>
      <c r="N72" s="152" t="s">
        <v>386</v>
      </c>
      <c r="O72" s="152" t="s">
        <v>1393</v>
      </c>
    </row>
    <row r="73" spans="1:15" ht="21" customHeight="1">
      <c r="A73" s="177">
        <f t="shared" si="2"/>
        <v>68</v>
      </c>
      <c r="B73" s="152"/>
      <c r="C73" s="152"/>
      <c r="D73" s="152"/>
      <c r="E73" s="152"/>
      <c r="F73" s="152"/>
      <c r="G73" s="152"/>
      <c r="H73" s="152"/>
      <c r="I73" s="181" t="s">
        <v>268</v>
      </c>
      <c r="J73" s="147" t="s">
        <v>269</v>
      </c>
      <c r="K73" s="147" t="s">
        <v>737</v>
      </c>
      <c r="L73" s="152" t="s">
        <v>384</v>
      </c>
      <c r="M73" s="152" t="s">
        <v>385</v>
      </c>
      <c r="N73" s="152" t="s">
        <v>386</v>
      </c>
      <c r="O73" s="152" t="s">
        <v>1393</v>
      </c>
    </row>
    <row r="74" spans="1:15" ht="21" customHeight="1">
      <c r="A74" s="177">
        <f t="shared" si="2"/>
        <v>69</v>
      </c>
      <c r="B74" s="152"/>
      <c r="C74" s="152"/>
      <c r="D74" s="152"/>
      <c r="E74" s="152"/>
      <c r="F74" s="152"/>
      <c r="G74" s="152"/>
      <c r="H74" s="152"/>
      <c r="I74" s="181" t="s">
        <v>270</v>
      </c>
      <c r="J74" s="147" t="s">
        <v>271</v>
      </c>
      <c r="K74" s="147" t="s">
        <v>741</v>
      </c>
      <c r="L74" s="152" t="s">
        <v>833</v>
      </c>
      <c r="M74" s="152" t="s">
        <v>850</v>
      </c>
      <c r="N74" s="152" t="s">
        <v>851</v>
      </c>
      <c r="O74" s="152" t="s">
        <v>1393</v>
      </c>
    </row>
    <row r="75" spans="1:15" ht="21" customHeight="1">
      <c r="A75" s="177">
        <f t="shared" si="2"/>
        <v>70</v>
      </c>
      <c r="B75" s="152"/>
      <c r="C75" s="152"/>
      <c r="D75" s="152"/>
      <c r="E75" s="152"/>
      <c r="F75" s="152"/>
      <c r="G75" s="152"/>
      <c r="H75" s="152"/>
      <c r="I75" s="181" t="s">
        <v>272</v>
      </c>
      <c r="J75" s="147" t="s">
        <v>273</v>
      </c>
      <c r="K75" s="147" t="s">
        <v>745</v>
      </c>
      <c r="L75" s="152" t="s">
        <v>327</v>
      </c>
      <c r="M75" s="152"/>
      <c r="N75" s="152" t="s">
        <v>342</v>
      </c>
      <c r="O75" s="152" t="s">
        <v>1393</v>
      </c>
    </row>
    <row r="76" spans="1:15" ht="21" customHeight="1">
      <c r="A76" s="177">
        <f t="shared" si="2"/>
        <v>71</v>
      </c>
      <c r="B76" s="152"/>
      <c r="C76" s="152"/>
      <c r="D76" s="152"/>
      <c r="E76" s="152"/>
      <c r="F76" s="152"/>
      <c r="G76" s="152"/>
      <c r="H76" s="152"/>
      <c r="I76" s="181" t="s">
        <v>274</v>
      </c>
      <c r="J76" s="147" t="s">
        <v>275</v>
      </c>
      <c r="K76" s="147" t="s">
        <v>748</v>
      </c>
      <c r="L76" s="152" t="s">
        <v>390</v>
      </c>
      <c r="M76" s="152" t="s">
        <v>831</v>
      </c>
      <c r="N76" s="152" t="s">
        <v>832</v>
      </c>
      <c r="O76" s="152" t="s">
        <v>1393</v>
      </c>
    </row>
    <row r="77" spans="1:15" ht="21" customHeight="1">
      <c r="A77" s="177">
        <f t="shared" si="2"/>
        <v>72</v>
      </c>
      <c r="B77" s="152"/>
      <c r="C77" s="152"/>
      <c r="D77" s="152"/>
      <c r="E77" s="152"/>
      <c r="F77" s="152"/>
      <c r="G77" s="152"/>
      <c r="H77" s="152"/>
      <c r="I77" s="181" t="s">
        <v>276</v>
      </c>
      <c r="J77" s="147" t="s">
        <v>277</v>
      </c>
      <c r="K77" s="147" t="s">
        <v>752</v>
      </c>
      <c r="L77" s="152" t="s">
        <v>390</v>
      </c>
      <c r="M77" s="152" t="s">
        <v>831</v>
      </c>
      <c r="N77" s="152" t="s">
        <v>832</v>
      </c>
      <c r="O77" s="152" t="s">
        <v>1393</v>
      </c>
    </row>
    <row r="78" spans="1:15" ht="21" customHeight="1">
      <c r="A78" s="177">
        <f t="shared" si="2"/>
        <v>73</v>
      </c>
      <c r="B78" s="152"/>
      <c r="C78" s="152"/>
      <c r="D78" s="152"/>
      <c r="E78" s="152"/>
      <c r="F78" s="152"/>
      <c r="G78" s="152"/>
      <c r="H78" s="152"/>
      <c r="I78" s="181" t="s">
        <v>278</v>
      </c>
      <c r="J78" s="147" t="s">
        <v>279</v>
      </c>
      <c r="K78" s="147" t="s">
        <v>756</v>
      </c>
      <c r="L78" s="152" t="s">
        <v>390</v>
      </c>
      <c r="M78" s="152" t="s">
        <v>831</v>
      </c>
      <c r="N78" s="152" t="s">
        <v>832</v>
      </c>
      <c r="O78" s="152" t="s">
        <v>1393</v>
      </c>
    </row>
    <row r="79" spans="1:15" ht="21" customHeight="1">
      <c r="A79" s="177">
        <f t="shared" si="2"/>
        <v>74</v>
      </c>
      <c r="B79" s="152"/>
      <c r="C79" s="152"/>
      <c r="D79" s="152"/>
      <c r="E79" s="152"/>
      <c r="F79" s="152"/>
      <c r="G79" s="152"/>
      <c r="H79" s="152"/>
      <c r="I79" s="181" t="s">
        <v>280</v>
      </c>
      <c r="J79" s="147" t="s">
        <v>281</v>
      </c>
      <c r="K79" s="147" t="s">
        <v>758</v>
      </c>
      <c r="L79" s="152" t="s">
        <v>327</v>
      </c>
      <c r="M79" s="152"/>
      <c r="N79" s="152" t="s">
        <v>342</v>
      </c>
      <c r="O79" s="152" t="s">
        <v>1393</v>
      </c>
    </row>
    <row r="80" spans="1:15" ht="21" customHeight="1">
      <c r="A80" s="177">
        <f t="shared" si="2"/>
        <v>75</v>
      </c>
      <c r="B80" s="152"/>
      <c r="C80" s="152"/>
      <c r="D80" s="152"/>
      <c r="E80" s="152"/>
      <c r="F80" s="152"/>
      <c r="G80" s="152"/>
      <c r="H80" s="152"/>
      <c r="I80" s="181" t="s">
        <v>282</v>
      </c>
      <c r="J80" s="147" t="s">
        <v>283</v>
      </c>
      <c r="K80" s="147" t="s">
        <v>761</v>
      </c>
      <c r="L80" s="152" t="s">
        <v>327</v>
      </c>
      <c r="M80" s="152"/>
      <c r="N80" s="152" t="s">
        <v>342</v>
      </c>
      <c r="O80" s="152" t="s">
        <v>1393</v>
      </c>
    </row>
    <row r="81" spans="1:15" ht="21" customHeight="1">
      <c r="A81" s="177">
        <f t="shared" si="2"/>
        <v>76</v>
      </c>
      <c r="B81" s="152"/>
      <c r="C81" s="152"/>
      <c r="D81" s="152"/>
      <c r="E81" s="152"/>
      <c r="F81" s="152"/>
      <c r="G81" s="152"/>
      <c r="H81" s="152"/>
      <c r="I81" s="181" t="s">
        <v>284</v>
      </c>
      <c r="J81" s="147" t="s">
        <v>285</v>
      </c>
      <c r="K81" s="147" t="s">
        <v>764</v>
      </c>
      <c r="L81" s="152" t="s">
        <v>327</v>
      </c>
      <c r="M81" s="152"/>
      <c r="N81" s="152" t="s">
        <v>342</v>
      </c>
      <c r="O81" s="152" t="s">
        <v>1393</v>
      </c>
    </row>
    <row r="82" spans="1:15" ht="21" customHeight="1">
      <c r="A82" s="177">
        <f t="shared" si="2"/>
        <v>77</v>
      </c>
      <c r="B82" s="152"/>
      <c r="C82" s="152"/>
      <c r="D82" s="152"/>
      <c r="E82" s="152"/>
      <c r="F82" s="152"/>
      <c r="G82" s="152"/>
      <c r="H82" s="152"/>
      <c r="I82" s="181" t="s">
        <v>286</v>
      </c>
      <c r="J82" s="147" t="s">
        <v>287</v>
      </c>
      <c r="K82" s="147" t="s">
        <v>767</v>
      </c>
      <c r="L82" s="152" t="s">
        <v>327</v>
      </c>
      <c r="M82" s="152"/>
      <c r="N82" s="152" t="s">
        <v>342</v>
      </c>
      <c r="O82" s="152" t="s">
        <v>1393</v>
      </c>
    </row>
    <row r="83" spans="1:15" ht="21" customHeight="1">
      <c r="A83" s="177">
        <f t="shared" si="2"/>
        <v>78</v>
      </c>
      <c r="B83" s="152"/>
      <c r="C83" s="152"/>
      <c r="D83" s="152"/>
      <c r="E83" s="152"/>
      <c r="F83" s="152"/>
      <c r="G83" s="152"/>
      <c r="H83" s="152"/>
      <c r="I83" s="181" t="s">
        <v>288</v>
      </c>
      <c r="J83" s="147" t="s">
        <v>289</v>
      </c>
      <c r="K83" s="149" t="s">
        <v>770</v>
      </c>
      <c r="L83" s="152" t="s">
        <v>826</v>
      </c>
      <c r="M83" s="152" t="s">
        <v>827</v>
      </c>
      <c r="N83" s="152" t="s">
        <v>828</v>
      </c>
      <c r="O83" s="152" t="s">
        <v>1393</v>
      </c>
    </row>
    <row r="84" spans="1:15" ht="21" customHeight="1">
      <c r="A84" s="177">
        <f t="shared" si="2"/>
        <v>79</v>
      </c>
      <c r="B84" s="152"/>
      <c r="C84" s="152"/>
      <c r="D84" s="152"/>
      <c r="E84" s="152"/>
      <c r="F84" s="152"/>
      <c r="G84" s="152"/>
      <c r="H84" s="152"/>
      <c r="I84" s="181" t="s">
        <v>290</v>
      </c>
      <c r="J84" s="147" t="s">
        <v>291</v>
      </c>
      <c r="K84" s="147" t="s">
        <v>775</v>
      </c>
      <c r="L84" s="152" t="s">
        <v>855</v>
      </c>
      <c r="M84" s="152" t="s">
        <v>856</v>
      </c>
      <c r="N84" s="152" t="s">
        <v>857</v>
      </c>
      <c r="O84" s="152" t="s">
        <v>1393</v>
      </c>
    </row>
    <row r="85" spans="1:15" ht="21" customHeight="1">
      <c r="A85" s="177">
        <f t="shared" si="2"/>
        <v>80</v>
      </c>
      <c r="B85" s="152"/>
      <c r="C85" s="152"/>
      <c r="D85" s="152"/>
      <c r="E85" s="152"/>
      <c r="F85" s="152"/>
      <c r="G85" s="152"/>
      <c r="H85" s="152"/>
      <c r="I85" s="181" t="s">
        <v>292</v>
      </c>
      <c r="J85" s="147" t="s">
        <v>293</v>
      </c>
      <c r="K85" s="147" t="s">
        <v>778</v>
      </c>
      <c r="L85" s="152" t="s">
        <v>855</v>
      </c>
      <c r="M85" s="152" t="s">
        <v>856</v>
      </c>
      <c r="N85" s="152" t="s">
        <v>857</v>
      </c>
      <c r="O85" s="152" t="s">
        <v>1393</v>
      </c>
    </row>
    <row r="86" spans="1:15" ht="21" customHeight="1">
      <c r="A86" s="177">
        <f t="shared" si="2"/>
        <v>81</v>
      </c>
      <c r="B86" s="152"/>
      <c r="C86" s="152"/>
      <c r="D86" s="152"/>
      <c r="E86" s="152"/>
      <c r="F86" s="152"/>
      <c r="G86" s="152"/>
      <c r="H86" s="152"/>
      <c r="I86" s="181"/>
      <c r="J86" s="147"/>
      <c r="K86" s="147" t="s">
        <v>782</v>
      </c>
      <c r="L86" s="152" t="s">
        <v>327</v>
      </c>
      <c r="M86" s="152"/>
      <c r="N86" s="152" t="s">
        <v>342</v>
      </c>
      <c r="O86" s="152" t="s">
        <v>1393</v>
      </c>
    </row>
    <row r="87" spans="1:15" ht="21" customHeight="1">
      <c r="A87" s="177">
        <f t="shared" si="2"/>
        <v>82</v>
      </c>
      <c r="B87" s="152"/>
      <c r="C87" s="152"/>
      <c r="D87" s="152"/>
      <c r="E87" s="152"/>
      <c r="F87" s="152"/>
      <c r="G87" s="152"/>
      <c r="H87" s="152"/>
      <c r="I87" s="181"/>
      <c r="J87" s="147"/>
      <c r="K87" s="147" t="s">
        <v>789</v>
      </c>
      <c r="L87" s="152">
        <v>0</v>
      </c>
      <c r="M87" s="152" t="s">
        <v>858</v>
      </c>
      <c r="N87" s="152" t="s">
        <v>859</v>
      </c>
      <c r="O87" s="152" t="s">
        <v>1393</v>
      </c>
    </row>
    <row r="88" spans="1:15" ht="21" customHeight="1">
      <c r="A88" s="177">
        <f t="shared" si="2"/>
        <v>83</v>
      </c>
      <c r="B88" s="152"/>
      <c r="C88" s="152"/>
      <c r="D88" s="152"/>
      <c r="E88" s="152"/>
      <c r="F88" s="152"/>
      <c r="G88" s="152"/>
      <c r="H88" s="152"/>
      <c r="I88" s="181"/>
      <c r="J88" s="147"/>
      <c r="K88" s="149" t="s">
        <v>791</v>
      </c>
      <c r="L88" s="152" t="s">
        <v>860</v>
      </c>
      <c r="M88" s="152" t="s">
        <v>861</v>
      </c>
      <c r="N88" s="152" t="s">
        <v>862</v>
      </c>
      <c r="O88" s="152" t="s">
        <v>1393</v>
      </c>
    </row>
    <row r="89" spans="1:15" ht="21" customHeight="1">
      <c r="A89" s="177">
        <f t="shared" si="2"/>
        <v>84</v>
      </c>
      <c r="B89" s="152"/>
      <c r="C89" s="152"/>
      <c r="D89" s="152"/>
      <c r="E89" s="152"/>
      <c r="F89" s="152"/>
      <c r="G89" s="152"/>
      <c r="H89" s="152"/>
      <c r="I89" s="181"/>
      <c r="J89" s="147"/>
      <c r="K89" s="147" t="s">
        <v>793</v>
      </c>
      <c r="L89" s="152" t="s">
        <v>863</v>
      </c>
      <c r="M89" s="152" t="s">
        <v>864</v>
      </c>
      <c r="N89" s="152" t="s">
        <v>865</v>
      </c>
      <c r="O89" s="152" t="s">
        <v>1393</v>
      </c>
    </row>
    <row r="90" spans="1:15" ht="21" customHeight="1">
      <c r="A90" s="177">
        <f t="shared" si="2"/>
        <v>85</v>
      </c>
      <c r="B90" s="152"/>
      <c r="C90" s="152"/>
      <c r="D90" s="152"/>
      <c r="E90" s="152"/>
      <c r="F90" s="152"/>
      <c r="G90" s="152"/>
      <c r="H90" s="152"/>
      <c r="I90" s="181"/>
      <c r="J90" s="147"/>
      <c r="K90" s="149" t="s">
        <v>795</v>
      </c>
      <c r="L90" s="152" t="s">
        <v>866</v>
      </c>
      <c r="M90" s="152" t="s">
        <v>867</v>
      </c>
      <c r="N90" s="152">
        <v>0</v>
      </c>
      <c r="O90" s="152" t="s">
        <v>1393</v>
      </c>
    </row>
    <row r="91" spans="1:15" ht="21" customHeight="1">
      <c r="A91" s="177">
        <f t="shared" si="2"/>
        <v>86</v>
      </c>
      <c r="B91" s="152"/>
      <c r="C91" s="152"/>
      <c r="D91" s="152"/>
      <c r="E91" s="152"/>
      <c r="F91" s="152"/>
      <c r="G91" s="152"/>
      <c r="H91" s="152"/>
      <c r="I91" s="181"/>
      <c r="J91" s="147"/>
      <c r="K91" s="149" t="s">
        <v>797</v>
      </c>
      <c r="L91" s="152" t="s">
        <v>868</v>
      </c>
      <c r="M91" s="152" t="s">
        <v>869</v>
      </c>
      <c r="N91" s="152" t="s">
        <v>870</v>
      </c>
      <c r="O91" s="152" t="s">
        <v>1393</v>
      </c>
    </row>
    <row r="92" spans="1:15" ht="21" customHeight="1">
      <c r="A92" s="177">
        <f t="shared" si="2"/>
        <v>87</v>
      </c>
      <c r="B92" s="152"/>
      <c r="C92" s="152"/>
      <c r="D92" s="152"/>
      <c r="E92" s="152"/>
      <c r="F92" s="152"/>
      <c r="G92" s="152"/>
      <c r="H92" s="152"/>
      <c r="I92" s="181"/>
      <c r="J92" s="147"/>
      <c r="K92" s="149" t="s">
        <v>800</v>
      </c>
      <c r="L92" s="152" t="s">
        <v>384</v>
      </c>
      <c r="M92" s="152" t="s">
        <v>385</v>
      </c>
      <c r="N92" s="152" t="s">
        <v>386</v>
      </c>
      <c r="O92" s="152" t="s">
        <v>1393</v>
      </c>
    </row>
    <row r="93" spans="1:15" ht="21" customHeight="1">
      <c r="A93" s="177">
        <f t="shared" si="2"/>
        <v>88</v>
      </c>
      <c r="B93" s="152"/>
      <c r="C93" s="152"/>
      <c r="D93" s="152"/>
      <c r="E93" s="152"/>
      <c r="F93" s="152"/>
      <c r="G93" s="152"/>
      <c r="H93" s="152"/>
      <c r="I93" s="181"/>
      <c r="J93" s="147"/>
      <c r="K93" s="147" t="s">
        <v>804</v>
      </c>
      <c r="L93" s="152" t="s">
        <v>826</v>
      </c>
      <c r="M93" s="152" t="s">
        <v>827</v>
      </c>
      <c r="N93" s="152" t="s">
        <v>828</v>
      </c>
      <c r="O93" s="152" t="s">
        <v>1393</v>
      </c>
    </row>
    <row r="94" spans="1:15" ht="21" customHeight="1">
      <c r="A94" s="177">
        <f t="shared" si="2"/>
        <v>89</v>
      </c>
      <c r="B94" s="152"/>
      <c r="C94" s="152"/>
      <c r="D94" s="152"/>
      <c r="E94" s="152"/>
      <c r="F94" s="152"/>
      <c r="G94" s="152"/>
      <c r="H94" s="152"/>
      <c r="I94" s="181"/>
      <c r="J94" s="147"/>
      <c r="K94" s="149" t="s">
        <v>808</v>
      </c>
      <c r="L94" s="152" t="s">
        <v>872</v>
      </c>
      <c r="M94" s="152" t="s">
        <v>873</v>
      </c>
      <c r="N94" s="152" t="s">
        <v>874</v>
      </c>
      <c r="O94" s="152" t="s">
        <v>1393</v>
      </c>
    </row>
    <row r="95" spans="1:15" ht="21" customHeight="1">
      <c r="A95" s="177">
        <f t="shared" si="2"/>
        <v>90</v>
      </c>
      <c r="B95" s="152"/>
      <c r="C95" s="152"/>
      <c r="D95" s="152"/>
      <c r="E95" s="152"/>
      <c r="F95" s="152"/>
      <c r="G95" s="152"/>
      <c r="H95" s="152"/>
      <c r="I95" s="181"/>
      <c r="J95" s="147"/>
      <c r="K95" s="149" t="s">
        <v>811</v>
      </c>
      <c r="L95" s="152" t="s">
        <v>368</v>
      </c>
      <c r="M95" s="152" t="s">
        <v>661</v>
      </c>
      <c r="N95" s="152" t="s">
        <v>875</v>
      </c>
      <c r="O95" s="152" t="s">
        <v>1393</v>
      </c>
    </row>
    <row r="96" spans="1:15" ht="21" customHeight="1">
      <c r="A96" s="177">
        <f t="shared" si="2"/>
        <v>91</v>
      </c>
      <c r="B96" s="152"/>
      <c r="C96" s="152"/>
      <c r="D96" s="152"/>
      <c r="E96" s="152"/>
      <c r="F96" s="152"/>
      <c r="G96" s="152"/>
      <c r="H96" s="152"/>
      <c r="I96" s="181"/>
      <c r="J96" s="147"/>
      <c r="K96" s="149" t="s">
        <v>814</v>
      </c>
      <c r="L96" s="152" t="s">
        <v>832</v>
      </c>
      <c r="M96" s="152" t="s">
        <v>876</v>
      </c>
      <c r="N96" s="152" t="s">
        <v>877</v>
      </c>
      <c r="O96" s="152" t="s">
        <v>1393</v>
      </c>
    </row>
    <row r="97" spans="1:15" ht="21" customHeight="1">
      <c r="A97" s="177">
        <f t="shared" si="2"/>
        <v>92</v>
      </c>
      <c r="B97" s="152"/>
      <c r="C97" s="152"/>
      <c r="D97" s="152"/>
      <c r="E97" s="152"/>
      <c r="F97" s="152"/>
      <c r="G97" s="152"/>
      <c r="H97" s="152"/>
      <c r="I97" s="181"/>
      <c r="J97" s="147"/>
      <c r="K97" s="149" t="s">
        <v>818</v>
      </c>
      <c r="L97" s="152" t="s">
        <v>826</v>
      </c>
      <c r="M97" s="152" t="s">
        <v>827</v>
      </c>
      <c r="N97" s="152" t="s">
        <v>828</v>
      </c>
      <c r="O97" s="152" t="s">
        <v>1393</v>
      </c>
    </row>
    <row r="98" spans="1:15" ht="21" customHeight="1">
      <c r="A98" s="177">
        <f t="shared" si="2"/>
        <v>93</v>
      </c>
      <c r="B98" s="152"/>
      <c r="C98" s="152"/>
      <c r="D98" s="152"/>
      <c r="E98" s="152"/>
      <c r="F98" s="152"/>
      <c r="G98" s="152"/>
      <c r="H98" s="152"/>
      <c r="I98" s="181"/>
      <c r="J98" s="147"/>
      <c r="K98" s="149" t="s">
        <v>822</v>
      </c>
      <c r="L98" s="152" t="s">
        <v>872</v>
      </c>
      <c r="M98" s="152" t="s">
        <v>873</v>
      </c>
      <c r="N98" s="152" t="s">
        <v>874</v>
      </c>
      <c r="O98" s="152" t="s">
        <v>1393</v>
      </c>
    </row>
    <row r="99" spans="1:15" ht="21" customHeight="1">
      <c r="A99" s="177">
        <f t="shared" si="2"/>
        <v>94</v>
      </c>
      <c r="B99" s="152"/>
      <c r="C99" s="152"/>
      <c r="D99" s="152"/>
      <c r="E99" s="152"/>
      <c r="F99" s="152"/>
      <c r="G99" s="152"/>
      <c r="H99" s="152"/>
      <c r="I99" s="181"/>
      <c r="J99" s="147"/>
      <c r="K99" s="149" t="s">
        <v>825</v>
      </c>
      <c r="L99" s="152" t="s">
        <v>327</v>
      </c>
      <c r="M99" s="152"/>
      <c r="N99" s="152" t="s">
        <v>342</v>
      </c>
      <c r="O99" s="152" t="s">
        <v>1393</v>
      </c>
    </row>
    <row r="100" spans="1:15" ht="21" customHeight="1">
      <c r="A100" s="177">
        <f t="shared" si="2"/>
        <v>95</v>
      </c>
      <c r="B100" s="152"/>
      <c r="C100" s="152"/>
      <c r="D100" s="152"/>
      <c r="E100" s="152"/>
      <c r="F100" s="152"/>
      <c r="G100" s="152"/>
      <c r="H100" s="152"/>
      <c r="I100" s="181"/>
      <c r="J100" s="147"/>
      <c r="K100" s="147" t="s">
        <v>1045</v>
      </c>
      <c r="L100" s="152" t="s">
        <v>618</v>
      </c>
      <c r="M100" s="152" t="s">
        <v>1067</v>
      </c>
      <c r="N100" s="152" t="s">
        <v>1068</v>
      </c>
      <c r="O100" s="152" t="s">
        <v>1394</v>
      </c>
    </row>
    <row r="101" spans="1:15" ht="21" customHeight="1">
      <c r="A101" s="177">
        <f t="shared" si="2"/>
        <v>96</v>
      </c>
      <c r="B101" s="152"/>
      <c r="C101" s="152"/>
      <c r="D101" s="152"/>
      <c r="E101" s="152"/>
      <c r="F101" s="152"/>
      <c r="G101" s="152"/>
      <c r="H101" s="152"/>
      <c r="I101" s="181"/>
      <c r="J101" s="147"/>
      <c r="K101" s="147" t="s">
        <v>1049</v>
      </c>
      <c r="L101" s="152" t="s">
        <v>618</v>
      </c>
      <c r="M101" s="152" t="s">
        <v>619</v>
      </c>
      <c r="N101" s="152" t="s">
        <v>606</v>
      </c>
      <c r="O101" s="152" t="s">
        <v>1394</v>
      </c>
    </row>
    <row r="102" spans="1:15" ht="21" customHeight="1">
      <c r="A102" s="177">
        <f t="shared" si="2"/>
        <v>97</v>
      </c>
      <c r="B102" s="152"/>
      <c r="C102" s="152"/>
      <c r="D102" s="152"/>
      <c r="E102" s="152"/>
      <c r="F102" s="152"/>
      <c r="G102" s="152"/>
      <c r="H102" s="152"/>
      <c r="I102" s="181"/>
      <c r="J102" s="147"/>
      <c r="K102" s="147" t="s">
        <v>1053</v>
      </c>
      <c r="L102" s="152" t="s">
        <v>618</v>
      </c>
      <c r="M102" s="152" t="s">
        <v>619</v>
      </c>
      <c r="N102" s="152" t="s">
        <v>606</v>
      </c>
      <c r="O102" s="152" t="s">
        <v>1394</v>
      </c>
    </row>
    <row r="103" spans="1:15" ht="21" customHeight="1">
      <c r="A103" s="177">
        <f t="shared" si="2"/>
        <v>98</v>
      </c>
      <c r="B103" s="152"/>
      <c r="C103" s="152"/>
      <c r="D103" s="152"/>
      <c r="E103" s="152"/>
      <c r="F103" s="152"/>
      <c r="G103" s="152"/>
      <c r="H103" s="152"/>
      <c r="I103" s="181"/>
      <c r="J103" s="147"/>
      <c r="K103" s="147" t="s">
        <v>1056</v>
      </c>
      <c r="L103" s="152" t="s">
        <v>1072</v>
      </c>
      <c r="M103" s="152" t="s">
        <v>1073</v>
      </c>
      <c r="N103" s="152" t="s">
        <v>1074</v>
      </c>
      <c r="O103" s="152" t="s">
        <v>1394</v>
      </c>
    </row>
    <row r="104" spans="1:15" ht="21" customHeight="1">
      <c r="A104" s="177">
        <f t="shared" si="2"/>
        <v>99</v>
      </c>
      <c r="B104" s="152"/>
      <c r="C104" s="152"/>
      <c r="D104" s="152"/>
      <c r="E104" s="152"/>
      <c r="F104" s="152"/>
      <c r="G104" s="152"/>
      <c r="H104" s="152"/>
      <c r="I104" s="181"/>
      <c r="J104" s="147"/>
      <c r="K104" s="147" t="s">
        <v>1059</v>
      </c>
      <c r="L104" s="152" t="s">
        <v>1075</v>
      </c>
      <c r="M104" s="152" t="s">
        <v>1076</v>
      </c>
      <c r="N104" s="152" t="s">
        <v>1077</v>
      </c>
      <c r="O104" s="152" t="s">
        <v>1394</v>
      </c>
    </row>
    <row r="105" spans="1:15" ht="21" customHeight="1">
      <c r="A105" s="177">
        <f t="shared" si="2"/>
        <v>100</v>
      </c>
      <c r="B105" s="152"/>
      <c r="C105" s="152"/>
      <c r="D105" s="152"/>
      <c r="E105" s="152"/>
      <c r="F105" s="152"/>
      <c r="G105" s="152"/>
      <c r="H105" s="152"/>
      <c r="I105" s="181"/>
      <c r="J105" s="147"/>
      <c r="K105" s="147" t="s">
        <v>1062</v>
      </c>
      <c r="L105" s="152" t="s">
        <v>1072</v>
      </c>
      <c r="M105" s="152" t="s">
        <v>1073</v>
      </c>
      <c r="N105" s="152" t="s">
        <v>1074</v>
      </c>
      <c r="O105" s="152" t="s">
        <v>1394</v>
      </c>
    </row>
    <row r="106" spans="1:15" ht="21" customHeight="1">
      <c r="A106" s="177">
        <f t="shared" si="2"/>
        <v>101</v>
      </c>
      <c r="I106" s="181"/>
      <c r="J106" s="147"/>
      <c r="K106" s="147" t="s">
        <v>1066</v>
      </c>
      <c r="L106" s="152" t="s">
        <v>618</v>
      </c>
      <c r="M106" s="152" t="s">
        <v>1067</v>
      </c>
      <c r="N106" s="152" t="s">
        <v>1068</v>
      </c>
      <c r="O106" s="152" t="s">
        <v>1394</v>
      </c>
    </row>
    <row r="107" spans="1:15" ht="21" customHeight="1">
      <c r="A107" s="177">
        <f t="shared" si="2"/>
        <v>102</v>
      </c>
      <c r="I107" s="181"/>
      <c r="J107" s="147"/>
      <c r="K107" s="147" t="s">
        <v>1108</v>
      </c>
      <c r="L107" s="152" t="s">
        <v>1157</v>
      </c>
      <c r="M107" s="152" t="s">
        <v>1158</v>
      </c>
      <c r="N107" s="152" t="s">
        <v>828</v>
      </c>
      <c r="O107" s="152" t="s">
        <v>1395</v>
      </c>
    </row>
    <row r="108" spans="1:15" ht="21" customHeight="1">
      <c r="A108" s="177">
        <f t="shared" si="2"/>
        <v>103</v>
      </c>
      <c r="I108" s="181"/>
      <c r="J108" s="147"/>
      <c r="K108" s="147" t="s">
        <v>1118</v>
      </c>
      <c r="L108" s="152" t="s">
        <v>1157</v>
      </c>
      <c r="M108" s="152" t="s">
        <v>1158</v>
      </c>
      <c r="N108" s="152" t="s">
        <v>828</v>
      </c>
      <c r="O108" s="152" t="s">
        <v>1395</v>
      </c>
    </row>
    <row r="109" spans="1:15" ht="21" customHeight="1">
      <c r="A109" s="177">
        <f t="shared" si="2"/>
        <v>104</v>
      </c>
      <c r="I109" s="181"/>
      <c r="J109" s="147"/>
      <c r="K109" s="147" t="s">
        <v>1127</v>
      </c>
      <c r="L109" s="152" t="s">
        <v>1157</v>
      </c>
      <c r="M109" s="152" t="s">
        <v>1158</v>
      </c>
      <c r="N109" s="152" t="s">
        <v>828</v>
      </c>
      <c r="O109" s="152" t="s">
        <v>1395</v>
      </c>
    </row>
    <row r="110" spans="1:15" ht="21" customHeight="1">
      <c r="A110" s="177">
        <f t="shared" si="2"/>
        <v>105</v>
      </c>
      <c r="I110" s="181"/>
      <c r="J110" s="147"/>
      <c r="K110" s="147" t="s">
        <v>1133</v>
      </c>
      <c r="L110" s="152" t="s">
        <v>327</v>
      </c>
      <c r="M110" s="152"/>
      <c r="N110" s="152" t="s">
        <v>342</v>
      </c>
      <c r="O110" s="152" t="s">
        <v>1395</v>
      </c>
    </row>
    <row r="111" spans="1:15" ht="21" customHeight="1">
      <c r="A111" s="177">
        <f t="shared" si="2"/>
        <v>106</v>
      </c>
      <c r="I111" s="181"/>
      <c r="J111" s="147"/>
      <c r="K111" s="147" t="s">
        <v>1137</v>
      </c>
      <c r="L111" s="152" t="s">
        <v>1157</v>
      </c>
      <c r="M111" s="152" t="s">
        <v>1158</v>
      </c>
      <c r="N111" s="152" t="s">
        <v>828</v>
      </c>
      <c r="O111" s="152" t="s">
        <v>1395</v>
      </c>
    </row>
    <row r="112" spans="1:15" ht="21" customHeight="1">
      <c r="A112" s="177">
        <f t="shared" si="2"/>
        <v>107</v>
      </c>
      <c r="I112" s="181"/>
      <c r="J112" s="147"/>
      <c r="K112" s="147" t="s">
        <v>1143</v>
      </c>
      <c r="L112" s="152" t="s">
        <v>392</v>
      </c>
      <c r="M112" s="152" t="s">
        <v>391</v>
      </c>
      <c r="N112" s="152" t="s">
        <v>390</v>
      </c>
      <c r="O112" s="152" t="s">
        <v>1395</v>
      </c>
    </row>
    <row r="113" spans="1:15" ht="21" customHeight="1">
      <c r="A113" s="177">
        <f t="shared" si="2"/>
        <v>108</v>
      </c>
      <c r="I113" s="181"/>
      <c r="J113" s="147"/>
      <c r="K113" s="147" t="s">
        <v>1149</v>
      </c>
      <c r="L113" s="152" t="s">
        <v>832</v>
      </c>
      <c r="M113" s="152" t="s">
        <v>876</v>
      </c>
      <c r="N113" s="152" t="s">
        <v>398</v>
      </c>
      <c r="O113" s="152" t="s">
        <v>1395</v>
      </c>
    </row>
    <row r="114" spans="1:15" ht="21" customHeight="1">
      <c r="A114" s="177">
        <f t="shared" si="2"/>
        <v>109</v>
      </c>
      <c r="I114" s="181"/>
      <c r="J114" s="147"/>
      <c r="K114" s="149" t="s">
        <v>1155</v>
      </c>
      <c r="L114" s="152" t="s">
        <v>1163</v>
      </c>
      <c r="M114" s="152">
        <v>0.5</v>
      </c>
      <c r="N114" s="152" t="s">
        <v>386</v>
      </c>
      <c r="O114" s="152" t="s">
        <v>1395</v>
      </c>
    </row>
    <row r="115" spans="1:15" ht="21" customHeight="1">
      <c r="A115" s="177">
        <f t="shared" si="2"/>
        <v>110</v>
      </c>
      <c r="I115" s="181"/>
      <c r="J115" s="147"/>
      <c r="K115" s="147" t="s">
        <v>1186</v>
      </c>
      <c r="L115" s="152" t="s">
        <v>327</v>
      </c>
      <c r="M115" s="152" t="s">
        <v>1185</v>
      </c>
      <c r="N115" s="152" t="s">
        <v>342</v>
      </c>
      <c r="O115" s="152" t="s">
        <v>1396</v>
      </c>
    </row>
    <row r="116" spans="1:15" ht="21" customHeight="1">
      <c r="A116" s="177">
        <f t="shared" si="2"/>
        <v>111</v>
      </c>
      <c r="I116" s="181"/>
      <c r="J116" s="147"/>
      <c r="K116" s="149" t="s">
        <v>1190</v>
      </c>
      <c r="L116" s="152" t="s">
        <v>1189</v>
      </c>
      <c r="M116" s="152" t="s">
        <v>1224</v>
      </c>
      <c r="N116" s="152" t="s">
        <v>1225</v>
      </c>
      <c r="O116" s="152" t="s">
        <v>1396</v>
      </c>
    </row>
    <row r="117" spans="1:15" ht="21" customHeight="1">
      <c r="A117" s="177">
        <f t="shared" si="2"/>
        <v>112</v>
      </c>
      <c r="I117" s="181"/>
      <c r="J117" s="147"/>
      <c r="K117" s="147" t="s">
        <v>1194</v>
      </c>
      <c r="L117" s="152" t="s">
        <v>1207</v>
      </c>
      <c r="M117" s="152" t="s">
        <v>1193</v>
      </c>
      <c r="N117" s="152" t="s">
        <v>1226</v>
      </c>
      <c r="O117" s="152" t="s">
        <v>1396</v>
      </c>
    </row>
    <row r="118" spans="1:15" ht="21" customHeight="1">
      <c r="A118" s="177">
        <f t="shared" si="2"/>
        <v>113</v>
      </c>
      <c r="I118" s="181"/>
      <c r="J118" s="147"/>
      <c r="K118" s="147" t="s">
        <v>1197</v>
      </c>
      <c r="L118" s="152" t="s">
        <v>327</v>
      </c>
      <c r="M118" s="152" t="s">
        <v>1185</v>
      </c>
      <c r="N118" s="152" t="s">
        <v>342</v>
      </c>
      <c r="O118" s="152" t="s">
        <v>1396</v>
      </c>
    </row>
    <row r="119" spans="1:15" ht="21" customHeight="1">
      <c r="A119" s="177">
        <f t="shared" si="2"/>
        <v>114</v>
      </c>
      <c r="I119" s="181"/>
      <c r="J119" s="147"/>
      <c r="K119" s="147" t="s">
        <v>1200</v>
      </c>
      <c r="L119" s="152" t="s">
        <v>1157</v>
      </c>
      <c r="M119" s="152" t="s">
        <v>1228</v>
      </c>
      <c r="N119" s="152" t="s">
        <v>386</v>
      </c>
      <c r="O119" s="152" t="s">
        <v>1396</v>
      </c>
    </row>
    <row r="120" spans="1:15" ht="21" customHeight="1">
      <c r="A120" s="177">
        <f t="shared" si="2"/>
        <v>115</v>
      </c>
      <c r="I120" s="181"/>
      <c r="J120" s="147"/>
      <c r="K120" s="149" t="s">
        <v>1204</v>
      </c>
      <c r="L120" s="152" t="s">
        <v>1203</v>
      </c>
      <c r="M120" s="152" t="s">
        <v>1229</v>
      </c>
      <c r="N120" s="152" t="s">
        <v>1230</v>
      </c>
      <c r="O120" s="152" t="s">
        <v>1396</v>
      </c>
    </row>
    <row r="121" spans="1:15" ht="21" customHeight="1">
      <c r="A121" s="177">
        <f t="shared" si="2"/>
        <v>116</v>
      </c>
      <c r="I121" s="181"/>
      <c r="J121" s="147"/>
      <c r="K121" s="149" t="s">
        <v>1208</v>
      </c>
      <c r="L121" s="152" t="s">
        <v>1207</v>
      </c>
      <c r="M121" s="152" t="s">
        <v>1193</v>
      </c>
      <c r="N121" s="152" t="s">
        <v>1226</v>
      </c>
      <c r="O121" s="152" t="s">
        <v>1396</v>
      </c>
    </row>
    <row r="122" spans="1:15" ht="21" customHeight="1">
      <c r="A122" s="177">
        <f t="shared" si="2"/>
        <v>117</v>
      </c>
      <c r="I122" s="181"/>
      <c r="J122" s="147"/>
      <c r="K122" s="147" t="s">
        <v>1211</v>
      </c>
      <c r="L122" s="152" t="s">
        <v>1189</v>
      </c>
      <c r="M122" s="152" t="s">
        <v>1224</v>
      </c>
      <c r="N122" s="152" t="s">
        <v>1225</v>
      </c>
      <c r="O122" s="152" t="s">
        <v>1396</v>
      </c>
    </row>
    <row r="123" spans="1:15" ht="21" customHeight="1">
      <c r="A123" s="177">
        <f t="shared" si="2"/>
        <v>118</v>
      </c>
      <c r="I123" s="181"/>
      <c r="J123" s="147"/>
      <c r="K123" s="149" t="s">
        <v>1215</v>
      </c>
      <c r="L123" s="152" t="s">
        <v>1214</v>
      </c>
      <c r="M123" s="152" t="s">
        <v>1193</v>
      </c>
      <c r="N123" s="152" t="s">
        <v>875</v>
      </c>
      <c r="O123" s="152" t="s">
        <v>1396</v>
      </c>
    </row>
    <row r="124" spans="1:15" ht="21" customHeight="1">
      <c r="A124" s="177">
        <f t="shared" si="2"/>
        <v>119</v>
      </c>
      <c r="I124" s="181"/>
      <c r="J124" s="147"/>
      <c r="K124" s="149" t="s">
        <v>1218</v>
      </c>
      <c r="L124" s="152" t="s">
        <v>1214</v>
      </c>
      <c r="M124" s="152" t="s">
        <v>1193</v>
      </c>
      <c r="N124" s="152" t="s">
        <v>875</v>
      </c>
      <c r="O124" s="152" t="s">
        <v>1396</v>
      </c>
    </row>
    <row r="125" spans="1:15" ht="21" customHeight="1">
      <c r="A125" s="177">
        <f t="shared" si="2"/>
        <v>120</v>
      </c>
      <c r="I125" s="181"/>
      <c r="J125" s="147"/>
      <c r="K125" s="149" t="s">
        <v>1221</v>
      </c>
      <c r="L125" s="152" t="s">
        <v>1214</v>
      </c>
      <c r="M125" s="152" t="s">
        <v>1193</v>
      </c>
      <c r="N125" s="152" t="s">
        <v>875</v>
      </c>
      <c r="O125" s="152" t="s">
        <v>1396</v>
      </c>
    </row>
    <row r="126" spans="1:15" ht="21" customHeight="1">
      <c r="A126" s="177">
        <f t="shared" si="2"/>
        <v>121</v>
      </c>
      <c r="I126" s="181"/>
      <c r="J126" s="147"/>
      <c r="K126" s="147"/>
      <c r="L126" s="152"/>
      <c r="M126" s="152"/>
      <c r="N126" s="152"/>
      <c r="O126" s="152"/>
    </row>
    <row r="127" spans="1:15" ht="21" customHeight="1">
      <c r="A127" s="177">
        <f t="shared" si="2"/>
        <v>122</v>
      </c>
      <c r="I127" s="181"/>
      <c r="J127" s="147"/>
      <c r="K127" s="147"/>
      <c r="L127" s="152"/>
      <c r="M127" s="152"/>
      <c r="N127" s="152"/>
      <c r="O127" s="152"/>
    </row>
    <row r="128" spans="1:15" ht="21" customHeight="1">
      <c r="A128" s="177">
        <f t="shared" si="2"/>
        <v>123</v>
      </c>
      <c r="I128" s="181"/>
      <c r="J128" s="147"/>
      <c r="K128" s="147"/>
      <c r="L128" s="152"/>
      <c r="M128" s="152"/>
      <c r="N128" s="152"/>
      <c r="O128" s="152"/>
    </row>
    <row r="129" spans="1:15" ht="21" customHeight="1">
      <c r="A129" s="177">
        <f t="shared" si="2"/>
        <v>124</v>
      </c>
      <c r="I129" s="181"/>
      <c r="J129" s="147"/>
      <c r="K129" s="147"/>
      <c r="L129" s="152"/>
      <c r="M129" s="152"/>
      <c r="N129" s="152"/>
      <c r="O129" s="152"/>
    </row>
    <row r="130" spans="1:15" ht="21" customHeight="1">
      <c r="A130" s="177">
        <f t="shared" si="2"/>
        <v>125</v>
      </c>
      <c r="I130" s="181"/>
      <c r="J130" s="147"/>
      <c r="K130" s="147"/>
      <c r="L130" s="152"/>
      <c r="M130" s="152"/>
      <c r="N130" s="152"/>
      <c r="O130" s="152"/>
    </row>
    <row r="131" spans="1:15" ht="21" customHeight="1">
      <c r="A131" s="177">
        <f t="shared" si="2"/>
        <v>126</v>
      </c>
      <c r="I131" s="181"/>
      <c r="J131" s="147"/>
      <c r="K131" s="147"/>
      <c r="L131" s="152"/>
      <c r="M131" s="152"/>
      <c r="N131" s="152"/>
      <c r="O131" s="152"/>
    </row>
    <row r="132" spans="1:15" ht="21" customHeight="1">
      <c r="A132" s="177">
        <f t="shared" si="2"/>
        <v>127</v>
      </c>
      <c r="I132" s="181"/>
      <c r="J132" s="147"/>
      <c r="K132" s="147"/>
      <c r="L132" s="152"/>
      <c r="M132" s="152"/>
      <c r="N132" s="152"/>
      <c r="O132" s="152"/>
    </row>
    <row r="133" spans="1:15" ht="21" customHeight="1">
      <c r="A133" s="177">
        <f t="shared" si="2"/>
        <v>128</v>
      </c>
      <c r="I133" s="181"/>
      <c r="J133" s="147"/>
      <c r="K133" s="147"/>
      <c r="L133" s="152"/>
      <c r="M133" s="152"/>
      <c r="N133" s="152"/>
      <c r="O133" s="152"/>
    </row>
    <row r="134" spans="1:15" ht="21" customHeight="1">
      <c r="A134" s="177">
        <f t="shared" si="2"/>
        <v>129</v>
      </c>
      <c r="I134" s="181"/>
      <c r="J134" s="147"/>
      <c r="K134" s="147"/>
      <c r="L134" s="152"/>
      <c r="M134" s="152"/>
      <c r="N134" s="152"/>
      <c r="O134" s="152"/>
    </row>
    <row r="135" spans="1:15" ht="21" customHeight="1">
      <c r="A135" s="177">
        <f t="shared" ref="A135:A198" si="3">ROW()-5</f>
        <v>130</v>
      </c>
      <c r="I135" s="181"/>
      <c r="J135" s="147"/>
      <c r="K135" s="147"/>
      <c r="L135" s="152"/>
      <c r="M135" s="152"/>
      <c r="N135" s="152"/>
      <c r="O135" s="152"/>
    </row>
    <row r="136" spans="1:15" ht="21" customHeight="1">
      <c r="A136" s="177">
        <f t="shared" si="3"/>
        <v>131</v>
      </c>
      <c r="I136" s="181"/>
      <c r="J136" s="147"/>
      <c r="K136" s="147"/>
      <c r="L136" s="152"/>
      <c r="M136" s="152"/>
      <c r="N136" s="152"/>
      <c r="O136" s="152"/>
    </row>
    <row r="137" spans="1:15" ht="21" customHeight="1">
      <c r="A137" s="177">
        <f t="shared" si="3"/>
        <v>132</v>
      </c>
      <c r="I137" s="181"/>
      <c r="J137" s="147"/>
      <c r="K137" s="147"/>
      <c r="L137" s="152"/>
      <c r="M137" s="152"/>
      <c r="N137" s="152"/>
      <c r="O137" s="152"/>
    </row>
    <row r="138" spans="1:15" ht="21" customHeight="1">
      <c r="A138" s="177">
        <f t="shared" si="3"/>
        <v>133</v>
      </c>
      <c r="I138" s="181"/>
      <c r="J138" s="147"/>
      <c r="K138" s="147"/>
      <c r="L138" s="152"/>
      <c r="M138" s="152"/>
      <c r="N138" s="152"/>
      <c r="O138" s="152"/>
    </row>
    <row r="139" spans="1:15" ht="21" customHeight="1">
      <c r="A139" s="177">
        <f t="shared" si="3"/>
        <v>134</v>
      </c>
      <c r="I139" s="181"/>
      <c r="J139" s="147"/>
      <c r="K139" s="147"/>
      <c r="L139" s="152"/>
      <c r="M139" s="152"/>
      <c r="N139" s="152"/>
      <c r="O139" s="152"/>
    </row>
    <row r="140" spans="1:15" ht="21" customHeight="1">
      <c r="A140" s="177">
        <f t="shared" si="3"/>
        <v>135</v>
      </c>
      <c r="I140" s="181"/>
      <c r="J140" s="147"/>
      <c r="K140" s="147"/>
      <c r="L140" s="152"/>
      <c r="M140" s="152"/>
      <c r="N140" s="152"/>
      <c r="O140" s="152"/>
    </row>
    <row r="141" spans="1:15" ht="21" customHeight="1">
      <c r="A141" s="177">
        <f t="shared" si="3"/>
        <v>136</v>
      </c>
      <c r="I141" s="181"/>
      <c r="J141" s="147"/>
      <c r="K141" s="147"/>
      <c r="L141" s="152"/>
      <c r="M141" s="152"/>
      <c r="N141" s="152"/>
      <c r="O141" s="152"/>
    </row>
    <row r="142" spans="1:15" ht="21" customHeight="1">
      <c r="A142" s="177">
        <f t="shared" si="3"/>
        <v>137</v>
      </c>
      <c r="I142" s="181"/>
      <c r="J142" s="147"/>
      <c r="K142" s="147"/>
      <c r="L142" s="152"/>
      <c r="M142" s="152"/>
      <c r="N142" s="152"/>
      <c r="O142" s="152"/>
    </row>
    <row r="143" spans="1:15" ht="21" customHeight="1">
      <c r="A143" s="177">
        <f t="shared" si="3"/>
        <v>138</v>
      </c>
      <c r="I143" s="181"/>
      <c r="J143" s="147"/>
      <c r="K143" s="147"/>
      <c r="L143" s="152"/>
      <c r="M143" s="152"/>
      <c r="N143" s="152"/>
      <c r="O143" s="152"/>
    </row>
    <row r="144" spans="1:15" ht="21" customHeight="1">
      <c r="A144" s="177">
        <f t="shared" si="3"/>
        <v>139</v>
      </c>
      <c r="I144" s="181"/>
      <c r="J144" s="147"/>
      <c r="K144" s="147"/>
      <c r="L144" s="152"/>
      <c r="M144" s="152"/>
      <c r="N144" s="152"/>
      <c r="O144" s="152"/>
    </row>
    <row r="145" spans="1:15" ht="21" customHeight="1">
      <c r="A145" s="177">
        <f t="shared" si="3"/>
        <v>140</v>
      </c>
      <c r="I145" s="181"/>
      <c r="J145" s="147"/>
      <c r="K145" s="147"/>
      <c r="L145" s="152"/>
      <c r="M145" s="152"/>
      <c r="N145" s="152"/>
      <c r="O145" s="152"/>
    </row>
    <row r="146" spans="1:15" ht="21" customHeight="1">
      <c r="A146" s="177">
        <f t="shared" si="3"/>
        <v>141</v>
      </c>
      <c r="I146" s="181"/>
      <c r="J146" s="147"/>
      <c r="K146" s="147"/>
      <c r="L146" s="152"/>
      <c r="M146" s="152"/>
      <c r="N146" s="152"/>
      <c r="O146" s="152"/>
    </row>
    <row r="147" spans="1:15" ht="21" customHeight="1">
      <c r="A147" s="177">
        <f t="shared" si="3"/>
        <v>142</v>
      </c>
      <c r="I147" s="181"/>
      <c r="J147" s="147"/>
      <c r="K147" s="147"/>
      <c r="L147" s="152"/>
      <c r="M147" s="152"/>
      <c r="N147" s="152"/>
      <c r="O147" s="152"/>
    </row>
    <row r="148" spans="1:15" ht="21" customHeight="1">
      <c r="A148" s="177">
        <f t="shared" si="3"/>
        <v>143</v>
      </c>
      <c r="I148" s="181"/>
      <c r="J148" s="147"/>
      <c r="K148" s="147"/>
      <c r="L148" s="152"/>
      <c r="M148" s="152"/>
      <c r="N148" s="152"/>
      <c r="O148" s="152"/>
    </row>
    <row r="149" spans="1:15" ht="21" customHeight="1">
      <c r="A149" s="177">
        <f t="shared" si="3"/>
        <v>144</v>
      </c>
      <c r="I149" s="181"/>
      <c r="J149" s="147"/>
      <c r="K149" s="147"/>
      <c r="L149" s="152"/>
      <c r="M149" s="152"/>
      <c r="N149" s="152"/>
      <c r="O149" s="152"/>
    </row>
    <row r="150" spans="1:15" ht="21" customHeight="1">
      <c r="A150" s="177">
        <f t="shared" si="3"/>
        <v>145</v>
      </c>
      <c r="I150" s="181"/>
      <c r="J150" s="147"/>
      <c r="K150" s="147"/>
      <c r="L150" s="152"/>
      <c r="M150" s="152"/>
      <c r="N150" s="152"/>
      <c r="O150" s="152"/>
    </row>
    <row r="151" spans="1:15" ht="21" customHeight="1">
      <c r="A151" s="177">
        <f t="shared" si="3"/>
        <v>146</v>
      </c>
      <c r="I151" s="181"/>
      <c r="J151" s="147"/>
      <c r="K151" s="147"/>
      <c r="L151" s="152"/>
      <c r="M151" s="152"/>
      <c r="N151" s="152"/>
      <c r="O151" s="152"/>
    </row>
    <row r="152" spans="1:15" ht="21" customHeight="1">
      <c r="A152" s="177">
        <f t="shared" si="3"/>
        <v>147</v>
      </c>
      <c r="I152" s="181"/>
      <c r="J152" s="147"/>
      <c r="K152" s="147"/>
      <c r="L152" s="152"/>
      <c r="M152" s="152"/>
      <c r="N152" s="152"/>
      <c r="O152" s="152"/>
    </row>
    <row r="153" spans="1:15" ht="21" customHeight="1">
      <c r="A153" s="177">
        <f t="shared" si="3"/>
        <v>148</v>
      </c>
      <c r="I153" s="181"/>
      <c r="J153" s="147"/>
      <c r="K153" s="147"/>
      <c r="L153" s="152"/>
      <c r="M153" s="152"/>
      <c r="N153" s="152"/>
      <c r="O153" s="152"/>
    </row>
    <row r="154" spans="1:15" ht="21" customHeight="1">
      <c r="A154" s="177">
        <f t="shared" si="3"/>
        <v>149</v>
      </c>
      <c r="I154" s="181"/>
      <c r="J154" s="147"/>
      <c r="K154" s="147"/>
      <c r="L154" s="152"/>
      <c r="M154" s="152"/>
      <c r="N154" s="152"/>
      <c r="O154" s="152"/>
    </row>
    <row r="155" spans="1:15" ht="21" customHeight="1">
      <c r="A155" s="177">
        <f t="shared" si="3"/>
        <v>150</v>
      </c>
      <c r="I155" s="181"/>
      <c r="J155" s="147"/>
      <c r="K155" s="147"/>
      <c r="L155" s="152"/>
      <c r="M155" s="152"/>
      <c r="N155" s="152"/>
      <c r="O155" s="152"/>
    </row>
    <row r="156" spans="1:15" ht="21" customHeight="1">
      <c r="A156" s="177">
        <f t="shared" si="3"/>
        <v>151</v>
      </c>
      <c r="I156" s="181"/>
      <c r="J156" s="147"/>
      <c r="K156" s="147"/>
      <c r="L156" s="152"/>
      <c r="M156" s="152"/>
      <c r="N156" s="152"/>
      <c r="O156" s="152"/>
    </row>
    <row r="157" spans="1:15" ht="21" customHeight="1">
      <c r="A157" s="177">
        <f t="shared" si="3"/>
        <v>152</v>
      </c>
      <c r="I157" s="181"/>
      <c r="J157" s="147"/>
      <c r="K157" s="147"/>
      <c r="L157" s="152"/>
      <c r="M157" s="152"/>
      <c r="N157" s="152"/>
      <c r="O157" s="152"/>
    </row>
    <row r="158" spans="1:15" ht="21" customHeight="1">
      <c r="A158" s="177">
        <f t="shared" si="3"/>
        <v>153</v>
      </c>
      <c r="I158" s="181"/>
      <c r="J158" s="147"/>
      <c r="K158" s="147"/>
      <c r="L158" s="152"/>
      <c r="M158" s="152"/>
      <c r="N158" s="152"/>
      <c r="O158" s="152"/>
    </row>
    <row r="159" spans="1:15" ht="21" customHeight="1">
      <c r="A159" s="177">
        <f t="shared" si="3"/>
        <v>154</v>
      </c>
      <c r="I159" s="181"/>
      <c r="J159" s="147"/>
      <c r="K159" s="147"/>
      <c r="L159" s="152"/>
      <c r="M159" s="152"/>
      <c r="N159" s="152"/>
      <c r="O159" s="152"/>
    </row>
    <row r="160" spans="1:15" ht="21" customHeight="1">
      <c r="A160" s="177">
        <f t="shared" si="3"/>
        <v>155</v>
      </c>
      <c r="I160" s="181"/>
      <c r="J160" s="147"/>
      <c r="K160" s="147"/>
      <c r="L160" s="152"/>
      <c r="M160" s="152"/>
      <c r="N160" s="152"/>
      <c r="O160" s="152"/>
    </row>
    <row r="161" spans="1:15" ht="21" customHeight="1">
      <c r="A161" s="177">
        <f t="shared" si="3"/>
        <v>156</v>
      </c>
      <c r="I161" s="181"/>
      <c r="J161" s="147"/>
      <c r="K161" s="147"/>
      <c r="L161" s="152"/>
      <c r="M161" s="152"/>
      <c r="N161" s="152"/>
      <c r="O161" s="152"/>
    </row>
    <row r="162" spans="1:15" ht="21" customHeight="1">
      <c r="A162" s="177">
        <f t="shared" si="3"/>
        <v>157</v>
      </c>
      <c r="I162" s="181"/>
      <c r="J162" s="147"/>
      <c r="K162" s="147"/>
      <c r="L162" s="152"/>
      <c r="M162" s="152"/>
      <c r="N162" s="152"/>
      <c r="O162" s="152"/>
    </row>
    <row r="163" spans="1:15" ht="21" customHeight="1">
      <c r="A163" s="177">
        <f t="shared" si="3"/>
        <v>158</v>
      </c>
      <c r="I163" s="181"/>
      <c r="J163" s="147"/>
      <c r="K163" s="147"/>
      <c r="L163" s="152"/>
      <c r="M163" s="152"/>
      <c r="N163" s="152"/>
      <c r="O163" s="152"/>
    </row>
    <row r="164" spans="1:15" ht="21" customHeight="1">
      <c r="A164" s="177">
        <f t="shared" si="3"/>
        <v>159</v>
      </c>
      <c r="I164" s="181"/>
      <c r="J164" s="147"/>
      <c r="K164" s="147"/>
      <c r="L164" s="152"/>
      <c r="M164" s="152"/>
      <c r="N164" s="152"/>
      <c r="O164" s="152"/>
    </row>
    <row r="165" spans="1:15" ht="21" customHeight="1">
      <c r="A165" s="177">
        <f t="shared" si="3"/>
        <v>160</v>
      </c>
      <c r="I165" s="181"/>
      <c r="J165" s="147"/>
      <c r="K165" s="147"/>
      <c r="L165" s="152"/>
      <c r="M165" s="152"/>
      <c r="N165" s="152"/>
      <c r="O165" s="152"/>
    </row>
    <row r="166" spans="1:15" ht="21" customHeight="1">
      <c r="A166" s="177">
        <f t="shared" si="3"/>
        <v>161</v>
      </c>
      <c r="I166" s="181"/>
      <c r="J166" s="147"/>
      <c r="K166" s="147"/>
      <c r="L166" s="152"/>
      <c r="M166" s="152"/>
      <c r="N166" s="152"/>
      <c r="O166" s="152"/>
    </row>
    <row r="167" spans="1:15" ht="21" customHeight="1">
      <c r="A167" s="177">
        <f t="shared" si="3"/>
        <v>162</v>
      </c>
      <c r="I167" s="181"/>
      <c r="J167" s="147"/>
      <c r="K167" s="147"/>
      <c r="L167" s="152"/>
      <c r="M167" s="152"/>
      <c r="N167" s="152"/>
      <c r="O167" s="152"/>
    </row>
    <row r="168" spans="1:15" ht="21" customHeight="1">
      <c r="A168" s="177">
        <f t="shared" si="3"/>
        <v>163</v>
      </c>
      <c r="I168" s="181"/>
      <c r="J168" s="147"/>
      <c r="K168" s="147"/>
      <c r="L168" s="152"/>
      <c r="M168" s="152"/>
      <c r="N168" s="152"/>
      <c r="O168" s="152"/>
    </row>
    <row r="169" spans="1:15" ht="21" customHeight="1">
      <c r="A169" s="177">
        <f t="shared" si="3"/>
        <v>164</v>
      </c>
      <c r="I169" s="181"/>
      <c r="J169" s="147"/>
      <c r="K169" s="147"/>
      <c r="L169" s="152"/>
      <c r="M169" s="152"/>
      <c r="N169" s="152"/>
      <c r="O169" s="152"/>
    </row>
    <row r="170" spans="1:15" ht="21" customHeight="1">
      <c r="A170" s="177">
        <f t="shared" si="3"/>
        <v>165</v>
      </c>
      <c r="I170" s="181"/>
      <c r="J170" s="147"/>
      <c r="K170" s="147"/>
      <c r="L170" s="152"/>
      <c r="M170" s="152"/>
      <c r="N170" s="152"/>
      <c r="O170" s="152"/>
    </row>
    <row r="171" spans="1:15" ht="21" customHeight="1">
      <c r="A171" s="177">
        <f t="shared" si="3"/>
        <v>166</v>
      </c>
      <c r="I171" s="181"/>
      <c r="J171" s="147"/>
      <c r="K171" s="147"/>
      <c r="L171" s="152"/>
      <c r="M171" s="152"/>
      <c r="N171" s="152"/>
      <c r="O171" s="152"/>
    </row>
    <row r="172" spans="1:15" ht="21" customHeight="1">
      <c r="A172" s="177">
        <f t="shared" si="3"/>
        <v>167</v>
      </c>
      <c r="I172" s="181"/>
      <c r="J172" s="147"/>
      <c r="K172" s="147"/>
      <c r="L172" s="152"/>
      <c r="M172" s="152"/>
      <c r="N172" s="152"/>
      <c r="O172" s="152"/>
    </row>
    <row r="173" spans="1:15" ht="21" customHeight="1">
      <c r="A173" s="177">
        <f t="shared" si="3"/>
        <v>168</v>
      </c>
      <c r="I173" s="181"/>
      <c r="J173" s="147"/>
      <c r="K173" s="147"/>
      <c r="L173" s="152"/>
      <c r="M173" s="152"/>
      <c r="N173" s="152"/>
      <c r="O173" s="152"/>
    </row>
    <row r="174" spans="1:15" ht="21" customHeight="1">
      <c r="A174" s="177">
        <f t="shared" si="3"/>
        <v>169</v>
      </c>
      <c r="I174" s="181"/>
      <c r="J174" s="147"/>
      <c r="K174" s="147"/>
      <c r="L174" s="152"/>
      <c r="M174" s="152"/>
      <c r="N174" s="152"/>
      <c r="O174" s="152"/>
    </row>
    <row r="175" spans="1:15" ht="21" customHeight="1">
      <c r="A175" s="177">
        <f t="shared" si="3"/>
        <v>170</v>
      </c>
      <c r="I175" s="181"/>
      <c r="J175" s="147"/>
      <c r="K175" s="147"/>
      <c r="L175" s="152"/>
      <c r="M175" s="152"/>
      <c r="N175" s="152"/>
      <c r="O175" s="152"/>
    </row>
    <row r="176" spans="1:15" ht="21" customHeight="1">
      <c r="A176" s="177">
        <f t="shared" si="3"/>
        <v>171</v>
      </c>
      <c r="I176" s="181"/>
      <c r="J176" s="147"/>
      <c r="K176" s="147"/>
      <c r="L176" s="152"/>
      <c r="M176" s="152"/>
      <c r="N176" s="152"/>
      <c r="O176" s="152"/>
    </row>
    <row r="177" spans="1:15" ht="21" customHeight="1">
      <c r="A177" s="177">
        <f t="shared" si="3"/>
        <v>172</v>
      </c>
      <c r="I177" s="181"/>
      <c r="J177" s="147"/>
      <c r="K177" s="147"/>
      <c r="L177" s="152"/>
      <c r="M177" s="152"/>
      <c r="N177" s="152"/>
      <c r="O177" s="152"/>
    </row>
    <row r="178" spans="1:15" ht="21" customHeight="1">
      <c r="A178" s="177">
        <f t="shared" si="3"/>
        <v>173</v>
      </c>
      <c r="I178" s="181"/>
      <c r="J178" s="147"/>
      <c r="K178" s="147"/>
      <c r="L178" s="152"/>
      <c r="M178" s="152"/>
      <c r="N178" s="152"/>
      <c r="O178" s="152"/>
    </row>
    <row r="179" spans="1:15" ht="21" customHeight="1">
      <c r="A179" s="177">
        <f t="shared" si="3"/>
        <v>174</v>
      </c>
      <c r="I179" s="181"/>
      <c r="J179" s="147"/>
      <c r="K179" s="147"/>
      <c r="L179" s="152"/>
      <c r="M179" s="152"/>
      <c r="N179" s="152"/>
      <c r="O179" s="152"/>
    </row>
    <row r="180" spans="1:15" ht="21" customHeight="1">
      <c r="A180" s="177">
        <f t="shared" si="3"/>
        <v>175</v>
      </c>
      <c r="I180" s="181"/>
      <c r="J180" s="147"/>
      <c r="K180" s="147"/>
      <c r="L180" s="152"/>
      <c r="M180" s="152"/>
      <c r="N180" s="152"/>
      <c r="O180" s="152"/>
    </row>
    <row r="181" spans="1:15" ht="21" customHeight="1">
      <c r="A181" s="177">
        <f t="shared" si="3"/>
        <v>176</v>
      </c>
      <c r="I181" s="181"/>
      <c r="J181" s="147"/>
      <c r="K181" s="147"/>
      <c r="L181" s="152"/>
      <c r="M181" s="152"/>
      <c r="N181" s="152"/>
      <c r="O181" s="152"/>
    </row>
    <row r="182" spans="1:15" ht="21" customHeight="1">
      <c r="A182" s="177">
        <f t="shared" si="3"/>
        <v>177</v>
      </c>
      <c r="I182" s="181"/>
      <c r="J182" s="147"/>
      <c r="K182" s="147"/>
      <c r="L182" s="152"/>
      <c r="M182" s="152"/>
      <c r="N182" s="152"/>
      <c r="O182" s="152"/>
    </row>
    <row r="183" spans="1:15" ht="21" customHeight="1">
      <c r="A183" s="177">
        <f t="shared" si="3"/>
        <v>178</v>
      </c>
      <c r="I183" s="181"/>
      <c r="J183" s="147"/>
      <c r="K183" s="147"/>
      <c r="L183" s="152"/>
      <c r="M183" s="152"/>
      <c r="N183" s="152"/>
      <c r="O183" s="152"/>
    </row>
    <row r="184" spans="1:15" ht="21" customHeight="1">
      <c r="A184" s="177">
        <f t="shared" si="3"/>
        <v>179</v>
      </c>
      <c r="I184" s="181"/>
      <c r="J184" s="147"/>
      <c r="K184" s="147"/>
      <c r="L184" s="152"/>
      <c r="M184" s="152"/>
      <c r="N184" s="152"/>
      <c r="O184" s="152"/>
    </row>
    <row r="185" spans="1:15" ht="21" customHeight="1">
      <c r="A185" s="177">
        <f t="shared" si="3"/>
        <v>180</v>
      </c>
      <c r="I185" s="181"/>
      <c r="J185" s="147"/>
      <c r="K185" s="147"/>
      <c r="L185" s="152"/>
      <c r="M185" s="152"/>
      <c r="N185" s="152"/>
      <c r="O185" s="152"/>
    </row>
    <row r="186" spans="1:15" ht="21" customHeight="1">
      <c r="A186" s="177">
        <f t="shared" si="3"/>
        <v>181</v>
      </c>
      <c r="I186" s="181"/>
      <c r="J186" s="147"/>
      <c r="K186" s="147"/>
      <c r="L186" s="152"/>
      <c r="M186" s="152"/>
      <c r="N186" s="152"/>
      <c r="O186" s="152"/>
    </row>
    <row r="187" spans="1:15" ht="21" customHeight="1">
      <c r="A187" s="177">
        <f t="shared" si="3"/>
        <v>182</v>
      </c>
      <c r="I187" s="181"/>
      <c r="J187" s="147"/>
      <c r="K187" s="147"/>
      <c r="L187" s="152"/>
      <c r="M187" s="152"/>
      <c r="N187" s="152"/>
      <c r="O187" s="152"/>
    </row>
    <row r="188" spans="1:15" ht="21" customHeight="1">
      <c r="A188" s="177">
        <f t="shared" si="3"/>
        <v>183</v>
      </c>
      <c r="I188" s="181"/>
      <c r="J188" s="147"/>
      <c r="K188" s="147"/>
      <c r="L188" s="152"/>
      <c r="M188" s="152"/>
      <c r="N188" s="152"/>
      <c r="O188" s="152"/>
    </row>
    <row r="189" spans="1:15" ht="21" customHeight="1">
      <c r="A189" s="177">
        <f t="shared" si="3"/>
        <v>184</v>
      </c>
      <c r="I189" s="181"/>
      <c r="J189" s="147"/>
      <c r="K189" s="147"/>
      <c r="L189" s="152"/>
      <c r="M189" s="152"/>
      <c r="N189" s="152"/>
      <c r="O189" s="152"/>
    </row>
    <row r="190" spans="1:15" ht="21" customHeight="1">
      <c r="A190" s="177">
        <f t="shared" si="3"/>
        <v>185</v>
      </c>
      <c r="I190" s="181"/>
      <c r="J190" s="147"/>
      <c r="K190" s="147"/>
      <c r="L190" s="152"/>
      <c r="M190" s="152"/>
      <c r="N190" s="152"/>
      <c r="O190" s="152"/>
    </row>
    <row r="191" spans="1:15" ht="21" customHeight="1">
      <c r="A191" s="177">
        <f t="shared" si="3"/>
        <v>186</v>
      </c>
      <c r="I191" s="181"/>
      <c r="J191" s="147"/>
      <c r="K191" s="147"/>
      <c r="L191" s="152"/>
      <c r="M191" s="152"/>
      <c r="N191" s="152"/>
      <c r="O191" s="152"/>
    </row>
    <row r="192" spans="1:15" ht="21" customHeight="1">
      <c r="A192" s="177">
        <f t="shared" si="3"/>
        <v>187</v>
      </c>
      <c r="I192" s="181"/>
      <c r="J192" s="147"/>
      <c r="K192" s="147"/>
      <c r="L192" s="152"/>
      <c r="M192" s="152"/>
      <c r="N192" s="152"/>
      <c r="O192" s="152"/>
    </row>
    <row r="193" spans="1:15" ht="21" customHeight="1">
      <c r="A193" s="177">
        <f t="shared" si="3"/>
        <v>188</v>
      </c>
      <c r="I193" s="181"/>
      <c r="J193" s="147"/>
      <c r="K193" s="147"/>
      <c r="L193" s="152"/>
      <c r="M193" s="152"/>
      <c r="N193" s="152"/>
      <c r="O193" s="152"/>
    </row>
    <row r="194" spans="1:15" ht="21" customHeight="1">
      <c r="A194" s="177">
        <f t="shared" si="3"/>
        <v>189</v>
      </c>
      <c r="I194" s="181"/>
      <c r="J194" s="147"/>
      <c r="K194" s="147"/>
      <c r="L194" s="152"/>
      <c r="M194" s="152"/>
      <c r="N194" s="152"/>
      <c r="O194" s="152"/>
    </row>
    <row r="195" spans="1:15" ht="21" customHeight="1">
      <c r="A195" s="177">
        <f t="shared" si="3"/>
        <v>190</v>
      </c>
      <c r="I195" s="181"/>
      <c r="J195" s="147"/>
      <c r="K195" s="147"/>
      <c r="L195" s="152"/>
      <c r="M195" s="152"/>
      <c r="N195" s="152"/>
      <c r="O195" s="152"/>
    </row>
    <row r="196" spans="1:15" ht="21" customHeight="1">
      <c r="A196" s="177">
        <f t="shared" si="3"/>
        <v>191</v>
      </c>
      <c r="I196" s="181"/>
      <c r="J196" s="147"/>
      <c r="K196" s="147"/>
      <c r="L196" s="152"/>
      <c r="M196" s="152"/>
      <c r="N196" s="152"/>
      <c r="O196" s="152"/>
    </row>
    <row r="197" spans="1:15" ht="21" customHeight="1">
      <c r="A197" s="177">
        <f t="shared" si="3"/>
        <v>192</v>
      </c>
      <c r="I197" s="181"/>
      <c r="J197" s="147"/>
      <c r="K197" s="147"/>
      <c r="L197" s="152"/>
      <c r="M197" s="152"/>
      <c r="N197" s="152"/>
      <c r="O197" s="152"/>
    </row>
    <row r="198" spans="1:15" ht="21" customHeight="1">
      <c r="A198" s="177">
        <f t="shared" si="3"/>
        <v>193</v>
      </c>
      <c r="I198" s="181"/>
      <c r="J198" s="147"/>
      <c r="K198" s="147"/>
      <c r="L198" s="152"/>
      <c r="M198" s="152"/>
      <c r="N198" s="152"/>
      <c r="O198" s="152"/>
    </row>
    <row r="199" spans="1:15" ht="21" customHeight="1">
      <c r="A199" s="177">
        <f t="shared" ref="A199:A205" si="4">ROW()-5</f>
        <v>194</v>
      </c>
      <c r="I199" s="181"/>
      <c r="J199" s="147"/>
      <c r="K199" s="147"/>
      <c r="L199" s="152"/>
      <c r="M199" s="152"/>
      <c r="N199" s="152"/>
      <c r="O199" s="152"/>
    </row>
    <row r="200" spans="1:15" ht="21" customHeight="1">
      <c r="A200" s="177">
        <f t="shared" si="4"/>
        <v>195</v>
      </c>
      <c r="I200" s="181"/>
      <c r="J200" s="147"/>
      <c r="K200" s="147"/>
      <c r="L200" s="152"/>
      <c r="M200" s="152"/>
      <c r="N200" s="152"/>
      <c r="O200" s="152"/>
    </row>
    <row r="201" spans="1:15" ht="21" customHeight="1">
      <c r="A201" s="177">
        <f t="shared" si="4"/>
        <v>196</v>
      </c>
      <c r="I201" s="181"/>
      <c r="J201" s="147"/>
      <c r="K201" s="147"/>
      <c r="L201" s="152"/>
      <c r="M201" s="152"/>
      <c r="N201" s="152"/>
      <c r="O201" s="152"/>
    </row>
    <row r="202" spans="1:15" ht="21" customHeight="1">
      <c r="A202" s="177">
        <f t="shared" si="4"/>
        <v>197</v>
      </c>
      <c r="I202" s="181"/>
      <c r="J202" s="147"/>
      <c r="K202" s="147"/>
      <c r="L202" s="152"/>
      <c r="M202" s="152"/>
      <c r="N202" s="152"/>
      <c r="O202" s="152"/>
    </row>
    <row r="203" spans="1:15" ht="21" customHeight="1">
      <c r="A203" s="177">
        <f t="shared" si="4"/>
        <v>198</v>
      </c>
      <c r="I203" s="181"/>
      <c r="J203" s="147"/>
      <c r="K203" s="147"/>
      <c r="L203" s="152"/>
      <c r="M203" s="152"/>
      <c r="N203" s="152"/>
      <c r="O203" s="152"/>
    </row>
    <row r="204" spans="1:15" ht="21" customHeight="1">
      <c r="A204" s="177">
        <f t="shared" si="4"/>
        <v>199</v>
      </c>
      <c r="I204" s="181"/>
      <c r="J204" s="147"/>
      <c r="K204" s="147"/>
      <c r="L204" s="152"/>
      <c r="M204" s="152"/>
      <c r="N204" s="152"/>
      <c r="O204" s="152"/>
    </row>
    <row r="205" spans="1:15" ht="21" customHeight="1">
      <c r="A205" s="177">
        <f t="shared" si="4"/>
        <v>200</v>
      </c>
      <c r="I205" s="181"/>
      <c r="J205" s="147"/>
      <c r="K205" s="147"/>
      <c r="L205" s="152"/>
      <c r="M205" s="152"/>
      <c r="N205" s="152"/>
      <c r="O205" s="152"/>
    </row>
  </sheetData>
  <sheetProtection algorithmName="SHA-512" hashValue="Mlt3K3A5JYAZyOUT52aAzPNDsuyhfKhfCaQLUqpMaJnMz4Y30DTrAQk8gEhyHr8WZJEgkYJg5NgyyqMhbjfdqg==" saltValue="vvGYWwlm1fu+NR88h+dQFg==" spinCount="100000" sheet="1" objects="1" scenarios="1"/>
  <phoneticPr fontId="10" type="noConversion"/>
  <conditionalFormatting sqref="F6:F105">
    <cfRule type="duplicateValues" dxfId="41" priority="55"/>
  </conditionalFormatting>
  <conditionalFormatting sqref="E6:E21 E23:E105">
    <cfRule type="duplicateValues" dxfId="40" priority="54"/>
  </conditionalFormatting>
  <conditionalFormatting sqref="D6:D20 D22:D105 E22">
    <cfRule type="duplicateValues" dxfId="39" priority="51"/>
  </conditionalFormatting>
  <conditionalFormatting sqref="C6:C105">
    <cfRule type="duplicateValues" dxfId="38" priority="50"/>
  </conditionalFormatting>
  <conditionalFormatting sqref="B6:B105">
    <cfRule type="duplicateValues" dxfId="37" priority="49"/>
  </conditionalFormatting>
  <conditionalFormatting sqref="B4:H4">
    <cfRule type="cellIs" dxfId="36" priority="43" operator="equal">
      <formula>0</formula>
    </cfRule>
  </conditionalFormatting>
  <conditionalFormatting sqref="A4 I4:O4">
    <cfRule type="cellIs" dxfId="35" priority="56" operator="equal">
      <formula>0</formula>
    </cfRule>
  </conditionalFormatting>
  <conditionalFormatting sqref="K6:K205">
    <cfRule type="duplicateValues" dxfId="34" priority="311"/>
  </conditionalFormatting>
  <conditionalFormatting sqref="J6:J205">
    <cfRule type="duplicateValues" dxfId="33" priority="32"/>
  </conditionalFormatting>
  <conditionalFormatting sqref="I6:I205">
    <cfRule type="duplicateValues" dxfId="32" priority="31"/>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
    <tabColor rgb="FF002060"/>
  </sheetPr>
  <dimension ref="A1"/>
  <sheetViews>
    <sheetView showGridLines="0" showRowColHeaders="0" zoomScale="120" zoomScaleNormal="120" workbookViewId="0">
      <selection activeCell="K20" sqref="K20"/>
    </sheetView>
  </sheetViews>
  <sheetFormatPr defaultColWidth="9.375" defaultRowHeight="21.6"/>
  <cols>
    <col min="1" max="16384" width="9.375" style="14"/>
  </cols>
  <sheetData/>
  <sheetProtection algorithmName="SHA-512" hashValue="hHhI/twXEAE+HtbsZAhYcRale3kziO1chorG7CuhLqS4j4uSv+O8aknNggsajfXGwnqHi1a4LEPkvBLpS6X8+g==" saltValue="Kl0DQ4nZqz1zb4tycjmc/g=="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Jeremy Yap</cp:lastModifiedBy>
  <cp:revision/>
  <dcterms:created xsi:type="dcterms:W3CDTF">2015-06-05T18:17:20Z</dcterms:created>
  <dcterms:modified xsi:type="dcterms:W3CDTF">2025-05-19T01:43:31Z</dcterms:modified>
  <cp:category/>
  <cp:contentStatus/>
</cp:coreProperties>
</file>