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tables/table3.xml" ContentType="application/vnd.openxmlformats-officedocument.spreadsheetml.table+xml"/>
  <Override PartName="/xl/drawings/drawing8.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3.xml" ContentType="application/vnd.openxmlformats-officedocument.spreadsheetml.comments+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drawings/drawing11.xml" ContentType="application/vnd.openxmlformats-officedocument.drawing+xml"/>
  <Override PartName="/xl/tables/table8.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comments6.xml" ContentType="application/vnd.openxmlformats-officedocument.spreadsheetml.comments+xml"/>
  <Override PartName="/xl/drawings/drawing14.xml" ContentType="application/vnd.openxmlformats-officedocument.drawing+xml"/>
  <Override PartName="/xl/comments7.xml" ContentType="application/vnd.openxmlformats-officedocument.spreadsheetml.comments+xml"/>
  <Override PartName="/xl/drawings/drawing15.xml" ContentType="application/vnd.openxmlformats-officedocument.drawing+xml"/>
  <Override PartName="/xl/tables/table9.xml" ContentType="application/vnd.openxmlformats-officedocument.spreadsheetml.table+xml"/>
  <Override PartName="/xl/drawings/drawing16.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8.xml" ContentType="application/vnd.openxmlformats-officedocument.spreadsheetml.comments+xml"/>
  <Override PartName="/xl/drawings/drawing17.xml" ContentType="application/vnd.openxmlformats-officedocument.drawing+xml"/>
  <Override PartName="/xl/comments9.xml" ContentType="application/vnd.openxmlformats-officedocument.spreadsheetml.comments+xml"/>
  <Override PartName="/xl/drawings/drawing18.xml" ContentType="application/vnd.openxmlformats-officedocument.drawing+xml"/>
  <Override PartName="/xl/comments10.xml" ContentType="application/vnd.openxmlformats-officedocument.spreadsheetml.comments+xml"/>
  <Override PartName="/xl/drawings/drawing19.xml" ContentType="application/vnd.openxmlformats-officedocument.drawing+xml"/>
  <Override PartName="/xl/tables/table17.xml" ContentType="application/vnd.openxmlformats-officedocument.spreadsheetml.table+xml"/>
  <Override PartName="/xl/drawings/drawing20.xml" ContentType="application/vnd.openxmlformats-officedocument.drawing+xml"/>
  <Override PartName="/xl/tables/table18.xml" ContentType="application/vnd.openxmlformats-officedocument.spreadsheetml.table+xml"/>
  <Override PartName="/xl/comments11.xml" ContentType="application/vnd.openxmlformats-officedocument.spreadsheetml.comments+xml"/>
  <Override PartName="/xl/drawings/drawing21.xml" ContentType="application/vnd.openxmlformats-officedocument.drawing+xml"/>
  <Override PartName="/xl/comments12.xml" ContentType="application/vnd.openxmlformats-officedocument.spreadsheetml.comments+xml"/>
  <Override PartName="/xl/drawings/drawing22.xml" ContentType="application/vnd.openxmlformats-officedocument.drawing+xml"/>
  <Override PartName="/xl/comments13.xml" ContentType="application/vnd.openxmlformats-officedocument.spreadsheetml.comments+xml"/>
  <Override PartName="/xl/drawings/drawing23.xml" ContentType="application/vnd.openxmlformats-officedocument.drawing+xml"/>
  <Override PartName="/xl/tables/table19.xml" ContentType="application/vnd.openxmlformats-officedocument.spreadsheetml.table+xml"/>
  <Override PartName="/xl/drawings/drawing24.xml" ContentType="application/vnd.openxmlformats-officedocument.drawing+xml"/>
  <Override PartName="/xl/comments14.xml" ContentType="application/vnd.openxmlformats-officedocument.spreadsheetml.comments+xml"/>
  <Override PartName="/xl/drawings/drawing25.xml" ContentType="application/vnd.openxmlformats-officedocument.drawing+xml"/>
  <Override PartName="/xl/comments15.xml" ContentType="application/vnd.openxmlformats-officedocument.spreadsheetml.comments+xml"/>
  <Override PartName="/xl/drawings/drawing26.xml" ContentType="application/vnd.openxmlformats-officedocument.drawing+xml"/>
  <Override PartName="/xl/comments16.xml" ContentType="application/vnd.openxmlformats-officedocument.spreadsheetml.comments+xml"/>
  <Override PartName="/xl/drawings/drawing27.xml" ContentType="application/vnd.openxmlformats-officedocument.drawing+xml"/>
  <Override PartName="/xl/tables/table20.xml" ContentType="application/vnd.openxmlformats-officedocument.spreadsheetml.table+xml"/>
  <Override PartName="/xl/drawings/drawing28.xml" ContentType="application/vnd.openxmlformats-officedocument.drawing+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omments17.xml" ContentType="application/vnd.openxmlformats-officedocument.spreadsheetml.comments+xml"/>
  <Override PartName="/xl/drawings/drawing29.xml" ContentType="application/vnd.openxmlformats-officedocument.drawing+xml"/>
  <Override PartName="/xl/drawings/drawing30.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tables/table27.xml" ContentType="application/vnd.openxmlformats-officedocument.spreadsheetml.table+xml"/>
  <Override PartName="/xl/drawings/drawing31.xml" ContentType="application/vnd.openxmlformats-officedocument.drawing+xml"/>
  <Override PartName="/xl/drawings/drawing32.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chavi.mangla\Dash\lighthouse_dash\assessment_guide\"/>
    </mc:Choice>
  </mc:AlternateContent>
  <xr:revisionPtr revIDLastSave="0" documentId="8_{B9C7AD49-414D-419D-9478-4082DD59EE35}" xr6:coauthVersionLast="47" xr6:coauthVersionMax="47" xr10:uidLastSave="{00000000-0000-0000-0000-000000000000}"/>
  <workbookProtection workbookAlgorithmName="SHA-512" workbookHashValue="U4Q/YP7AP4VUSvIUut+CkVARHK6DzfIEsmpA6OWL6LORI7/2nP3IPDcA4qBd3aaGFbbk1gXN6lOF17YuxVezkA==" workbookSaltValue="KTldCMXmwJaVv/7sBzX9cw==" workbookSpinCount="100000" lockStructure="1"/>
  <bookViews>
    <workbookView showHorizontalScroll="0" showVerticalScroll="0" showSheetTabs="0" xWindow="-108" yWindow="-108" windowWidth="23256" windowHeight="13896" tabRatio="928" xr2:uid="{00000000-000D-0000-FFFF-FFFF00000000}"/>
  </bookViews>
  <sheets>
    <sheet name="Main" sheetId="4" r:id="rId1"/>
    <sheet name="Instructions" sheetId="12" r:id="rId2"/>
    <sheet name="Glossary&amp;Definitions" sheetId="13" r:id="rId3"/>
    <sheet name="DocumentList" sheetId="14" r:id="rId4"/>
    <sheet name="DevCoAssessmentInput(P&amp;M)" sheetId="1" r:id="rId5"/>
    <sheet name="DevCoAssessmentAnalysis(P&amp;M)" sheetId="3" r:id="rId6"/>
    <sheet name="InterviewQuestion(P&amp;M)" sheetId="36" r:id="rId7"/>
    <sheet name="AddDataPoint(P&amp;M)" sheetId="42" r:id="rId8"/>
    <sheet name="DevCoAssessmentInput(D&amp;T)" sheetId="35" r:id="rId9"/>
    <sheet name="DevCoAssessmentAnalysis(D&amp;T)" sheetId="26" r:id="rId10"/>
    <sheet name="InterviewQuestion(D&amp;T)" sheetId="37" r:id="rId11"/>
    <sheet name="AddDataPoint(D&amp;T)" sheetId="43" r:id="rId12"/>
    <sheet name="DevCoAssessmentInput(D&amp;C)" sheetId="27" r:id="rId13"/>
    <sheet name="DevCoAssessmentAnalysis(D&amp;C)" sheetId="28" r:id="rId14"/>
    <sheet name="InterviewQuestion(D&amp;C)" sheetId="38" r:id="rId15"/>
    <sheet name="AddDataPoint(D&amp;C)" sheetId="44" r:id="rId16"/>
    <sheet name="DevCoAssessmentInput(CE&amp;O)" sheetId="29" r:id="rId17"/>
    <sheet name="DevCoAssessmentAnalysis(CE&amp;O)" sheetId="30" r:id="rId18"/>
    <sheet name="InterviewQuestion(CE&amp;O)" sheetId="39" r:id="rId19"/>
    <sheet name="AddDataPoint(CE&amp;O)" sheetId="45" r:id="rId20"/>
    <sheet name="DevCoAssessmentInput(I&amp;T)" sheetId="31" r:id="rId21"/>
    <sheet name="DevCoAssessmentAnalysis(I&amp;T)" sheetId="32" r:id="rId22"/>
    <sheet name="InterviewQuestion(I&amp;T)" sheetId="40" r:id="rId23"/>
    <sheet name="AddDataPoint(I&amp;T)" sheetId="46" r:id="rId24"/>
    <sheet name="DevCoAssessmentInput(S&amp;O)" sheetId="33" r:id="rId25"/>
    <sheet name="DevCoAssessmentAnalysis(S&amp;O)" sheetId="34" r:id="rId26"/>
    <sheet name="InterviewQuestion(S&amp;O)" sheetId="41" r:id="rId27"/>
    <sheet name="AddDataPoint(S&amp;O)" sheetId="47" r:id="rId28"/>
    <sheet name="AssessmentSummary" sheetId="49" r:id="rId29"/>
    <sheet name="Log" sheetId="23" r:id="rId30"/>
    <sheet name="User" sheetId="6" r:id="rId31"/>
    <sheet name="Setting" sheetId="48" r:id="rId32"/>
    <sheet name="Login" sheetId="24" r:id="rId33"/>
  </sheets>
  <definedNames>
    <definedName name="_xlnm._FilterDatabase" localSheetId="28" hidden="1">AssessmentSummary!$A$5:$E$18</definedName>
    <definedName name="_xlnm._FilterDatabase" localSheetId="30" hidden="1">User!$A$5:$AL$18</definedName>
    <definedName name="_xlnm.Print_Titles" localSheetId="29">Log!$1:$5</definedName>
    <definedName name="solver_eng" localSheetId="3" hidden="1">1</definedName>
    <definedName name="solver_neg" localSheetId="3" hidden="1">1</definedName>
    <definedName name="solver_num" localSheetId="3" hidden="1">0</definedName>
    <definedName name="solver_opt" localSheetId="3" hidden="1">DocumentList!$H$7</definedName>
    <definedName name="solver_typ" localSheetId="3" hidden="1">1</definedName>
    <definedName name="solver_val" localSheetId="3" hidden="1">0</definedName>
    <definedName name="solver_ver" localSheetId="3"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7" i="28" l="1"/>
  <c r="D77" i="28" s="1"/>
  <c r="E77" i="28" s="1"/>
  <c r="C76" i="28"/>
  <c r="D76" i="28" s="1"/>
  <c r="E76" i="28" s="1"/>
  <c r="C75" i="28"/>
  <c r="D75" i="28" s="1"/>
  <c r="E75" i="28" s="1"/>
  <c r="C74" i="28"/>
  <c r="D74" i="28" s="1"/>
  <c r="E74" i="28" s="1"/>
  <c r="C73" i="28"/>
  <c r="D73" i="28" s="1"/>
  <c r="E73" i="28" s="1"/>
  <c r="C72" i="28"/>
  <c r="D72" i="28" s="1"/>
  <c r="E72" i="28" s="1"/>
  <c r="C71" i="28"/>
  <c r="D71" i="28" s="1"/>
  <c r="E71" i="28" s="1"/>
  <c r="C70" i="28"/>
  <c r="D70" i="28" s="1"/>
  <c r="E70" i="28" s="1"/>
  <c r="C69" i="28"/>
  <c r="D69" i="28" s="1"/>
  <c r="E69" i="28" s="1"/>
  <c r="C68" i="28"/>
  <c r="D68" i="28" s="1"/>
  <c r="E68" i="28" s="1"/>
  <c r="C67" i="28"/>
  <c r="D67" i="28" s="1"/>
  <c r="E67" i="28" s="1"/>
  <c r="C66" i="28"/>
  <c r="D66" i="28" s="1"/>
  <c r="E66" i="28" s="1"/>
  <c r="C62" i="28"/>
  <c r="D62" i="28" s="1"/>
  <c r="E62" i="28" s="1"/>
  <c r="C61" i="28"/>
  <c r="D61" i="28" s="1"/>
  <c r="E61" i="28" s="1"/>
  <c r="C60" i="28"/>
  <c r="D60" i="28" s="1"/>
  <c r="E60" i="28" s="1"/>
  <c r="C59" i="28"/>
  <c r="D59" i="28" s="1"/>
  <c r="E59" i="28" s="1"/>
  <c r="C57" i="28"/>
  <c r="D57" i="28" s="1"/>
  <c r="E57" i="28" s="1"/>
  <c r="C56" i="28"/>
  <c r="D56" i="28" s="1"/>
  <c r="E56" i="28" s="1"/>
  <c r="C55" i="28"/>
  <c r="D55" i="28" s="1"/>
  <c r="E55" i="28" s="1"/>
  <c r="C54" i="28"/>
  <c r="D54" i="28" s="1"/>
  <c r="E54" i="28" s="1"/>
  <c r="C53" i="28"/>
  <c r="D53" i="28" s="1"/>
  <c r="E53" i="28" s="1"/>
  <c r="C52" i="28"/>
  <c r="D52" i="28" s="1"/>
  <c r="E52" i="28" s="1"/>
  <c r="C51" i="28"/>
  <c r="D51" i="28" s="1"/>
  <c r="E51" i="28" s="1"/>
  <c r="C49" i="28"/>
  <c r="D49" i="28" s="1"/>
  <c r="E49" i="28" s="1"/>
  <c r="C47" i="28"/>
  <c r="D47" i="28" s="1"/>
  <c r="E47" i="28" s="1"/>
  <c r="C46" i="28"/>
  <c r="D46" i="28" s="1"/>
  <c r="E46" i="28" s="1"/>
  <c r="C45" i="28"/>
  <c r="D45" i="28" s="1"/>
  <c r="E45" i="28" s="1"/>
  <c r="C44" i="28"/>
  <c r="D44" i="28" s="1"/>
  <c r="E44" i="28" s="1"/>
  <c r="C43" i="28"/>
  <c r="D43" i="28" s="1"/>
  <c r="E43" i="28" s="1"/>
  <c r="C41" i="28"/>
  <c r="D41" i="28" s="1"/>
  <c r="E41" i="28" s="1"/>
  <c r="M41" i="28" s="1"/>
  <c r="C40" i="28"/>
  <c r="D40" i="28" s="1"/>
  <c r="E40" i="28" s="1"/>
  <c r="C38" i="28"/>
  <c r="D38" i="28" s="1"/>
  <c r="E38" i="28" s="1"/>
  <c r="C37" i="28"/>
  <c r="D37" i="28" s="1"/>
  <c r="E37" i="28" s="1"/>
  <c r="C36" i="28"/>
  <c r="D36" i="28" s="1"/>
  <c r="E36" i="28" s="1"/>
  <c r="C35" i="28"/>
  <c r="D35" i="28" s="1"/>
  <c r="E35" i="28" s="1"/>
  <c r="C33" i="28"/>
  <c r="D33" i="28" s="1"/>
  <c r="E33" i="28" s="1"/>
  <c r="C32" i="28"/>
  <c r="D32" i="28" s="1"/>
  <c r="E32" i="28" s="1"/>
  <c r="C30" i="28"/>
  <c r="D30" i="28" s="1"/>
  <c r="E30" i="28" s="1"/>
  <c r="C28" i="28"/>
  <c r="D28" i="28" s="1"/>
  <c r="E28" i="28" s="1"/>
  <c r="C26" i="28"/>
  <c r="D26" i="28" s="1"/>
  <c r="E26" i="28" s="1"/>
  <c r="C24" i="28"/>
  <c r="D24" i="28" s="1"/>
  <c r="E24" i="28" s="1"/>
  <c r="C23" i="28"/>
  <c r="D23" i="28" s="1"/>
  <c r="E23" i="28" s="1"/>
  <c r="C21" i="28"/>
  <c r="D21" i="28" s="1"/>
  <c r="E21" i="28" s="1"/>
  <c r="C20" i="28"/>
  <c r="D20" i="28" s="1"/>
  <c r="E20" i="28" s="1"/>
  <c r="C18" i="28"/>
  <c r="D18" i="28" s="1"/>
  <c r="E18" i="28" s="1"/>
  <c r="M18" i="28" s="1"/>
  <c r="C17" i="28"/>
  <c r="D17" i="28" s="1"/>
  <c r="E17" i="28" s="1"/>
  <c r="C15" i="28"/>
  <c r="D15" i="28" s="1"/>
  <c r="E15" i="28" s="1"/>
  <c r="C14" i="28"/>
  <c r="D14" i="28" s="1"/>
  <c r="E14" i="28" s="1"/>
  <c r="C13" i="28"/>
  <c r="D13" i="28" s="1"/>
  <c r="E13" i="28" s="1"/>
  <c r="C12" i="28"/>
  <c r="D12" i="28" s="1"/>
  <c r="E12" i="28" s="1"/>
  <c r="C11" i="28"/>
  <c r="D11" i="28" s="1"/>
  <c r="E11" i="28" s="1"/>
  <c r="C10" i="28"/>
  <c r="D10" i="28" s="1"/>
  <c r="E10" i="28" s="1"/>
  <c r="C9" i="28"/>
  <c r="D9" i="28" s="1"/>
  <c r="E9" i="28" s="1"/>
  <c r="C8" i="28"/>
  <c r="D8" i="28" s="1"/>
  <c r="E8" i="28" s="1"/>
  <c r="C6" i="28"/>
  <c r="D6" i="28" s="1"/>
  <c r="E6" i="28" s="1"/>
  <c r="A7" i="44"/>
  <c r="A8" i="44"/>
  <c r="A9" i="44"/>
  <c r="A10" i="44"/>
  <c r="A11" i="44"/>
  <c r="A12" i="44"/>
  <c r="A13" i="44"/>
  <c r="A14" i="44"/>
  <c r="A15" i="44"/>
  <c r="A16" i="44"/>
  <c r="A17" i="44"/>
  <c r="A18" i="44"/>
  <c r="A19" i="44"/>
  <c r="A20" i="44"/>
  <c r="A21" i="44"/>
  <c r="A22" i="44"/>
  <c r="A23" i="44"/>
  <c r="A24" i="44"/>
  <c r="A25" i="44"/>
  <c r="A26" i="44"/>
  <c r="A27" i="44"/>
  <c r="A28" i="44"/>
  <c r="A29" i="44"/>
  <c r="A30" i="44"/>
  <c r="A31" i="44"/>
  <c r="A32" i="44"/>
  <c r="A6" i="44"/>
  <c r="M36" i="28" l="1"/>
  <c r="M72" i="28"/>
  <c r="M47" i="28"/>
  <c r="Q41" i="28"/>
  <c r="M54" i="28"/>
  <c r="Q54" i="28" s="1"/>
  <c r="M6" i="28"/>
  <c r="Q6" i="28" s="1"/>
  <c r="M23" i="28"/>
  <c r="Q23" i="28" l="1"/>
  <c r="C17" i="34"/>
  <c r="D17" i="34" s="1"/>
  <c r="E17" i="34" s="1"/>
  <c r="C16" i="34"/>
  <c r="D16" i="34" s="1"/>
  <c r="E16" i="34" s="1"/>
  <c r="C15" i="34"/>
  <c r="D15" i="34" s="1"/>
  <c r="E15" i="34" s="1"/>
  <c r="C14" i="34"/>
  <c r="D14" i="34" s="1"/>
  <c r="E14" i="34" s="1"/>
  <c r="C13" i="34"/>
  <c r="D13" i="34" s="1"/>
  <c r="E13" i="34" s="1"/>
  <c r="M13" i="34" s="1"/>
  <c r="C12" i="34"/>
  <c r="D12" i="34" s="1"/>
  <c r="E12" i="34" s="1"/>
  <c r="C10" i="34"/>
  <c r="D10" i="34" s="1"/>
  <c r="E10" i="34" s="1"/>
  <c r="C9" i="34"/>
  <c r="D9" i="34" s="1"/>
  <c r="E9" i="34" s="1"/>
  <c r="C8" i="34"/>
  <c r="D8" i="34" s="1"/>
  <c r="E8" i="34" s="1"/>
  <c r="C7" i="34"/>
  <c r="D7" i="34" s="1"/>
  <c r="E7" i="34" s="1"/>
  <c r="C6" i="34"/>
  <c r="D6" i="34" s="1"/>
  <c r="E6" i="34" s="1"/>
  <c r="M6" i="34" s="1"/>
  <c r="A7" i="47"/>
  <c r="A8" i="47"/>
  <c r="A9" i="47"/>
  <c r="A10" i="47"/>
  <c r="A11" i="47"/>
  <c r="A12" i="47"/>
  <c r="A6" i="47"/>
  <c r="M9" i="34" l="1"/>
  <c r="Q6" i="34"/>
  <c r="M15" i="34"/>
  <c r="C50" i="32"/>
  <c r="D50" i="32" s="1"/>
  <c r="E50" i="32" s="1"/>
  <c r="C46" i="32"/>
  <c r="D46" i="32" s="1"/>
  <c r="E46" i="32" s="1"/>
  <c r="C42" i="32"/>
  <c r="D42" i="32" s="1"/>
  <c r="E42" i="32" s="1"/>
  <c r="C38" i="32"/>
  <c r="D38" i="32" s="1"/>
  <c r="E38" i="32" s="1"/>
  <c r="M38" i="32" s="1"/>
  <c r="C27" i="32"/>
  <c r="D27" i="32" s="1"/>
  <c r="E27" i="32" s="1"/>
  <c r="C23" i="32"/>
  <c r="D23" i="32" s="1"/>
  <c r="E23" i="32" s="1"/>
  <c r="C14" i="32"/>
  <c r="D14" i="32" s="1"/>
  <c r="E14" i="32" s="1"/>
  <c r="C6" i="32"/>
  <c r="D6" i="32" s="1"/>
  <c r="E6" i="32" s="1"/>
  <c r="M6" i="32" s="1"/>
  <c r="A7" i="46"/>
  <c r="A6" i="46"/>
  <c r="M46" i="32" l="1"/>
  <c r="Q6" i="32"/>
  <c r="C15" i="30"/>
  <c r="D15" i="30" s="1"/>
  <c r="E15" i="30" s="1"/>
  <c r="C13" i="30"/>
  <c r="D13" i="30" s="1"/>
  <c r="E13" i="30" s="1"/>
  <c r="C12" i="30"/>
  <c r="D12" i="30" s="1"/>
  <c r="E12" i="30" s="1"/>
  <c r="C11" i="30"/>
  <c r="D11" i="30" s="1"/>
  <c r="E11" i="30" s="1"/>
  <c r="C10" i="30"/>
  <c r="D10" i="30" s="1"/>
  <c r="E10" i="30" s="1"/>
  <c r="C8" i="30"/>
  <c r="D8" i="30" s="1"/>
  <c r="E8" i="30" s="1"/>
  <c r="C6" i="30"/>
  <c r="D6" i="30" s="1"/>
  <c r="E6" i="30" s="1"/>
  <c r="M6" i="30" s="1"/>
  <c r="A7" i="45"/>
  <c r="A8" i="45"/>
  <c r="A9" i="45"/>
  <c r="A10" i="45"/>
  <c r="A11" i="45"/>
  <c r="A12" i="45"/>
  <c r="A13" i="45"/>
  <c r="A14" i="45"/>
  <c r="A15" i="45"/>
  <c r="A16" i="45"/>
  <c r="A17" i="45"/>
  <c r="A18" i="45"/>
  <c r="A19" i="45"/>
  <c r="A20" i="45"/>
  <c r="A6" i="45"/>
  <c r="M13" i="30" l="1"/>
  <c r="M10" i="30"/>
  <c r="Q6" i="30" l="1"/>
  <c r="C37" i="26"/>
  <c r="D37" i="26" s="1"/>
  <c r="E37" i="26" s="1"/>
  <c r="M37" i="26" s="1"/>
  <c r="C35" i="26"/>
  <c r="D35" i="26" s="1"/>
  <c r="E35" i="26" s="1"/>
  <c r="M35" i="26" s="1"/>
  <c r="Q35" i="26" s="1"/>
  <c r="C34" i="26"/>
  <c r="D34" i="26" s="1"/>
  <c r="E34" i="26" s="1"/>
  <c r="C33" i="26"/>
  <c r="D33" i="26" s="1"/>
  <c r="E33" i="26" s="1"/>
  <c r="C32" i="26"/>
  <c r="D32" i="26" s="1"/>
  <c r="E32" i="26" s="1"/>
  <c r="C31" i="26"/>
  <c r="D31" i="26" s="1"/>
  <c r="E31" i="26" s="1"/>
  <c r="C30" i="26"/>
  <c r="D30" i="26" s="1"/>
  <c r="E30" i="26" s="1"/>
  <c r="C29" i="26"/>
  <c r="D29" i="26" s="1"/>
  <c r="E29" i="26" s="1"/>
  <c r="M29" i="26" s="1"/>
  <c r="C28" i="26"/>
  <c r="D28" i="26" s="1"/>
  <c r="E28" i="26" s="1"/>
  <c r="C27" i="26"/>
  <c r="D27" i="26" s="1"/>
  <c r="E27" i="26" s="1"/>
  <c r="M27" i="26" s="1"/>
  <c r="Q27" i="26" s="1"/>
  <c r="C26" i="26"/>
  <c r="D26" i="26" s="1"/>
  <c r="E26" i="26" s="1"/>
  <c r="C25" i="26"/>
  <c r="D25" i="26" s="1"/>
  <c r="E25" i="26" s="1"/>
  <c r="C24" i="26"/>
  <c r="D24" i="26" s="1"/>
  <c r="E24" i="26" s="1"/>
  <c r="C23" i="26"/>
  <c r="D23" i="26" s="1"/>
  <c r="E23" i="26" s="1"/>
  <c r="C22" i="26"/>
  <c r="D22" i="26" s="1"/>
  <c r="E22" i="26" s="1"/>
  <c r="M22" i="26" s="1"/>
  <c r="Q22" i="26" s="1"/>
  <c r="C21" i="26"/>
  <c r="D21" i="26" s="1"/>
  <c r="E21" i="26" s="1"/>
  <c r="C19" i="26"/>
  <c r="D19" i="26" s="1"/>
  <c r="E19" i="26" s="1"/>
  <c r="C18" i="26"/>
  <c r="D18" i="26" s="1"/>
  <c r="E18" i="26" s="1"/>
  <c r="C17" i="26"/>
  <c r="D17" i="26" s="1"/>
  <c r="E17" i="26" s="1"/>
  <c r="M17" i="26" s="1"/>
  <c r="Q17" i="26" s="1"/>
  <c r="C15" i="26"/>
  <c r="D15" i="26" s="1"/>
  <c r="E15" i="26" s="1"/>
  <c r="C13" i="26"/>
  <c r="D13" i="26" s="1"/>
  <c r="E13" i="26" s="1"/>
  <c r="C11" i="26"/>
  <c r="D11" i="26" s="1"/>
  <c r="E11" i="26" s="1"/>
  <c r="C10" i="26"/>
  <c r="D10" i="26" s="1"/>
  <c r="E10" i="26" s="1"/>
  <c r="C9" i="26"/>
  <c r="D9" i="26" s="1"/>
  <c r="E9" i="26" s="1"/>
  <c r="C8" i="26"/>
  <c r="D8" i="26" s="1"/>
  <c r="E8" i="26" s="1"/>
  <c r="C7" i="26"/>
  <c r="D7" i="26" s="1"/>
  <c r="E7" i="26" s="1"/>
  <c r="C6" i="26"/>
  <c r="D6" i="26" s="1"/>
  <c r="E6" i="26" s="1"/>
  <c r="M6" i="26" s="1"/>
  <c r="M11" i="26" l="1"/>
  <c r="Q6" i="26" s="1"/>
  <c r="C28" i="3"/>
  <c r="D28" i="3" s="1"/>
  <c r="E28" i="3" s="1"/>
  <c r="C27" i="3"/>
  <c r="D27" i="3" s="1"/>
  <c r="E27" i="3" s="1"/>
  <c r="C26" i="3"/>
  <c r="D26" i="3" s="1"/>
  <c r="E26" i="3" s="1"/>
  <c r="C24" i="3"/>
  <c r="D24" i="3" s="1"/>
  <c r="E24" i="3" s="1"/>
  <c r="C23" i="3"/>
  <c r="D23" i="3" s="1"/>
  <c r="E23" i="3" s="1"/>
  <c r="C22" i="3"/>
  <c r="D22" i="3" s="1"/>
  <c r="E22" i="3" s="1"/>
  <c r="C21" i="3"/>
  <c r="D21" i="3" s="1"/>
  <c r="E21" i="3" s="1"/>
  <c r="C20" i="3"/>
  <c r="D20" i="3" s="1"/>
  <c r="E20" i="3" s="1"/>
  <c r="C19" i="3"/>
  <c r="D19" i="3" s="1"/>
  <c r="E19" i="3" s="1"/>
  <c r="C18" i="3"/>
  <c r="D18" i="3" s="1"/>
  <c r="E18" i="3" s="1"/>
  <c r="C17" i="3"/>
  <c r="D17" i="3" s="1"/>
  <c r="E17" i="3" s="1"/>
  <c r="C14" i="3"/>
  <c r="D14" i="3" s="1"/>
  <c r="E14" i="3" s="1"/>
  <c r="C12" i="3"/>
  <c r="D12" i="3" s="1"/>
  <c r="E12" i="3" s="1"/>
  <c r="C10" i="3"/>
  <c r="D10" i="3" s="1"/>
  <c r="E10" i="3" s="1"/>
  <c r="C8" i="3"/>
  <c r="D8" i="3" s="1"/>
  <c r="E8" i="3" s="1"/>
  <c r="C6" i="3"/>
  <c r="D6" i="3" s="1"/>
  <c r="E6" i="3" s="1"/>
  <c r="A7" i="42"/>
  <c r="A8" i="42"/>
  <c r="A9" i="42"/>
  <c r="A10" i="42"/>
  <c r="A11" i="42"/>
  <c r="A12" i="42"/>
  <c r="A13" i="42"/>
  <c r="A14" i="42"/>
  <c r="A15" i="42"/>
  <c r="A16" i="42"/>
  <c r="A17" i="42"/>
  <c r="A18" i="42"/>
  <c r="A19" i="42"/>
  <c r="A20" i="42"/>
  <c r="A21" i="42"/>
  <c r="A6" i="42"/>
  <c r="M10" i="3" l="1"/>
  <c r="M6" i="3"/>
  <c r="M17" i="3"/>
  <c r="M24" i="3"/>
  <c r="M20" i="3"/>
  <c r="Q20" i="3" s="1"/>
  <c r="Q6" i="3" l="1"/>
  <c r="A16" i="14" l="1"/>
  <c r="A15" i="14"/>
  <c r="A14" i="14"/>
  <c r="A13" i="14"/>
  <c r="A12" i="14"/>
  <c r="A11" i="14"/>
  <c r="A10" i="14"/>
  <c r="A9" i="14"/>
  <c r="A8" i="14"/>
  <c r="A205" i="48" l="1"/>
  <c r="A204" i="48"/>
  <c r="A203" i="48"/>
  <c r="A202" i="48"/>
  <c r="A201" i="48"/>
  <c r="A200" i="48"/>
  <c r="A199" i="48"/>
  <c r="A198" i="48"/>
  <c r="A197" i="48"/>
  <c r="A196" i="48"/>
  <c r="A195" i="48"/>
  <c r="A194" i="48"/>
  <c r="A193" i="48"/>
  <c r="A192" i="48"/>
  <c r="A191" i="48"/>
  <c r="A190" i="48"/>
  <c r="A189" i="48"/>
  <c r="A188" i="48"/>
  <c r="A187" i="48"/>
  <c r="A186" i="48"/>
  <c r="A185" i="48"/>
  <c r="A184" i="48"/>
  <c r="A183" i="48"/>
  <c r="A182" i="48"/>
  <c r="A181" i="48"/>
  <c r="A180" i="48"/>
  <c r="A179" i="48"/>
  <c r="A178" i="48"/>
  <c r="A177" i="48"/>
  <c r="A176" i="48"/>
  <c r="A175" i="48"/>
  <c r="A174" i="48"/>
  <c r="A173" i="48"/>
  <c r="A172" i="48"/>
  <c r="A171" i="48"/>
  <c r="A170" i="48"/>
  <c r="A169" i="48"/>
  <c r="A168" i="48"/>
  <c r="A167" i="48"/>
  <c r="A166" i="48"/>
  <c r="A165" i="48"/>
  <c r="A164" i="48"/>
  <c r="A163" i="48"/>
  <c r="A162" i="48"/>
  <c r="A161" i="48"/>
  <c r="A160" i="48"/>
  <c r="A159" i="48"/>
  <c r="A158" i="48"/>
  <c r="A157" i="48"/>
  <c r="A156" i="48"/>
  <c r="A155" i="48"/>
  <c r="A154" i="48"/>
  <c r="A153" i="48"/>
  <c r="A152" i="48"/>
  <c r="A151" i="48"/>
  <c r="A150" i="48"/>
  <c r="A149" i="48"/>
  <c r="A148" i="48"/>
  <c r="A147" i="48"/>
  <c r="A146" i="48"/>
  <c r="A145" i="48"/>
  <c r="A144" i="48"/>
  <c r="A143" i="48"/>
  <c r="A142" i="48"/>
  <c r="A141" i="48"/>
  <c r="A140" i="48"/>
  <c r="A139" i="48"/>
  <c r="A138" i="48"/>
  <c r="A137" i="48"/>
  <c r="A136" i="48"/>
  <c r="A135" i="48"/>
  <c r="A134" i="48"/>
  <c r="A133" i="48"/>
  <c r="A132" i="48"/>
  <c r="A131" i="48"/>
  <c r="A130" i="48"/>
  <c r="A129" i="48"/>
  <c r="A128" i="48"/>
  <c r="A127" i="48"/>
  <c r="A126" i="48"/>
  <c r="A125" i="48"/>
  <c r="A124" i="48"/>
  <c r="A123" i="48"/>
  <c r="A122" i="48"/>
  <c r="A121" i="48"/>
  <c r="A120" i="48"/>
  <c r="A119" i="48"/>
  <c r="A118" i="48"/>
  <c r="A117" i="48"/>
  <c r="A116" i="48"/>
  <c r="A115" i="48"/>
  <c r="A114" i="48"/>
  <c r="A113" i="48"/>
  <c r="A112" i="48"/>
  <c r="A111" i="48"/>
  <c r="A110" i="48"/>
  <c r="A109" i="48"/>
  <c r="A108" i="48"/>
  <c r="A107" i="48"/>
  <c r="A106" i="48"/>
  <c r="A105" i="48"/>
  <c r="A104" i="48"/>
  <c r="A103" i="48"/>
  <c r="A102" i="48"/>
  <c r="A101" i="48"/>
  <c r="A100" i="48"/>
  <c r="A99" i="48"/>
  <c r="A98" i="48"/>
  <c r="A97" i="48"/>
  <c r="A96" i="48"/>
  <c r="A95" i="48"/>
  <c r="A94" i="48"/>
  <c r="A93" i="48"/>
  <c r="A92" i="48"/>
  <c r="A91" i="48"/>
  <c r="A90" i="48"/>
  <c r="A89" i="48"/>
  <c r="A88" i="48"/>
  <c r="A87" i="48"/>
  <c r="A86" i="48"/>
  <c r="A85" i="48"/>
  <c r="A84" i="48"/>
  <c r="A83" i="48"/>
  <c r="A82" i="48"/>
  <c r="A81" i="48"/>
  <c r="A80" i="48"/>
  <c r="A79" i="48"/>
  <c r="A78" i="48"/>
  <c r="A77" i="48"/>
  <c r="A76" i="48"/>
  <c r="A75" i="48"/>
  <c r="A74" i="48"/>
  <c r="A73" i="48"/>
  <c r="A72" i="48"/>
  <c r="A71" i="48"/>
  <c r="A70" i="48"/>
  <c r="A69" i="48"/>
  <c r="A68" i="48"/>
  <c r="A67" i="48"/>
  <c r="A66" i="48"/>
  <c r="A65" i="48"/>
  <c r="A64" i="48"/>
  <c r="A63" i="48"/>
  <c r="A62" i="48"/>
  <c r="A61" i="48"/>
  <c r="A60" i="48"/>
  <c r="A59" i="48"/>
  <c r="A58" i="48"/>
  <c r="A57" i="48"/>
  <c r="A56" i="48"/>
  <c r="A55" i="48"/>
  <c r="A54" i="48"/>
  <c r="A53" i="48"/>
  <c r="A52" i="48"/>
  <c r="A51" i="48"/>
  <c r="A50" i="48"/>
  <c r="A49" i="48"/>
  <c r="A48" i="48"/>
  <c r="A47" i="48"/>
  <c r="A46" i="48"/>
  <c r="A45" i="48"/>
  <c r="A44" i="48"/>
  <c r="A43" i="48"/>
  <c r="A42" i="48"/>
  <c r="A41" i="48"/>
  <c r="A40" i="48"/>
  <c r="A39" i="48"/>
  <c r="A38" i="48"/>
  <c r="A37" i="48"/>
  <c r="A36" i="48"/>
  <c r="A35" i="48"/>
  <c r="A34" i="48"/>
  <c r="A33" i="48"/>
  <c r="A32" i="48"/>
  <c r="A31" i="48"/>
  <c r="A30" i="48"/>
  <c r="A29" i="48"/>
  <c r="A28" i="48"/>
  <c r="A27" i="48"/>
  <c r="A26" i="48"/>
  <c r="A25" i="48"/>
  <c r="A24" i="48"/>
  <c r="A23" i="48"/>
  <c r="A22" i="48"/>
  <c r="A21" i="48"/>
  <c r="A20" i="48"/>
  <c r="A19" i="48"/>
  <c r="A18" i="48"/>
  <c r="A17" i="48"/>
  <c r="A16" i="48"/>
  <c r="A15" i="48"/>
  <c r="A14" i="48"/>
  <c r="A13" i="48"/>
  <c r="A12" i="48"/>
  <c r="A11" i="48"/>
  <c r="A10" i="48"/>
  <c r="A9" i="48"/>
  <c r="A8" i="48"/>
  <c r="A7" i="48"/>
  <c r="A6" i="48"/>
  <c r="K3" i="48"/>
  <c r="J3" i="48"/>
  <c r="I3" i="48"/>
  <c r="H3" i="48"/>
  <c r="G3" i="48"/>
  <c r="F3" i="48"/>
  <c r="E3" i="48"/>
  <c r="D3" i="48"/>
  <c r="C3" i="48"/>
  <c r="B3" i="48"/>
  <c r="A3" i="48" a="1"/>
  <c r="A3" i="48" s="1"/>
  <c r="AK5" i="6" s="1"/>
  <c r="A18" i="6"/>
  <c r="A17" i="6"/>
  <c r="A16" i="6"/>
  <c r="A15" i="6"/>
  <c r="A14" i="6"/>
  <c r="A13" i="6"/>
  <c r="A12" i="6"/>
  <c r="A11" i="6"/>
  <c r="A10" i="6"/>
  <c r="A9" i="6"/>
  <c r="A8" i="6"/>
  <c r="A7" i="6"/>
  <c r="A6" i="6"/>
  <c r="A3" i="6" a="1"/>
  <c r="A3" i="6" s="1"/>
  <c r="AJ5" i="6" s="1"/>
  <c r="A4" i="23"/>
  <c r="A3" i="23" a="1"/>
  <c r="A3" i="23" s="1"/>
  <c r="J5" i="6" s="1"/>
  <c r="A3" i="49" a="1"/>
  <c r="A3" i="49" s="1"/>
  <c r="AI5" i="6" s="1"/>
  <c r="A3" i="47" a="1"/>
  <c r="A3" i="47" s="1"/>
  <c r="AF5" i="6" s="1"/>
  <c r="A12" i="41"/>
  <c r="A11" i="41"/>
  <c r="A10" i="41"/>
  <c r="A9" i="41"/>
  <c r="A8" i="41"/>
  <c r="A7" i="41"/>
  <c r="A6" i="41"/>
  <c r="A3" i="41" a="1"/>
  <c r="A3" i="41" s="1"/>
  <c r="AE5" i="6" s="1"/>
  <c r="A3" i="34" a="1"/>
  <c r="A3" i="34" s="1"/>
  <c r="AH5" i="6" s="1"/>
  <c r="A3" i="33" a="1"/>
  <c r="A3" i="33" s="1"/>
  <c r="AG5" i="6" s="1"/>
  <c r="A3" i="46" a="1"/>
  <c r="A3" i="46" s="1"/>
  <c r="AB5" i="6" s="1"/>
  <c r="A11" i="40"/>
  <c r="A10" i="40"/>
  <c r="A9" i="40"/>
  <c r="A8" i="40"/>
  <c r="A7" i="40"/>
  <c r="A6" i="40"/>
  <c r="A3" i="40" a="1"/>
  <c r="A3" i="40" s="1"/>
  <c r="AA5" i="6" s="1"/>
  <c r="A3" i="32" a="1"/>
  <c r="A3" i="32" s="1"/>
  <c r="AD5" i="6" s="1"/>
  <c r="A3" i="31" a="1"/>
  <c r="A3" i="31" s="1"/>
  <c r="AC5" i="6" s="1"/>
  <c r="A3" i="45" a="1"/>
  <c r="A3" i="45" s="1"/>
  <c r="X5" i="6" s="1"/>
  <c r="A11" i="39"/>
  <c r="A10" i="39"/>
  <c r="A9" i="39"/>
  <c r="A8" i="39"/>
  <c r="A7" i="39"/>
  <c r="A6" i="39"/>
  <c r="A3" i="39" a="1"/>
  <c r="A3" i="39" s="1"/>
  <c r="W5" i="6" s="1"/>
  <c r="A3" i="30" a="1"/>
  <c r="A3" i="30" s="1"/>
  <c r="Z5" i="6" s="1"/>
  <c r="A3" i="29" a="1"/>
  <c r="A3" i="29" s="1"/>
  <c r="Y5" i="6" s="1"/>
  <c r="A3" i="44" a="1"/>
  <c r="A3" i="44" s="1"/>
  <c r="T5" i="6" s="1"/>
  <c r="A30" i="38"/>
  <c r="A29" i="38"/>
  <c r="A28" i="38"/>
  <c r="A27" i="38"/>
  <c r="A26" i="38"/>
  <c r="A25" i="38"/>
  <c r="A24" i="38"/>
  <c r="A23" i="38"/>
  <c r="A22" i="38"/>
  <c r="A21" i="38"/>
  <c r="A20" i="38"/>
  <c r="A19" i="38"/>
  <c r="A18" i="38"/>
  <c r="A17" i="38"/>
  <c r="A16" i="38"/>
  <c r="A15" i="38"/>
  <c r="A14" i="38"/>
  <c r="A13" i="38"/>
  <c r="A12" i="38"/>
  <c r="A11" i="38"/>
  <c r="A10" i="38"/>
  <c r="A9" i="38"/>
  <c r="A8" i="38"/>
  <c r="A7" i="38"/>
  <c r="A6" i="38"/>
  <c r="A3" i="38" a="1"/>
  <c r="A3" i="38" s="1"/>
  <c r="S5" i="6" s="1"/>
  <c r="A3" i="28" a="1"/>
  <c r="A3" i="28" s="1"/>
  <c r="V5" i="6" s="1"/>
  <c r="A3" i="27" a="1"/>
  <c r="A3" i="27" s="1"/>
  <c r="U5" i="6" s="1"/>
  <c r="A3" i="43" a="1"/>
  <c r="A3" i="43" s="1"/>
  <c r="P5" i="6" s="1"/>
  <c r="A23" i="37"/>
  <c r="A22" i="37"/>
  <c r="A21" i="37"/>
  <c r="A20" i="37"/>
  <c r="A19" i="37"/>
  <c r="A18" i="37"/>
  <c r="A17" i="37"/>
  <c r="A16" i="37"/>
  <c r="A15" i="37"/>
  <c r="A14" i="37"/>
  <c r="A13" i="37"/>
  <c r="A12" i="37"/>
  <c r="A11" i="37"/>
  <c r="A10" i="37"/>
  <c r="A9" i="37"/>
  <c r="A8" i="37"/>
  <c r="A7" i="37"/>
  <c r="A6" i="37"/>
  <c r="A3" i="37" a="1"/>
  <c r="A3" i="37" s="1"/>
  <c r="O5" i="6" s="1"/>
  <c r="A3" i="26" a="1"/>
  <c r="A3" i="26" s="1"/>
  <c r="R5" i="6" s="1"/>
  <c r="A3" i="35" a="1"/>
  <c r="A3" i="35" s="1"/>
  <c r="Q5" i="6" s="1"/>
  <c r="A3" i="42" a="1"/>
  <c r="A3" i="42" s="1"/>
  <c r="L5" i="6" s="1"/>
  <c r="A12" i="36"/>
  <c r="A11" i="36"/>
  <c r="A10" i="36"/>
  <c r="A9" i="36"/>
  <c r="A8" i="36"/>
  <c r="A7" i="36"/>
  <c r="A6" i="36"/>
  <c r="A3" i="36" a="1"/>
  <c r="A3" i="36" s="1"/>
  <c r="K5" i="6" s="1"/>
  <c r="A3" i="3" a="1"/>
  <c r="A3" i="3" s="1"/>
  <c r="N5" i="6" s="1"/>
  <c r="A3" i="1" a="1"/>
  <c r="A3" i="1" s="1"/>
  <c r="M5" i="6" s="1"/>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7" i="14"/>
  <c r="A6" i="14"/>
  <c r="A3" i="14" a="1"/>
  <c r="A3" i="14" s="1"/>
  <c r="I5" i="6" s="1"/>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3" i="13" a="1"/>
  <c r="A3" i="13" s="1"/>
  <c r="H5" i="6" s="1"/>
  <c r="A20" i="12"/>
  <c r="A19" i="12"/>
  <c r="A18" i="12"/>
  <c r="A17" i="12"/>
  <c r="A16" i="12"/>
  <c r="A15" i="12"/>
  <c r="A14" i="12"/>
  <c r="A13" i="12"/>
  <c r="A12" i="12"/>
  <c r="A11" i="12"/>
  <c r="A10" i="12"/>
  <c r="A9" i="12"/>
  <c r="A8" i="12"/>
  <c r="A7" i="12"/>
  <c r="A6" i="12"/>
  <c r="A3" i="12" a="1"/>
  <c r="A3" i="12" s="1"/>
  <c r="G5" i="6" s="1"/>
  <c r="D1" i="4"/>
  <c r="D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49F841B6-9CB4-470E-96B0-7BB2C884632C}">
      <text>
        <r>
          <rPr>
            <sz val="9"/>
            <color indexed="81"/>
            <rFont val="Tahoma"/>
            <family val="2"/>
          </rPr>
          <t>PM-AC-001</t>
        </r>
      </text>
    </comment>
    <comment ref="B6" authorId="0" shapeId="0" xr:uid="{A3C2A182-854B-455A-9340-2633298CC07E}">
      <text>
        <r>
          <rPr>
            <sz val="9"/>
            <color indexed="81"/>
            <rFont val="Tahoma"/>
            <family val="2"/>
          </rPr>
          <t>PM-DP-003</t>
        </r>
      </text>
    </comment>
    <comment ref="B7" authorId="0" shapeId="0" xr:uid="{0F46CEBB-4923-4196-8158-56653C5B6B14}">
      <text>
        <r>
          <rPr>
            <sz val="9"/>
            <color indexed="81"/>
            <rFont val="Tahoma"/>
            <family val="2"/>
          </rPr>
          <t>PM-DP-004</t>
        </r>
      </text>
    </comment>
    <comment ref="A8" authorId="0" shapeId="0" xr:uid="{B5940038-BDA0-4426-9705-1D964E6A75DA}">
      <text>
        <r>
          <rPr>
            <sz val="9"/>
            <color indexed="81"/>
            <rFont val="Tahoma"/>
            <family val="2"/>
          </rPr>
          <t>PM-AC-002</t>
        </r>
      </text>
    </comment>
    <comment ref="B8" authorId="0" shapeId="0" xr:uid="{C787F20D-B65D-42F6-839E-265FF7A5142A}">
      <text>
        <r>
          <rPr>
            <sz val="9"/>
            <color indexed="81"/>
            <rFont val="Tahoma"/>
            <family val="2"/>
          </rPr>
          <t>PM-DP-006</t>
        </r>
      </text>
    </comment>
    <comment ref="B9" authorId="0" shapeId="0" xr:uid="{7C4F2461-E652-4927-8CD3-2F5EAB54DAB1}">
      <text>
        <r>
          <rPr>
            <sz val="9"/>
            <color indexed="81"/>
            <rFont val="Tahoma"/>
            <family val="2"/>
          </rPr>
          <t>PM-DP-007</t>
        </r>
      </text>
    </comment>
    <comment ref="A10" authorId="0" shapeId="0" xr:uid="{FF180537-84E0-4826-A152-8918C6EEBA0B}">
      <text>
        <r>
          <rPr>
            <sz val="9"/>
            <color indexed="81"/>
            <rFont val="Tahoma"/>
            <family val="2"/>
          </rPr>
          <t>PM-AC-003</t>
        </r>
      </text>
    </comment>
    <comment ref="B10" authorId="0" shapeId="0" xr:uid="{63993701-D12F-48C0-A21E-134948BA09C0}">
      <text>
        <r>
          <rPr>
            <sz val="9"/>
            <color indexed="81"/>
            <rFont val="Tahoma"/>
            <family val="2"/>
          </rPr>
          <t>PM-DP-011</t>
        </r>
      </text>
    </comment>
    <comment ref="B11" authorId="0" shapeId="0" xr:uid="{A8AD1757-CC28-4858-BDB7-C5B57DAEB929}">
      <text>
        <r>
          <rPr>
            <sz val="9"/>
            <color indexed="81"/>
            <rFont val="Tahoma"/>
            <family val="2"/>
          </rPr>
          <t>PM-DP-012</t>
        </r>
      </text>
    </comment>
    <comment ref="A12" authorId="0" shapeId="0" xr:uid="{DDB89183-CAA1-49B2-8430-3EFF2F001933}">
      <text>
        <r>
          <rPr>
            <sz val="9"/>
            <color indexed="81"/>
            <rFont val="Tahoma"/>
            <family val="2"/>
          </rPr>
          <t>PM-AC-004</t>
        </r>
      </text>
    </comment>
    <comment ref="B12" authorId="0" shapeId="0" xr:uid="{25D63A53-727F-420A-8156-7AEADAC16552}">
      <text>
        <r>
          <rPr>
            <sz val="9"/>
            <color indexed="81"/>
            <rFont val="Tahoma"/>
            <family val="2"/>
          </rPr>
          <t>PM-DP-014</t>
        </r>
      </text>
    </comment>
    <comment ref="B13" authorId="0" shapeId="0" xr:uid="{9E88357B-6E3D-48CA-BE01-459A19233FA9}">
      <text>
        <r>
          <rPr>
            <sz val="9"/>
            <color indexed="81"/>
            <rFont val="Tahoma"/>
            <family val="2"/>
          </rPr>
          <t>PM-DP-015</t>
        </r>
      </text>
    </comment>
    <comment ref="A14" authorId="0" shapeId="0" xr:uid="{93709A58-9A61-4735-9196-70BE63DB508D}">
      <text>
        <r>
          <rPr>
            <sz val="9"/>
            <color indexed="81"/>
            <rFont val="Tahoma"/>
            <family val="2"/>
          </rPr>
          <t>PM-AC-005</t>
        </r>
      </text>
    </comment>
    <comment ref="B14" authorId="0" shapeId="0" xr:uid="{05D25C81-0B17-43F3-AEFE-1DECCD9B66FD}">
      <text>
        <r>
          <rPr>
            <sz val="9"/>
            <color indexed="81"/>
            <rFont val="Tahoma"/>
            <family val="2"/>
          </rPr>
          <t>PM-DP-017</t>
        </r>
      </text>
    </comment>
    <comment ref="B15" authorId="0" shapeId="0" xr:uid="{D6313267-060F-4BEF-9934-C071BBC8F9D1}">
      <text>
        <r>
          <rPr>
            <sz val="9"/>
            <color indexed="81"/>
            <rFont val="Tahoma"/>
            <family val="2"/>
          </rPr>
          <t>PM-DP-018</t>
        </r>
      </text>
    </comment>
    <comment ref="B16" authorId="0" shapeId="0" xr:uid="{C428CA88-FF5F-450E-A5D0-A6E4EBB2371C}">
      <text>
        <r>
          <rPr>
            <sz val="9"/>
            <color indexed="81"/>
            <rFont val="Tahoma"/>
            <family val="2"/>
          </rPr>
          <t>PM-DP-019</t>
        </r>
      </text>
    </comment>
    <comment ref="A17" authorId="0" shapeId="0" xr:uid="{DADD7B56-9FAF-46D2-AC7E-C1A124D2DB3B}">
      <text>
        <r>
          <rPr>
            <sz val="9"/>
            <color indexed="81"/>
            <rFont val="Tahoma"/>
            <family val="2"/>
          </rPr>
          <t>PM-AC-006</t>
        </r>
      </text>
    </comment>
    <comment ref="B17" authorId="0" shapeId="0" xr:uid="{8D92EE53-603C-446C-87CA-CAFABA001BDA}">
      <text>
        <r>
          <rPr>
            <sz val="9"/>
            <color indexed="81"/>
            <rFont val="Tahoma"/>
            <family val="2"/>
          </rPr>
          <t>PM-DP-020</t>
        </r>
      </text>
    </comment>
    <comment ref="A18" authorId="0" shapeId="0" xr:uid="{16A62C7A-CCC1-4ECC-B1C3-62FC3A20722B}">
      <text>
        <r>
          <rPr>
            <sz val="9"/>
            <color indexed="81"/>
            <rFont val="Tahoma"/>
            <family val="2"/>
          </rPr>
          <t>PM-AC-007</t>
        </r>
      </text>
    </comment>
    <comment ref="B18" authorId="0" shapeId="0" xr:uid="{DF23DDFD-67C9-4FD9-B032-9ED02384AC5B}">
      <text>
        <r>
          <rPr>
            <sz val="9"/>
            <color indexed="81"/>
            <rFont val="Tahoma"/>
            <family val="2"/>
          </rPr>
          <t>PM-DP-021</t>
        </r>
      </text>
    </comment>
    <comment ref="A19" authorId="0" shapeId="0" xr:uid="{EB5D8124-F39E-4AB7-98E9-BDD39309B977}">
      <text>
        <r>
          <rPr>
            <sz val="9"/>
            <color indexed="81"/>
            <rFont val="Tahoma"/>
            <family val="2"/>
          </rPr>
          <t>PM-AC-008</t>
        </r>
      </text>
    </comment>
    <comment ref="B19" authorId="0" shapeId="0" xr:uid="{9E3EED9D-7335-405F-A8F0-AF3138A25FF3}">
      <text>
        <r>
          <rPr>
            <sz val="9"/>
            <color indexed="81"/>
            <rFont val="Tahoma"/>
            <family val="2"/>
          </rPr>
          <t>PM-DP-022</t>
        </r>
      </text>
    </comment>
    <comment ref="A20" authorId="0" shapeId="0" xr:uid="{85996356-0D04-429F-8149-355D8DA1ABF1}">
      <text>
        <r>
          <rPr>
            <sz val="9"/>
            <color indexed="81"/>
            <rFont val="Tahoma"/>
            <family val="2"/>
          </rPr>
          <t>PM-AC-009</t>
        </r>
      </text>
    </comment>
    <comment ref="B20" authorId="0" shapeId="0" xr:uid="{5CF690B6-880B-4D48-812B-E9CD5EFFEF13}">
      <text>
        <r>
          <rPr>
            <sz val="9"/>
            <color indexed="81"/>
            <rFont val="Tahoma"/>
            <family val="2"/>
          </rPr>
          <t>PM-DP-024</t>
        </r>
      </text>
    </comment>
    <comment ref="A21" authorId="0" shapeId="0" xr:uid="{C1441BFA-BAFD-46DA-BF0F-9220898799FE}">
      <text>
        <r>
          <rPr>
            <sz val="9"/>
            <color indexed="81"/>
            <rFont val="Tahoma"/>
            <family val="2"/>
          </rPr>
          <t>PM-AC-010</t>
        </r>
      </text>
    </comment>
    <comment ref="B21" authorId="0" shapeId="0" xr:uid="{7AAF1F82-AFC7-41C3-8AE3-48906E65C413}">
      <text>
        <r>
          <rPr>
            <sz val="9"/>
            <color indexed="81"/>
            <rFont val="Tahoma"/>
            <family val="2"/>
          </rPr>
          <t>PM-DP-025</t>
        </r>
      </text>
    </comment>
    <comment ref="A22" authorId="0" shapeId="0" xr:uid="{14162496-577E-4165-9F60-A20F70EE5F1F}">
      <text>
        <r>
          <rPr>
            <sz val="9"/>
            <color indexed="81"/>
            <rFont val="Tahoma"/>
            <family val="2"/>
          </rPr>
          <t>PM-AC-011</t>
        </r>
      </text>
    </comment>
    <comment ref="B22" authorId="0" shapeId="0" xr:uid="{52B4B229-714D-4BFD-BAC0-A59DBC5CEE80}">
      <text>
        <r>
          <rPr>
            <sz val="9"/>
            <color indexed="81"/>
            <rFont val="Tahoma"/>
            <family val="2"/>
          </rPr>
          <t>PM-DP-026</t>
        </r>
      </text>
    </comment>
    <comment ref="A23" authorId="0" shapeId="0" xr:uid="{8BDE8A95-0053-4FD3-B51A-8F4B63B8727D}">
      <text>
        <r>
          <rPr>
            <sz val="9"/>
            <color indexed="81"/>
            <rFont val="Tahoma"/>
            <family val="2"/>
          </rPr>
          <t>PM-AC-012</t>
        </r>
      </text>
    </comment>
    <comment ref="B23" authorId="0" shapeId="0" xr:uid="{EE786DA4-7063-43DA-A24F-07FC15A1C7D1}">
      <text>
        <r>
          <rPr>
            <sz val="9"/>
            <color indexed="81"/>
            <rFont val="Tahoma"/>
            <family val="2"/>
          </rPr>
          <t>PM-DP-027</t>
        </r>
      </text>
    </comment>
    <comment ref="A24" authorId="0" shapeId="0" xr:uid="{A675CD55-2CA5-48BC-AED0-0EDC2A79941F}">
      <text>
        <r>
          <rPr>
            <sz val="9"/>
            <color indexed="81"/>
            <rFont val="Tahoma"/>
            <family val="2"/>
          </rPr>
          <t>PM-AC-013</t>
        </r>
      </text>
    </comment>
    <comment ref="B24" authorId="0" shapeId="0" xr:uid="{96A8313E-5730-4CA3-929B-E7A94728BB05}">
      <text>
        <r>
          <rPr>
            <sz val="9"/>
            <color indexed="81"/>
            <rFont val="Tahoma"/>
            <family val="2"/>
          </rPr>
          <t>PM-DP-032</t>
        </r>
      </text>
    </comment>
    <comment ref="B25" authorId="0" shapeId="0" xr:uid="{A0B6A9C4-2BC9-420D-9973-CF34A3DA0DBA}">
      <text>
        <r>
          <rPr>
            <sz val="9"/>
            <color indexed="81"/>
            <rFont val="Tahoma"/>
            <family val="2"/>
          </rPr>
          <t>PM-DP-033</t>
        </r>
      </text>
    </comment>
    <comment ref="A26" authorId="0" shapeId="0" xr:uid="{FF76BDF1-771C-43CD-91DA-9E11E9881C7B}">
      <text>
        <r>
          <rPr>
            <sz val="9"/>
            <color indexed="81"/>
            <rFont val="Tahoma"/>
            <family val="2"/>
          </rPr>
          <t>PM-AC-014</t>
        </r>
      </text>
    </comment>
    <comment ref="B26" authorId="0" shapeId="0" xr:uid="{3871BB73-AB6D-4481-BC96-20052377124B}">
      <text>
        <r>
          <rPr>
            <sz val="9"/>
            <color indexed="81"/>
            <rFont val="Tahoma"/>
            <family val="2"/>
          </rPr>
          <t>PM-DP-034</t>
        </r>
      </text>
    </comment>
    <comment ref="A27" authorId="0" shapeId="0" xr:uid="{0F1B5A0D-A529-4C5D-A007-52F325AF9DF5}">
      <text>
        <r>
          <rPr>
            <sz val="9"/>
            <color indexed="81"/>
            <rFont val="Tahoma"/>
            <family val="2"/>
          </rPr>
          <t>PM-AC-015</t>
        </r>
      </text>
    </comment>
    <comment ref="B27" authorId="0" shapeId="0" xr:uid="{522D2444-3F07-4436-A782-7E3C90A797F3}">
      <text>
        <r>
          <rPr>
            <sz val="9"/>
            <color indexed="81"/>
            <rFont val="Tahoma"/>
            <family val="2"/>
          </rPr>
          <t>PM-DP-035</t>
        </r>
      </text>
    </comment>
    <comment ref="A28" authorId="0" shapeId="0" xr:uid="{73F55009-EC2F-43F8-9701-69DAED8AA8BE}">
      <text>
        <r>
          <rPr>
            <sz val="9"/>
            <color indexed="81"/>
            <rFont val="Tahoma"/>
            <family val="2"/>
          </rPr>
          <t>PM-AC-016</t>
        </r>
      </text>
    </comment>
    <comment ref="B28" authorId="0" shapeId="0" xr:uid="{64EA49F8-E0C8-49EB-8BC0-45D6D8D9D9A7}">
      <text>
        <r>
          <rPr>
            <sz val="9"/>
            <color indexed="81"/>
            <rFont val="Tahoma"/>
            <family val="2"/>
          </rPr>
          <t>PM-DP-036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2A42654B-71FF-4E3F-AF76-0392F4104A3F}">
      <text>
        <r>
          <rPr>
            <sz val="9"/>
            <color indexed="81"/>
            <rFont val="Tahoma"/>
            <family val="2"/>
          </rPr>
          <t>PM-AC-001</t>
        </r>
      </text>
    </comment>
    <comment ref="B6" authorId="0" shapeId="0" xr:uid="{7AC773BE-46ED-4BDC-A421-973632D2E6D3}">
      <text>
        <r>
          <rPr>
            <sz val="9"/>
            <color indexed="81"/>
            <rFont val="Tahoma"/>
            <family val="2"/>
          </rPr>
          <t>PM-DP-003</t>
        </r>
      </text>
    </comment>
    <comment ref="B7" authorId="0" shapeId="0" xr:uid="{0EF6F402-5496-41E0-8161-2BB1E20B87A8}">
      <text>
        <r>
          <rPr>
            <sz val="9"/>
            <color indexed="81"/>
            <rFont val="Tahoma"/>
            <family val="2"/>
          </rPr>
          <t>PM-DP-004</t>
        </r>
      </text>
    </comment>
    <comment ref="A8" authorId="0" shapeId="0" xr:uid="{DE0D3377-A3F1-423D-B8AF-A00D908EE90B}">
      <text>
        <r>
          <rPr>
            <sz val="9"/>
            <color indexed="81"/>
            <rFont val="Tahoma"/>
            <family val="2"/>
          </rPr>
          <t>PM-AC-002</t>
        </r>
      </text>
    </comment>
    <comment ref="B8" authorId="0" shapeId="0" xr:uid="{097A2219-FEB3-4263-A65F-8D92BA9BFDD9}">
      <text>
        <r>
          <rPr>
            <sz val="9"/>
            <color indexed="81"/>
            <rFont val="Tahoma"/>
            <family val="2"/>
          </rPr>
          <t>PM-DP-006</t>
        </r>
      </text>
    </comment>
    <comment ref="B9" authorId="0" shapeId="0" xr:uid="{84AB65CD-A46B-4261-80EC-71F9010F191B}">
      <text>
        <r>
          <rPr>
            <sz val="9"/>
            <color indexed="81"/>
            <rFont val="Tahoma"/>
            <family val="2"/>
          </rPr>
          <t>PM-DP-007</t>
        </r>
      </text>
    </comment>
    <comment ref="A10" authorId="0" shapeId="0" xr:uid="{D3CC7970-B237-4F91-99E5-3ABCB8EB4DFA}">
      <text>
        <r>
          <rPr>
            <sz val="9"/>
            <color indexed="81"/>
            <rFont val="Tahoma"/>
            <family val="2"/>
          </rPr>
          <t>PM-AC-003</t>
        </r>
      </text>
    </comment>
    <comment ref="B10" authorId="0" shapeId="0" xr:uid="{1AE2B87D-B338-42A7-AB1E-28F62A83F045}">
      <text>
        <r>
          <rPr>
            <sz val="9"/>
            <color indexed="81"/>
            <rFont val="Tahoma"/>
            <family val="2"/>
          </rPr>
          <t>PM-DP-011</t>
        </r>
      </text>
    </comment>
    <comment ref="B11" authorId="0" shapeId="0" xr:uid="{C6D46502-6A09-49D4-96A5-47F83F7CA9E0}">
      <text>
        <r>
          <rPr>
            <sz val="9"/>
            <color indexed="81"/>
            <rFont val="Tahoma"/>
            <family val="2"/>
          </rPr>
          <t>PM-DP-012</t>
        </r>
      </text>
    </comment>
    <comment ref="A12" authorId="0" shapeId="0" xr:uid="{835FF7EF-D22C-41D0-A820-CF6F04EFE076}">
      <text>
        <r>
          <rPr>
            <sz val="9"/>
            <color indexed="81"/>
            <rFont val="Tahoma"/>
            <family val="2"/>
          </rPr>
          <t>PM-AC-004</t>
        </r>
      </text>
    </comment>
    <comment ref="B12" authorId="0" shapeId="0" xr:uid="{D9D59F50-311C-44FC-84F9-C3F5BFDB59C5}">
      <text>
        <r>
          <rPr>
            <sz val="9"/>
            <color indexed="81"/>
            <rFont val="Tahoma"/>
            <family val="2"/>
          </rPr>
          <t>PM-DP-014</t>
        </r>
      </text>
    </comment>
    <comment ref="B13" authorId="0" shapeId="0" xr:uid="{5C7B1A9C-F66E-49AF-8B70-DA48D9DF8AE0}">
      <text>
        <r>
          <rPr>
            <sz val="9"/>
            <color indexed="81"/>
            <rFont val="Tahoma"/>
            <family val="2"/>
          </rPr>
          <t>PM-DP-015</t>
        </r>
      </text>
    </comment>
    <comment ref="A14" authorId="0" shapeId="0" xr:uid="{262F7A47-88D4-4147-BFBA-25BB6C363183}">
      <text>
        <r>
          <rPr>
            <sz val="9"/>
            <color indexed="81"/>
            <rFont val="Tahoma"/>
            <family val="2"/>
          </rPr>
          <t>PM-AC-005</t>
        </r>
      </text>
    </comment>
    <comment ref="B14" authorId="0" shapeId="0" xr:uid="{EBC56AA1-796E-453B-A1B7-E61573349C42}">
      <text>
        <r>
          <rPr>
            <sz val="9"/>
            <color indexed="81"/>
            <rFont val="Tahoma"/>
            <family val="2"/>
          </rPr>
          <t>PM-DP-017</t>
        </r>
      </text>
    </comment>
    <comment ref="B15" authorId="0" shapeId="0" xr:uid="{E0354C24-EA98-45F6-8331-376A54BC1350}">
      <text>
        <r>
          <rPr>
            <sz val="9"/>
            <color indexed="81"/>
            <rFont val="Tahoma"/>
            <family val="2"/>
          </rPr>
          <t>PM-DP-018</t>
        </r>
      </text>
    </comment>
    <comment ref="B16" authorId="0" shapeId="0" xr:uid="{597FD123-F54C-4617-A7BC-F82F9DF56F51}">
      <text>
        <r>
          <rPr>
            <sz val="9"/>
            <color indexed="81"/>
            <rFont val="Tahoma"/>
            <family val="2"/>
          </rPr>
          <t>PM-DP-019</t>
        </r>
      </text>
    </comment>
    <comment ref="A17" authorId="0" shapeId="0" xr:uid="{AC62CD99-D7D3-4025-BE74-11BFD10F7802}">
      <text>
        <r>
          <rPr>
            <sz val="9"/>
            <color indexed="81"/>
            <rFont val="Tahoma"/>
            <family val="2"/>
          </rPr>
          <t>PM-AC-006</t>
        </r>
      </text>
    </comment>
    <comment ref="B17" authorId="0" shapeId="0" xr:uid="{BA75C398-98D7-49E3-9DF3-4A5E9138DAA8}">
      <text>
        <r>
          <rPr>
            <sz val="9"/>
            <color indexed="81"/>
            <rFont val="Tahoma"/>
            <family val="2"/>
          </rPr>
          <t>PM-DP-020</t>
        </r>
      </text>
    </comment>
    <comment ref="A18" authorId="0" shapeId="0" xr:uid="{CDA34BD0-931C-4D73-925B-E246C4DDEA89}">
      <text>
        <r>
          <rPr>
            <sz val="9"/>
            <color indexed="81"/>
            <rFont val="Tahoma"/>
            <family val="2"/>
          </rPr>
          <t>PM-AC-007</t>
        </r>
      </text>
    </comment>
    <comment ref="B18" authorId="0" shapeId="0" xr:uid="{722C105C-A44E-4ACC-8EE6-338545A239F3}">
      <text>
        <r>
          <rPr>
            <sz val="9"/>
            <color indexed="81"/>
            <rFont val="Tahoma"/>
            <family val="2"/>
          </rPr>
          <t>PM-DP-021</t>
        </r>
      </text>
    </comment>
    <comment ref="A19" authorId="0" shapeId="0" xr:uid="{727FA904-0E19-4507-A80C-E2C144F14C2D}">
      <text>
        <r>
          <rPr>
            <sz val="9"/>
            <color indexed="81"/>
            <rFont val="Tahoma"/>
            <family val="2"/>
          </rPr>
          <t>PM-AC-008</t>
        </r>
      </text>
    </comment>
    <comment ref="B19" authorId="0" shapeId="0" xr:uid="{6CA6EAD0-4D46-4858-AD19-D947624AB362}">
      <text>
        <r>
          <rPr>
            <sz val="9"/>
            <color indexed="81"/>
            <rFont val="Tahoma"/>
            <family val="2"/>
          </rPr>
          <t>PM-DP-022</t>
        </r>
      </text>
    </comment>
    <comment ref="A20" authorId="0" shapeId="0" xr:uid="{8564DC03-3F62-45BA-B485-56135D8CCB6A}">
      <text>
        <r>
          <rPr>
            <sz val="9"/>
            <color indexed="81"/>
            <rFont val="Tahoma"/>
            <family val="2"/>
          </rPr>
          <t>PM-AC-009</t>
        </r>
      </text>
    </comment>
    <comment ref="B20" authorId="0" shapeId="0" xr:uid="{CFA8C813-1633-47C5-A3DD-CEE9230E570F}">
      <text>
        <r>
          <rPr>
            <sz val="9"/>
            <color indexed="81"/>
            <rFont val="Tahoma"/>
            <family val="2"/>
          </rPr>
          <t>PM-DP-024</t>
        </r>
      </text>
    </comment>
    <comment ref="A21" authorId="0" shapeId="0" xr:uid="{297B69CA-D70D-4D84-A1CC-B3E1E1F00B64}">
      <text>
        <r>
          <rPr>
            <sz val="9"/>
            <color indexed="81"/>
            <rFont val="Tahoma"/>
            <family val="2"/>
          </rPr>
          <t>PM-AC-010</t>
        </r>
      </text>
    </comment>
    <comment ref="B21" authorId="0" shapeId="0" xr:uid="{11F47D74-6D4C-459E-98C9-936B6FA25332}">
      <text>
        <r>
          <rPr>
            <sz val="9"/>
            <color indexed="81"/>
            <rFont val="Tahoma"/>
            <family val="2"/>
          </rPr>
          <t>PM-DP-025</t>
        </r>
      </text>
    </comment>
    <comment ref="A22" authorId="0" shapeId="0" xr:uid="{F31678E5-D2EA-4D83-A95A-57D7B44B26F0}">
      <text>
        <r>
          <rPr>
            <sz val="9"/>
            <color indexed="81"/>
            <rFont val="Tahoma"/>
            <family val="2"/>
          </rPr>
          <t>PM-AC-011</t>
        </r>
      </text>
    </comment>
    <comment ref="B22" authorId="0" shapeId="0" xr:uid="{F2BE3844-2800-4D0A-A131-5D573F2DD292}">
      <text>
        <r>
          <rPr>
            <sz val="9"/>
            <color indexed="81"/>
            <rFont val="Tahoma"/>
            <family val="2"/>
          </rPr>
          <t>PM-DP-026</t>
        </r>
      </text>
    </comment>
    <comment ref="A23" authorId="0" shapeId="0" xr:uid="{3793F2EC-93B7-4437-9EAF-E5AE59412FCC}">
      <text>
        <r>
          <rPr>
            <sz val="9"/>
            <color indexed="81"/>
            <rFont val="Tahoma"/>
            <family val="2"/>
          </rPr>
          <t>PM-AC-012</t>
        </r>
      </text>
    </comment>
    <comment ref="B23" authorId="0" shapeId="0" xr:uid="{D7CBECEF-D33C-4FD0-9B82-1B0FE26DA11B}">
      <text>
        <r>
          <rPr>
            <sz val="9"/>
            <color indexed="81"/>
            <rFont val="Tahoma"/>
            <family val="2"/>
          </rPr>
          <t>PM-DP-027</t>
        </r>
      </text>
    </comment>
    <comment ref="A24" authorId="0" shapeId="0" xr:uid="{F206D28F-FEB9-4C9A-AC66-DB9A1FBDF80C}">
      <text>
        <r>
          <rPr>
            <sz val="9"/>
            <color indexed="81"/>
            <rFont val="Tahoma"/>
            <family val="2"/>
          </rPr>
          <t>PM-AC-013</t>
        </r>
      </text>
    </comment>
    <comment ref="B24" authorId="0" shapeId="0" xr:uid="{DE1677A1-3B46-4242-B1C2-F44E85767A54}">
      <text>
        <r>
          <rPr>
            <sz val="9"/>
            <color indexed="81"/>
            <rFont val="Tahoma"/>
            <family val="2"/>
          </rPr>
          <t>PM-DP-032</t>
        </r>
      </text>
    </comment>
    <comment ref="B25" authorId="0" shapeId="0" xr:uid="{F7D53602-66C7-401F-9F6F-630CC441EAB9}">
      <text>
        <r>
          <rPr>
            <sz val="9"/>
            <color indexed="81"/>
            <rFont val="Tahoma"/>
            <family val="2"/>
          </rPr>
          <t>PM-DP-033</t>
        </r>
      </text>
    </comment>
    <comment ref="A26" authorId="0" shapeId="0" xr:uid="{AC184A2D-D46C-4255-B530-D02786DB40F9}">
      <text>
        <r>
          <rPr>
            <sz val="9"/>
            <color indexed="81"/>
            <rFont val="Tahoma"/>
            <family val="2"/>
          </rPr>
          <t>PM-AC-014</t>
        </r>
      </text>
    </comment>
    <comment ref="B26" authorId="0" shapeId="0" xr:uid="{87446A27-0044-41C6-9EEA-39C871BCA3B9}">
      <text>
        <r>
          <rPr>
            <sz val="9"/>
            <color indexed="81"/>
            <rFont val="Tahoma"/>
            <family val="2"/>
          </rPr>
          <t>PM-DP-034</t>
        </r>
      </text>
    </comment>
    <comment ref="A27" authorId="0" shapeId="0" xr:uid="{0D2DCA47-9EED-40BA-8A1D-F32A2D6DEE57}">
      <text>
        <r>
          <rPr>
            <sz val="9"/>
            <color indexed="81"/>
            <rFont val="Tahoma"/>
            <family val="2"/>
          </rPr>
          <t>PM-AC-015</t>
        </r>
      </text>
    </comment>
    <comment ref="B27" authorId="0" shapeId="0" xr:uid="{992112B6-AC7A-47B4-9E2C-03AF500D3595}">
      <text>
        <r>
          <rPr>
            <sz val="9"/>
            <color indexed="81"/>
            <rFont val="Tahoma"/>
            <family val="2"/>
          </rPr>
          <t>PM-DP-035</t>
        </r>
      </text>
    </comment>
    <comment ref="A28" authorId="0" shapeId="0" xr:uid="{CBB0528D-A76F-489B-8238-F24949634D7E}">
      <text>
        <r>
          <rPr>
            <sz val="9"/>
            <color indexed="81"/>
            <rFont val="Tahoma"/>
            <family val="2"/>
          </rPr>
          <t>PM-AC-016</t>
        </r>
      </text>
    </comment>
    <comment ref="B28" authorId="0" shapeId="0" xr:uid="{E042C512-A7B0-4998-99F2-0FB22E58B0B1}">
      <text>
        <r>
          <rPr>
            <sz val="9"/>
            <color indexed="81"/>
            <rFont val="Tahoma"/>
            <family val="2"/>
          </rPr>
          <t>PM-DP-036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6B986F18-EB3C-4800-B02D-162F4709420D}">
      <text>
        <r>
          <rPr>
            <sz val="9"/>
            <color indexed="81"/>
            <rFont val="Tahoma"/>
            <family val="2"/>
          </rPr>
          <t>PM-DP-001</t>
        </r>
      </text>
    </comment>
    <comment ref="C7" authorId="0" shapeId="0" xr:uid="{B993031B-4DBE-4133-9B4C-60D48122B90A}">
      <text>
        <r>
          <rPr>
            <sz val="9"/>
            <color indexed="81"/>
            <rFont val="Tahoma"/>
            <family val="2"/>
          </rPr>
          <t>PM-DP-002</t>
        </r>
      </text>
    </comment>
    <comment ref="C8" authorId="0" shapeId="0" xr:uid="{5111569E-75B1-4C96-B433-531E75022F60}">
      <text>
        <r>
          <rPr>
            <sz val="9"/>
            <color indexed="81"/>
            <rFont val="Tahoma"/>
            <family val="2"/>
          </rPr>
          <t>PM-DP-005</t>
        </r>
      </text>
    </comment>
    <comment ref="C9" authorId="0" shapeId="0" xr:uid="{6C420629-6FF5-4264-B570-77B70A6621CD}">
      <text>
        <r>
          <rPr>
            <sz val="9"/>
            <color indexed="81"/>
            <rFont val="Tahoma"/>
            <family val="2"/>
          </rPr>
          <t>PM-DP-008</t>
        </r>
      </text>
    </comment>
    <comment ref="C10" authorId="0" shapeId="0" xr:uid="{2B3A21D6-4BA6-4168-8274-0C15AF2748B0}">
      <text>
        <r>
          <rPr>
            <sz val="9"/>
            <color indexed="81"/>
            <rFont val="Tahoma"/>
            <family val="2"/>
          </rPr>
          <t>PM-DP-009</t>
        </r>
      </text>
    </comment>
    <comment ref="C11" authorId="0" shapeId="0" xr:uid="{0181A35D-FA78-4EED-B4F5-1EED3B67BC4A}">
      <text>
        <r>
          <rPr>
            <sz val="9"/>
            <color indexed="81"/>
            <rFont val="Tahoma"/>
            <family val="2"/>
          </rPr>
          <t>PM-DP-010</t>
        </r>
      </text>
    </comment>
    <comment ref="C12" authorId="0" shapeId="0" xr:uid="{F95E0942-F0DE-45CD-8711-5CA8C0F579B8}">
      <text>
        <r>
          <rPr>
            <sz val="9"/>
            <color indexed="81"/>
            <rFont val="Tahoma"/>
            <family val="2"/>
          </rPr>
          <t>PM-DP-013</t>
        </r>
      </text>
    </comment>
    <comment ref="C13" authorId="0" shapeId="0" xr:uid="{38FDE67C-C610-497D-8BF3-3BADB13D5DD0}">
      <text>
        <r>
          <rPr>
            <sz val="9"/>
            <color indexed="81"/>
            <rFont val="Tahoma"/>
            <family val="2"/>
          </rPr>
          <t>PM-DP-016</t>
        </r>
      </text>
    </comment>
    <comment ref="C14" authorId="0" shapeId="0" xr:uid="{23B69C87-CE6C-474C-92E0-7F7B2EDE95D5}">
      <text>
        <r>
          <rPr>
            <sz val="9"/>
            <color indexed="81"/>
            <rFont val="Tahoma"/>
            <family val="2"/>
          </rPr>
          <t>PM-DP-023</t>
        </r>
      </text>
    </comment>
    <comment ref="C15" authorId="0" shapeId="0" xr:uid="{3E750C06-8F65-40F0-81BA-275AED117C4A}">
      <text>
        <r>
          <rPr>
            <sz val="9"/>
            <color indexed="81"/>
            <rFont val="Tahoma"/>
            <family val="2"/>
          </rPr>
          <t>PM-DP-028</t>
        </r>
      </text>
    </comment>
    <comment ref="C16" authorId="0" shapeId="0" xr:uid="{B53F6278-9192-4EC7-9941-90E3E04CB6F2}">
      <text>
        <r>
          <rPr>
            <sz val="9"/>
            <color indexed="81"/>
            <rFont val="Tahoma"/>
            <family val="2"/>
          </rPr>
          <t>PM-DP-029</t>
        </r>
      </text>
    </comment>
    <comment ref="C17" authorId="0" shapeId="0" xr:uid="{14E37058-41FB-44B6-8CC8-F4D68FCC434D}">
      <text>
        <r>
          <rPr>
            <sz val="9"/>
            <color indexed="81"/>
            <rFont val="Tahoma"/>
            <family val="2"/>
          </rPr>
          <t>PM-DP-030</t>
        </r>
      </text>
    </comment>
    <comment ref="C18" authorId="0" shapeId="0" xr:uid="{35F953D6-C084-4C42-A3F0-B9CEB7AA2F98}">
      <text>
        <r>
          <rPr>
            <sz val="9"/>
            <color indexed="81"/>
            <rFont val="Tahoma"/>
            <family val="2"/>
          </rPr>
          <t>PM-DP-031</t>
        </r>
      </text>
    </comment>
    <comment ref="C19" authorId="0" shapeId="0" xr:uid="{C923D3E4-83AA-4C9A-9F2A-DEF2C176EB3C}">
      <text>
        <r>
          <rPr>
            <sz val="9"/>
            <color indexed="81"/>
            <rFont val="Tahoma"/>
            <family val="2"/>
          </rPr>
          <t>PM-DP-037</t>
        </r>
      </text>
    </comment>
    <comment ref="C20" authorId="0" shapeId="0" xr:uid="{21147EFA-C332-438C-BCD9-B78E7464EE79}">
      <text>
        <r>
          <rPr>
            <sz val="9"/>
            <color indexed="81"/>
            <rFont val="Tahoma"/>
            <family val="2"/>
          </rPr>
          <t>PM-DP-038</t>
        </r>
      </text>
    </comment>
    <comment ref="C21" authorId="0" shapeId="0" xr:uid="{8E674946-C0C9-44D0-A321-E2E5202E4F45}">
      <text>
        <r>
          <rPr>
            <sz val="9"/>
            <color indexed="81"/>
            <rFont val="Tahoma"/>
            <family val="2"/>
          </rPr>
          <t>PM-DP-039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A15941E8-04E9-40AD-8FDC-F3362F9BBDF0}">
      <text>
        <r>
          <rPr>
            <sz val="9"/>
            <color indexed="81"/>
            <rFont val="Tahoma"/>
            <family val="2"/>
          </rPr>
          <t>DT-AC-001</t>
        </r>
      </text>
    </comment>
    <comment ref="B6" authorId="0" shapeId="0" xr:uid="{819F8728-2BD5-43C0-8055-3C7A1566F3C7}">
      <text>
        <r>
          <rPr>
            <sz val="9"/>
            <color indexed="81"/>
            <rFont val="Tahoma"/>
            <family val="2"/>
          </rPr>
          <t>DT-DP-001</t>
        </r>
      </text>
    </comment>
    <comment ref="A7" authorId="0" shapeId="0" xr:uid="{83C246F1-E62E-4587-BDE3-DBEB35D6EDD1}">
      <text>
        <r>
          <rPr>
            <sz val="9"/>
            <color indexed="81"/>
            <rFont val="Tahoma"/>
            <family val="2"/>
          </rPr>
          <t>DT-AC-002</t>
        </r>
      </text>
    </comment>
    <comment ref="B7" authorId="0" shapeId="0" xr:uid="{AAE77FA9-EF17-4FE5-BAAF-4346FBA7C058}">
      <text>
        <r>
          <rPr>
            <sz val="9"/>
            <color indexed="81"/>
            <rFont val="Tahoma"/>
            <family val="2"/>
          </rPr>
          <t>DT-DP-002</t>
        </r>
      </text>
    </comment>
    <comment ref="A8" authorId="0" shapeId="0" xr:uid="{8C2AC7C7-EB34-42FB-BD02-6AD05C4FCB94}">
      <text>
        <r>
          <rPr>
            <sz val="9"/>
            <color indexed="81"/>
            <rFont val="Tahoma"/>
            <family val="2"/>
          </rPr>
          <t>DT-AC-003</t>
        </r>
      </text>
    </comment>
    <comment ref="B8" authorId="0" shapeId="0" xr:uid="{51A21AA6-DD97-4B13-882F-478DCCA8045A}">
      <text>
        <r>
          <rPr>
            <sz val="9"/>
            <color indexed="81"/>
            <rFont val="Tahoma"/>
            <family val="2"/>
          </rPr>
          <t>DT-DP-003</t>
        </r>
      </text>
    </comment>
    <comment ref="A9" authorId="0" shapeId="0" xr:uid="{66768299-0BF4-4B25-A163-4CD12459E198}">
      <text>
        <r>
          <rPr>
            <sz val="9"/>
            <color indexed="81"/>
            <rFont val="Tahoma"/>
            <family val="2"/>
          </rPr>
          <t>DT-AC-004</t>
        </r>
      </text>
    </comment>
    <comment ref="B9" authorId="0" shapeId="0" xr:uid="{EEA74108-6BA4-44F3-BB49-8D140BACD5D1}">
      <text>
        <r>
          <rPr>
            <sz val="9"/>
            <color indexed="81"/>
            <rFont val="Tahoma"/>
            <family val="2"/>
          </rPr>
          <t>DT-DP-004</t>
        </r>
      </text>
    </comment>
    <comment ref="A10" authorId="0" shapeId="0" xr:uid="{5B08F86E-C1D7-4FCF-A177-955381E4AFB1}">
      <text>
        <r>
          <rPr>
            <sz val="9"/>
            <color indexed="81"/>
            <rFont val="Tahoma"/>
            <family val="2"/>
          </rPr>
          <t>DT-AC-005</t>
        </r>
      </text>
    </comment>
    <comment ref="B10" authorId="0" shapeId="0" xr:uid="{EB3FD5CF-0B1E-46A7-8F5D-A7FAB8D1733C}">
      <text>
        <r>
          <rPr>
            <sz val="9"/>
            <color indexed="81"/>
            <rFont val="Tahoma"/>
            <family val="2"/>
          </rPr>
          <t>DT-DP-005</t>
        </r>
      </text>
    </comment>
    <comment ref="A11" authorId="0" shapeId="0" xr:uid="{8B24C74F-4759-44EF-B412-D3D29FD91FE9}">
      <text>
        <r>
          <rPr>
            <sz val="9"/>
            <color indexed="81"/>
            <rFont val="Tahoma"/>
            <family val="2"/>
          </rPr>
          <t>DT-AC-006</t>
        </r>
      </text>
    </comment>
    <comment ref="B11" authorId="0" shapeId="0" xr:uid="{4936D835-6BD3-4C1A-8E8D-0E69D82C32F4}">
      <text>
        <r>
          <rPr>
            <sz val="9"/>
            <color indexed="81"/>
            <rFont val="Tahoma"/>
            <family val="2"/>
          </rPr>
          <t>DT-DP-006</t>
        </r>
      </text>
    </comment>
    <comment ref="B12" authorId="0" shapeId="0" xr:uid="{A9D9D4C3-1BA7-4C2C-8D01-39E7874D152D}">
      <text>
        <r>
          <rPr>
            <sz val="9"/>
            <color indexed="81"/>
            <rFont val="Tahoma"/>
            <family val="2"/>
          </rPr>
          <t>DT-DP-007</t>
        </r>
      </text>
    </comment>
    <comment ref="A13" authorId="0" shapeId="0" xr:uid="{97269F74-4BC9-46D5-A1B1-843FAD86BB0D}">
      <text>
        <r>
          <rPr>
            <sz val="9"/>
            <color indexed="81"/>
            <rFont val="Tahoma"/>
            <family val="2"/>
          </rPr>
          <t>DT-AC-007</t>
        </r>
      </text>
    </comment>
    <comment ref="B13" authorId="0" shapeId="0" xr:uid="{9103C681-ADDF-4987-9968-B4B855FDD68D}">
      <text>
        <r>
          <rPr>
            <sz val="9"/>
            <color indexed="81"/>
            <rFont val="Tahoma"/>
            <family val="2"/>
          </rPr>
          <t>DT-DP-008</t>
        </r>
      </text>
    </comment>
    <comment ref="B14" authorId="0" shapeId="0" xr:uid="{48D496E1-855F-4BFA-BC04-4E43E6BDE6F6}">
      <text>
        <r>
          <rPr>
            <sz val="9"/>
            <color indexed="81"/>
            <rFont val="Tahoma"/>
            <family val="2"/>
          </rPr>
          <t>DT-DP-009</t>
        </r>
      </text>
    </comment>
    <comment ref="A15" authorId="0" shapeId="0" xr:uid="{293DD792-EB48-4479-AE6F-C0535674B5FA}">
      <text>
        <r>
          <rPr>
            <sz val="9"/>
            <color indexed="81"/>
            <rFont val="Tahoma"/>
            <family val="2"/>
          </rPr>
          <t>DT-AC-008</t>
        </r>
      </text>
    </comment>
    <comment ref="B15" authorId="0" shapeId="0" xr:uid="{328AEEEE-FF88-464F-911E-2680867482C4}">
      <text>
        <r>
          <rPr>
            <sz val="9"/>
            <color indexed="81"/>
            <rFont val="Tahoma"/>
            <family val="2"/>
          </rPr>
          <t>DT-DP-010</t>
        </r>
      </text>
    </comment>
    <comment ref="B16" authorId="0" shapeId="0" xr:uid="{531069EC-E538-406F-9306-274ED8094428}">
      <text>
        <r>
          <rPr>
            <sz val="9"/>
            <color indexed="81"/>
            <rFont val="Tahoma"/>
            <family val="2"/>
          </rPr>
          <t>DT-DP-011</t>
        </r>
      </text>
    </comment>
    <comment ref="A17" authorId="0" shapeId="0" xr:uid="{95AEF6B8-FE05-43DA-AAFF-644B62260588}">
      <text>
        <r>
          <rPr>
            <sz val="9"/>
            <color indexed="81"/>
            <rFont val="Tahoma"/>
            <family val="2"/>
          </rPr>
          <t>DT-AC-009</t>
        </r>
      </text>
    </comment>
    <comment ref="B17" authorId="0" shapeId="0" xr:uid="{6046F5AB-BAD8-4275-81D8-8861CF4C3831}">
      <text>
        <r>
          <rPr>
            <sz val="9"/>
            <color indexed="81"/>
            <rFont val="Tahoma"/>
            <family val="2"/>
          </rPr>
          <t>DT-DP-012</t>
        </r>
      </text>
    </comment>
    <comment ref="A18" authorId="0" shapeId="0" xr:uid="{88244F03-70CB-4752-8903-89BED2455BB4}">
      <text>
        <r>
          <rPr>
            <sz val="9"/>
            <color indexed="81"/>
            <rFont val="Tahoma"/>
            <family val="2"/>
          </rPr>
          <t>DT-AC-010</t>
        </r>
      </text>
    </comment>
    <comment ref="B18" authorId="0" shapeId="0" xr:uid="{9BD5DFC1-ED65-40FB-8412-0CF08414091D}">
      <text>
        <r>
          <rPr>
            <sz val="9"/>
            <color indexed="81"/>
            <rFont val="Tahoma"/>
            <family val="2"/>
          </rPr>
          <t>DT-DP-013</t>
        </r>
      </text>
    </comment>
    <comment ref="A19" authorId="0" shapeId="0" xr:uid="{D6100BE5-91C8-4AF9-8289-3CDA3A3215E7}">
      <text>
        <r>
          <rPr>
            <sz val="9"/>
            <color indexed="81"/>
            <rFont val="Tahoma"/>
            <family val="2"/>
          </rPr>
          <t>DT-AC-011</t>
        </r>
      </text>
    </comment>
    <comment ref="B19" authorId="0" shapeId="0" xr:uid="{5D25513C-C039-4426-882D-C011D9D5AEEE}">
      <text>
        <r>
          <rPr>
            <sz val="9"/>
            <color indexed="81"/>
            <rFont val="Tahoma"/>
            <family val="2"/>
          </rPr>
          <t>DT-DP-014</t>
        </r>
      </text>
    </comment>
    <comment ref="B20" authorId="0" shapeId="0" xr:uid="{0B01FC60-A2B2-41B2-B30B-A9BE40154FA5}">
      <text>
        <r>
          <rPr>
            <sz val="9"/>
            <color indexed="81"/>
            <rFont val="Tahoma"/>
            <family val="2"/>
          </rPr>
          <t>DT-DP-015</t>
        </r>
      </text>
    </comment>
    <comment ref="A21" authorId="0" shapeId="0" xr:uid="{BC636ABF-CF07-44D4-A770-60B7BDF7B44E}">
      <text>
        <r>
          <rPr>
            <sz val="9"/>
            <color indexed="81"/>
            <rFont val="Tahoma"/>
            <family val="2"/>
          </rPr>
          <t>DT-AC-012</t>
        </r>
      </text>
    </comment>
    <comment ref="B21" authorId="0" shapeId="0" xr:uid="{C30A8E08-953D-4C65-AED1-4F3AD8922090}">
      <text>
        <r>
          <rPr>
            <sz val="9"/>
            <color indexed="81"/>
            <rFont val="Tahoma"/>
            <family val="2"/>
          </rPr>
          <t>DT-DP-016</t>
        </r>
      </text>
    </comment>
    <comment ref="A22" authorId="0" shapeId="0" xr:uid="{FF523846-8DB1-4F90-9416-147EFD01A17B}">
      <text>
        <r>
          <rPr>
            <sz val="9"/>
            <color indexed="81"/>
            <rFont val="Tahoma"/>
            <family val="2"/>
          </rPr>
          <t>DT-AC-013</t>
        </r>
      </text>
    </comment>
    <comment ref="B22" authorId="0" shapeId="0" xr:uid="{02C565A9-A360-4769-8CAA-47659D4C7536}">
      <text>
        <r>
          <rPr>
            <sz val="9"/>
            <color indexed="81"/>
            <rFont val="Tahoma"/>
            <family val="2"/>
          </rPr>
          <t>DT-DP-017</t>
        </r>
      </text>
    </comment>
    <comment ref="A23" authorId="0" shapeId="0" xr:uid="{B5EF0D14-CD48-4D6C-8374-F4B0805E8E3F}">
      <text>
        <r>
          <rPr>
            <sz val="9"/>
            <color indexed="81"/>
            <rFont val="Tahoma"/>
            <family val="2"/>
          </rPr>
          <t>DT-AC-014</t>
        </r>
      </text>
    </comment>
    <comment ref="B23" authorId="0" shapeId="0" xr:uid="{41962A7F-97A2-48B6-B9C0-F2108B0FF8A8}">
      <text>
        <r>
          <rPr>
            <sz val="9"/>
            <color indexed="81"/>
            <rFont val="Tahoma"/>
            <family val="2"/>
          </rPr>
          <t>DT-DP-018</t>
        </r>
      </text>
    </comment>
    <comment ref="A24" authorId="0" shapeId="0" xr:uid="{955774FD-1011-4810-BA7E-F6878339BB28}">
      <text>
        <r>
          <rPr>
            <sz val="9"/>
            <color indexed="81"/>
            <rFont val="Tahoma"/>
            <family val="2"/>
          </rPr>
          <t>DT-AC-015</t>
        </r>
      </text>
    </comment>
    <comment ref="B24" authorId="0" shapeId="0" xr:uid="{9C88EB0A-3ABF-4D0B-95E0-DB31A27C3F74}">
      <text>
        <r>
          <rPr>
            <sz val="9"/>
            <color indexed="81"/>
            <rFont val="Tahoma"/>
            <family val="2"/>
          </rPr>
          <t>DT-DP-019</t>
        </r>
      </text>
    </comment>
    <comment ref="A25" authorId="0" shapeId="0" xr:uid="{DA931911-C2B3-49E0-99E5-3C586D0657BF}">
      <text>
        <r>
          <rPr>
            <sz val="9"/>
            <color indexed="81"/>
            <rFont val="Tahoma"/>
            <family val="2"/>
          </rPr>
          <t>DT-AC-016</t>
        </r>
      </text>
    </comment>
    <comment ref="B25" authorId="0" shapeId="0" xr:uid="{45735C1E-68B6-443E-AB14-789199FB55DC}">
      <text>
        <r>
          <rPr>
            <sz val="9"/>
            <color indexed="81"/>
            <rFont val="Tahoma"/>
            <family val="2"/>
          </rPr>
          <t>DT-DP-020</t>
        </r>
      </text>
    </comment>
    <comment ref="A26" authorId="0" shapeId="0" xr:uid="{1EB998D7-1290-479B-9277-22E9EA5C1176}">
      <text>
        <r>
          <rPr>
            <sz val="9"/>
            <color indexed="81"/>
            <rFont val="Tahoma"/>
            <family val="2"/>
          </rPr>
          <t>DT-AC-017</t>
        </r>
      </text>
    </comment>
    <comment ref="B26" authorId="0" shapeId="0" xr:uid="{5AB0A3D8-6D07-49DD-9F66-7F7AA38AAE8C}">
      <text>
        <r>
          <rPr>
            <sz val="9"/>
            <color indexed="81"/>
            <rFont val="Tahoma"/>
            <family val="2"/>
          </rPr>
          <t>DT-DP-021</t>
        </r>
      </text>
    </comment>
    <comment ref="A27" authorId="0" shapeId="0" xr:uid="{270D636A-2623-4704-B1D7-E40E385C01FE}">
      <text>
        <r>
          <rPr>
            <sz val="9"/>
            <color indexed="81"/>
            <rFont val="Tahoma"/>
            <family val="2"/>
          </rPr>
          <t>DT-AC-018</t>
        </r>
      </text>
    </comment>
    <comment ref="B27" authorId="0" shapeId="0" xr:uid="{0F227494-7A5D-404F-9943-97B2F9CCB128}">
      <text>
        <r>
          <rPr>
            <sz val="9"/>
            <color indexed="81"/>
            <rFont val="Tahoma"/>
            <family val="2"/>
          </rPr>
          <t>DT-DP-022</t>
        </r>
      </text>
    </comment>
    <comment ref="A28" authorId="0" shapeId="0" xr:uid="{8C2BEB83-355A-4750-A402-19ADF3EABE41}">
      <text>
        <r>
          <rPr>
            <sz val="9"/>
            <color indexed="81"/>
            <rFont val="Tahoma"/>
            <family val="2"/>
          </rPr>
          <t>DT-AC-019</t>
        </r>
      </text>
    </comment>
    <comment ref="B28" authorId="0" shapeId="0" xr:uid="{88CF722C-E4BF-434E-9DC6-DEC8D3903FF9}">
      <text>
        <r>
          <rPr>
            <sz val="9"/>
            <color indexed="81"/>
            <rFont val="Tahoma"/>
            <family val="2"/>
          </rPr>
          <t>DT-DP-023</t>
        </r>
      </text>
    </comment>
    <comment ref="A29" authorId="0" shapeId="0" xr:uid="{63778FEC-A247-488E-AC68-C0ABD3CC914F}">
      <text>
        <r>
          <rPr>
            <sz val="9"/>
            <color indexed="81"/>
            <rFont val="Tahoma"/>
            <family val="2"/>
          </rPr>
          <t>DT-AC-020</t>
        </r>
      </text>
    </comment>
    <comment ref="B29" authorId="0" shapeId="0" xr:uid="{235AF96F-DFCE-4C47-A8BB-27E02B19C602}">
      <text>
        <r>
          <rPr>
            <sz val="9"/>
            <color indexed="81"/>
            <rFont val="Tahoma"/>
            <family val="2"/>
          </rPr>
          <t>DT-DP-024</t>
        </r>
      </text>
    </comment>
    <comment ref="A30" authorId="0" shapeId="0" xr:uid="{FBBF9E52-EDD7-4EEF-9850-BDE5F507E155}">
      <text>
        <r>
          <rPr>
            <sz val="9"/>
            <color indexed="81"/>
            <rFont val="Tahoma"/>
            <family val="2"/>
          </rPr>
          <t>DT-AC-021</t>
        </r>
      </text>
    </comment>
    <comment ref="B30" authorId="0" shapeId="0" xr:uid="{40398CB1-3884-40CD-A79E-9E9F03DBC616}">
      <text>
        <r>
          <rPr>
            <sz val="9"/>
            <color indexed="81"/>
            <rFont val="Tahoma"/>
            <family val="2"/>
          </rPr>
          <t>DT-DP-025</t>
        </r>
      </text>
    </comment>
    <comment ref="A31" authorId="0" shapeId="0" xr:uid="{B4039E3F-EE24-4A1A-8F56-4A768DD993BE}">
      <text>
        <r>
          <rPr>
            <sz val="9"/>
            <color indexed="81"/>
            <rFont val="Tahoma"/>
            <family val="2"/>
          </rPr>
          <t>DT-AC-022</t>
        </r>
      </text>
    </comment>
    <comment ref="B31" authorId="0" shapeId="0" xr:uid="{564966AC-C463-4609-A353-543F04982978}">
      <text>
        <r>
          <rPr>
            <sz val="9"/>
            <color indexed="81"/>
            <rFont val="Tahoma"/>
            <family val="2"/>
          </rPr>
          <t>DT-DP-026</t>
        </r>
      </text>
    </comment>
    <comment ref="A32" authorId="0" shapeId="0" xr:uid="{DA02AC9F-3CC6-4CC7-A4E5-7E175D145F87}">
      <text>
        <r>
          <rPr>
            <sz val="9"/>
            <color indexed="81"/>
            <rFont val="Tahoma"/>
            <family val="2"/>
          </rPr>
          <t>DT-AC-023</t>
        </r>
      </text>
    </comment>
    <comment ref="B32" authorId="0" shapeId="0" xr:uid="{AEEC3471-E057-4BEC-A61A-0F38FC97C1F3}">
      <text>
        <r>
          <rPr>
            <sz val="9"/>
            <color indexed="81"/>
            <rFont val="Tahoma"/>
            <family val="2"/>
          </rPr>
          <t>DT-DP-027</t>
        </r>
      </text>
    </comment>
    <comment ref="A33" authorId="0" shapeId="0" xr:uid="{89E68E85-C57B-4A7A-8F7A-3F34D36DF244}">
      <text>
        <r>
          <rPr>
            <sz val="9"/>
            <color indexed="81"/>
            <rFont val="Tahoma"/>
            <family val="2"/>
          </rPr>
          <t>DT-AC-024</t>
        </r>
      </text>
    </comment>
    <comment ref="B33" authorId="0" shapeId="0" xr:uid="{8126AEE8-7929-4605-B525-E2C529C92E78}">
      <text>
        <r>
          <rPr>
            <sz val="9"/>
            <color indexed="81"/>
            <rFont val="Tahoma"/>
            <family val="2"/>
          </rPr>
          <t>DT-DP-028</t>
        </r>
      </text>
    </comment>
    <comment ref="A34" authorId="0" shapeId="0" xr:uid="{F694A2BD-A11D-4E85-9F7F-AFC94B1BCA42}">
      <text>
        <r>
          <rPr>
            <sz val="9"/>
            <color indexed="81"/>
            <rFont val="Tahoma"/>
            <family val="2"/>
          </rPr>
          <t>DT-AC-025</t>
        </r>
      </text>
    </comment>
    <comment ref="B34" authorId="0" shapeId="0" xr:uid="{331AB087-8A99-4E6C-8178-D74D41A5F399}">
      <text>
        <r>
          <rPr>
            <sz val="9"/>
            <color indexed="81"/>
            <rFont val="Tahoma"/>
            <family val="2"/>
          </rPr>
          <t>DT-DP-029</t>
        </r>
      </text>
    </comment>
    <comment ref="A35" authorId="0" shapeId="0" xr:uid="{811054EE-6889-4BD2-A63E-20F694CE31A7}">
      <text>
        <r>
          <rPr>
            <sz val="9"/>
            <color indexed="81"/>
            <rFont val="Tahoma"/>
            <family val="2"/>
          </rPr>
          <t>DT-AC-026</t>
        </r>
      </text>
    </comment>
    <comment ref="B35" authorId="0" shapeId="0" xr:uid="{DD71DE19-6123-41FC-8B41-D031F9E03627}">
      <text>
        <r>
          <rPr>
            <sz val="9"/>
            <color indexed="81"/>
            <rFont val="Tahoma"/>
            <family val="2"/>
          </rPr>
          <t>DT-DP-030</t>
        </r>
      </text>
    </comment>
    <comment ref="B36" authorId="0" shapeId="0" xr:uid="{CD6227FC-6974-49FE-B59F-7F40A1373808}">
      <text>
        <r>
          <rPr>
            <sz val="9"/>
            <color indexed="81"/>
            <rFont val="Tahoma"/>
            <family val="2"/>
          </rPr>
          <t>DT-DP-031</t>
        </r>
      </text>
    </comment>
    <comment ref="A37" authorId="0" shapeId="0" xr:uid="{9E3B3BDF-3BBB-44D4-BF36-15D3CA0BD672}">
      <text>
        <r>
          <rPr>
            <sz val="9"/>
            <color indexed="81"/>
            <rFont val="Tahoma"/>
            <family val="2"/>
          </rPr>
          <t>DT-AC-027</t>
        </r>
      </text>
    </comment>
    <comment ref="B37" authorId="0" shapeId="0" xr:uid="{D4CC3D4E-1BE9-43A4-90CA-523BCB8EC800}">
      <text>
        <r>
          <rPr>
            <sz val="9"/>
            <color indexed="81"/>
            <rFont val="Tahoma"/>
            <family val="2"/>
          </rPr>
          <t>DT-DP-032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8107B333-2014-4DFD-9675-19A2C634F27C}">
      <text>
        <r>
          <rPr>
            <sz val="9"/>
            <color indexed="81"/>
            <rFont val="Tahoma"/>
            <family val="2"/>
          </rPr>
          <t>DT-AC-001</t>
        </r>
      </text>
    </comment>
    <comment ref="B6" authorId="0" shapeId="0" xr:uid="{DE77160F-44B4-4F00-89DA-B8F8C3D239BF}">
      <text>
        <r>
          <rPr>
            <sz val="9"/>
            <color indexed="81"/>
            <rFont val="Tahoma"/>
            <family val="2"/>
          </rPr>
          <t>DT-DP-001</t>
        </r>
      </text>
    </comment>
    <comment ref="A7" authorId="0" shapeId="0" xr:uid="{EE3E3834-9225-4974-806F-FAD2A42FDDC9}">
      <text>
        <r>
          <rPr>
            <sz val="9"/>
            <color indexed="81"/>
            <rFont val="Tahoma"/>
            <family val="2"/>
          </rPr>
          <t>DT-AC-002</t>
        </r>
      </text>
    </comment>
    <comment ref="B7" authorId="0" shapeId="0" xr:uid="{AD8EC198-CC6A-4AEA-9240-16C7C9086038}">
      <text>
        <r>
          <rPr>
            <sz val="9"/>
            <color indexed="81"/>
            <rFont val="Tahoma"/>
            <family val="2"/>
          </rPr>
          <t>DT-DP-002</t>
        </r>
      </text>
    </comment>
    <comment ref="A8" authorId="0" shapeId="0" xr:uid="{119D43F9-0C65-444E-9656-185A004A9E0B}">
      <text>
        <r>
          <rPr>
            <sz val="9"/>
            <color indexed="81"/>
            <rFont val="Tahoma"/>
            <family val="2"/>
          </rPr>
          <t>DT-AC-003</t>
        </r>
      </text>
    </comment>
    <comment ref="B8" authorId="0" shapeId="0" xr:uid="{5479E4C2-7972-4FF3-8C4A-D342BC94EF5C}">
      <text>
        <r>
          <rPr>
            <sz val="9"/>
            <color indexed="81"/>
            <rFont val="Tahoma"/>
            <family val="2"/>
          </rPr>
          <t>DT-DP-003</t>
        </r>
      </text>
    </comment>
    <comment ref="A9" authorId="0" shapeId="0" xr:uid="{57C824FC-BE6F-4399-80BA-7130D84A6974}">
      <text>
        <r>
          <rPr>
            <sz val="9"/>
            <color indexed="81"/>
            <rFont val="Tahoma"/>
            <family val="2"/>
          </rPr>
          <t>DT-AC-004</t>
        </r>
      </text>
    </comment>
    <comment ref="B9" authorId="0" shapeId="0" xr:uid="{8501DAA4-4624-4263-9231-BE5FA8AEA3F9}">
      <text>
        <r>
          <rPr>
            <sz val="9"/>
            <color indexed="81"/>
            <rFont val="Tahoma"/>
            <family val="2"/>
          </rPr>
          <t>DT-DP-004</t>
        </r>
      </text>
    </comment>
    <comment ref="A10" authorId="0" shapeId="0" xr:uid="{DCA61C35-4850-4DF7-AF0F-D4A4D8B65C8D}">
      <text>
        <r>
          <rPr>
            <sz val="9"/>
            <color indexed="81"/>
            <rFont val="Tahoma"/>
            <family val="2"/>
          </rPr>
          <t>DT-AC-005</t>
        </r>
      </text>
    </comment>
    <comment ref="B10" authorId="0" shapeId="0" xr:uid="{FB92D3B8-6C25-4994-A84F-52D812B2EB29}">
      <text>
        <r>
          <rPr>
            <sz val="9"/>
            <color indexed="81"/>
            <rFont val="Tahoma"/>
            <family val="2"/>
          </rPr>
          <t>DT-DP-005</t>
        </r>
      </text>
    </comment>
    <comment ref="A11" authorId="0" shapeId="0" xr:uid="{D04463DB-9EE5-49E8-AAA6-586D7983BA2B}">
      <text>
        <r>
          <rPr>
            <sz val="9"/>
            <color indexed="81"/>
            <rFont val="Tahoma"/>
            <family val="2"/>
          </rPr>
          <t>DT-AC-006</t>
        </r>
      </text>
    </comment>
    <comment ref="B11" authorId="0" shapeId="0" xr:uid="{9243F1BA-EBA8-4D66-A78D-4D20F5EDAF7F}">
      <text>
        <r>
          <rPr>
            <sz val="9"/>
            <color indexed="81"/>
            <rFont val="Tahoma"/>
            <family val="2"/>
          </rPr>
          <t>DT-DP-006</t>
        </r>
      </text>
    </comment>
    <comment ref="B12" authorId="0" shapeId="0" xr:uid="{27F47382-CE8A-4100-AD76-1D417E9774F4}">
      <text>
        <r>
          <rPr>
            <sz val="9"/>
            <color indexed="81"/>
            <rFont val="Tahoma"/>
            <family val="2"/>
          </rPr>
          <t>DT-DP-007</t>
        </r>
      </text>
    </comment>
    <comment ref="A13" authorId="0" shapeId="0" xr:uid="{79324446-EEA2-4FD6-AC2A-A8423D9AB3F1}">
      <text>
        <r>
          <rPr>
            <sz val="9"/>
            <color indexed="81"/>
            <rFont val="Tahoma"/>
            <family val="2"/>
          </rPr>
          <t>DT-AC-007</t>
        </r>
      </text>
    </comment>
    <comment ref="B13" authorId="0" shapeId="0" xr:uid="{DACE0A34-2D12-4AD3-9827-D0D944459BE9}">
      <text>
        <r>
          <rPr>
            <sz val="9"/>
            <color indexed="81"/>
            <rFont val="Tahoma"/>
            <family val="2"/>
          </rPr>
          <t>DT-DP-008</t>
        </r>
      </text>
    </comment>
    <comment ref="B14" authorId="0" shapeId="0" xr:uid="{6E305152-4C61-435E-B0C7-A24DD986C304}">
      <text>
        <r>
          <rPr>
            <sz val="9"/>
            <color indexed="81"/>
            <rFont val="Tahoma"/>
            <family val="2"/>
          </rPr>
          <t>DT-DP-009</t>
        </r>
      </text>
    </comment>
    <comment ref="A15" authorId="0" shapeId="0" xr:uid="{ADCEB4F6-12E0-44C2-9F50-6D76B6E6425D}">
      <text>
        <r>
          <rPr>
            <sz val="9"/>
            <color indexed="81"/>
            <rFont val="Tahoma"/>
            <family val="2"/>
          </rPr>
          <t>DT-AC-008</t>
        </r>
      </text>
    </comment>
    <comment ref="B15" authorId="0" shapeId="0" xr:uid="{FC8EDE51-8F07-480B-8FD7-1DC232080FFD}">
      <text>
        <r>
          <rPr>
            <sz val="9"/>
            <color indexed="81"/>
            <rFont val="Tahoma"/>
            <family val="2"/>
          </rPr>
          <t>DT-DP-010</t>
        </r>
      </text>
    </comment>
    <comment ref="B16" authorId="0" shapeId="0" xr:uid="{18D2D9F8-EEF0-4CF6-91F7-828FF0E65C02}">
      <text>
        <r>
          <rPr>
            <sz val="9"/>
            <color indexed="81"/>
            <rFont val="Tahoma"/>
            <family val="2"/>
          </rPr>
          <t>DT-DP-011</t>
        </r>
      </text>
    </comment>
    <comment ref="A17" authorId="0" shapeId="0" xr:uid="{D99D2EE7-ED2D-4BB5-A7C4-F58BB64B3DF2}">
      <text>
        <r>
          <rPr>
            <sz val="9"/>
            <color indexed="81"/>
            <rFont val="Tahoma"/>
            <family val="2"/>
          </rPr>
          <t>DT-AC-009</t>
        </r>
      </text>
    </comment>
    <comment ref="B17" authorId="0" shapeId="0" xr:uid="{02FF8E39-689D-4F41-BEE7-3153ACB5A3C5}">
      <text>
        <r>
          <rPr>
            <sz val="9"/>
            <color indexed="81"/>
            <rFont val="Tahoma"/>
            <family val="2"/>
          </rPr>
          <t>DT-DP-012</t>
        </r>
      </text>
    </comment>
    <comment ref="A18" authorId="0" shapeId="0" xr:uid="{F6109E19-93B1-4FBB-A910-8FE4F9BB8A56}">
      <text>
        <r>
          <rPr>
            <sz val="9"/>
            <color indexed="81"/>
            <rFont val="Tahoma"/>
            <family val="2"/>
          </rPr>
          <t>DT-AC-010</t>
        </r>
      </text>
    </comment>
    <comment ref="B18" authorId="0" shapeId="0" xr:uid="{BAA85ACD-277C-4258-B0DC-4DF8B687928D}">
      <text>
        <r>
          <rPr>
            <sz val="9"/>
            <color indexed="81"/>
            <rFont val="Tahoma"/>
            <family val="2"/>
          </rPr>
          <t>DT-DP-013</t>
        </r>
      </text>
    </comment>
    <comment ref="A19" authorId="0" shapeId="0" xr:uid="{8635CA2F-95F9-4B18-BABA-98A65B0EB987}">
      <text>
        <r>
          <rPr>
            <sz val="9"/>
            <color indexed="81"/>
            <rFont val="Tahoma"/>
            <family val="2"/>
          </rPr>
          <t>DT-AC-011</t>
        </r>
      </text>
    </comment>
    <comment ref="B19" authorId="0" shapeId="0" xr:uid="{258B4431-5455-49A0-BF0C-4DEFA127D072}">
      <text>
        <r>
          <rPr>
            <sz val="9"/>
            <color indexed="81"/>
            <rFont val="Tahoma"/>
            <family val="2"/>
          </rPr>
          <t>DT-DP-014</t>
        </r>
      </text>
    </comment>
    <comment ref="B20" authorId="0" shapeId="0" xr:uid="{BAC4BFB7-D7BB-4CBF-8680-157F5848D5E6}">
      <text>
        <r>
          <rPr>
            <sz val="9"/>
            <color indexed="81"/>
            <rFont val="Tahoma"/>
            <family val="2"/>
          </rPr>
          <t>DT-DP-015</t>
        </r>
      </text>
    </comment>
    <comment ref="A21" authorId="0" shapeId="0" xr:uid="{15803176-AA5E-424C-9CAD-9BA5723F9196}">
      <text>
        <r>
          <rPr>
            <sz val="9"/>
            <color indexed="81"/>
            <rFont val="Tahoma"/>
            <family val="2"/>
          </rPr>
          <t>DT-AC-012</t>
        </r>
      </text>
    </comment>
    <comment ref="B21" authorId="0" shapeId="0" xr:uid="{83C7D5B9-35FC-4614-96AA-E1BEF17640E0}">
      <text>
        <r>
          <rPr>
            <sz val="9"/>
            <color indexed="81"/>
            <rFont val="Tahoma"/>
            <family val="2"/>
          </rPr>
          <t>DT-DP-016</t>
        </r>
      </text>
    </comment>
    <comment ref="A22" authorId="0" shapeId="0" xr:uid="{16314545-FB28-4766-84DD-1AEFC281D5D2}">
      <text>
        <r>
          <rPr>
            <sz val="9"/>
            <color indexed="81"/>
            <rFont val="Tahoma"/>
            <family val="2"/>
          </rPr>
          <t>DT-AC-013</t>
        </r>
      </text>
    </comment>
    <comment ref="B22" authorId="0" shapeId="0" xr:uid="{71205929-4973-43E6-A451-69295155CE76}">
      <text>
        <r>
          <rPr>
            <sz val="9"/>
            <color indexed="81"/>
            <rFont val="Tahoma"/>
            <family val="2"/>
          </rPr>
          <t>DT-DP-017</t>
        </r>
      </text>
    </comment>
    <comment ref="A23" authorId="0" shapeId="0" xr:uid="{0A607D34-AA42-4804-A363-20FAC4D635F6}">
      <text>
        <r>
          <rPr>
            <sz val="9"/>
            <color indexed="81"/>
            <rFont val="Tahoma"/>
            <family val="2"/>
          </rPr>
          <t>DT-AC-014</t>
        </r>
      </text>
    </comment>
    <comment ref="B23" authorId="0" shapeId="0" xr:uid="{93D7D25C-F364-4162-A576-928B3C294B0C}">
      <text>
        <r>
          <rPr>
            <sz val="9"/>
            <color indexed="81"/>
            <rFont val="Tahoma"/>
            <family val="2"/>
          </rPr>
          <t>DT-DP-018</t>
        </r>
      </text>
    </comment>
    <comment ref="A24" authorId="0" shapeId="0" xr:uid="{B571039A-4474-4E24-B002-17E8A19F7D3F}">
      <text>
        <r>
          <rPr>
            <sz val="9"/>
            <color indexed="81"/>
            <rFont val="Tahoma"/>
            <family val="2"/>
          </rPr>
          <t>DT-AC-015</t>
        </r>
      </text>
    </comment>
    <comment ref="B24" authorId="0" shapeId="0" xr:uid="{EE87E993-0152-4CDF-AC9F-21FF27BFE6E8}">
      <text>
        <r>
          <rPr>
            <sz val="9"/>
            <color indexed="81"/>
            <rFont val="Tahoma"/>
            <family val="2"/>
          </rPr>
          <t>DT-DP-019</t>
        </r>
      </text>
    </comment>
    <comment ref="A25" authorId="0" shapeId="0" xr:uid="{474C8DFB-6930-4A9B-9EB1-7D45B9F5DDEC}">
      <text>
        <r>
          <rPr>
            <sz val="9"/>
            <color indexed="81"/>
            <rFont val="Tahoma"/>
            <family val="2"/>
          </rPr>
          <t>DT-AC-016</t>
        </r>
      </text>
    </comment>
    <comment ref="B25" authorId="0" shapeId="0" xr:uid="{42CFACEA-6904-48A7-A373-05A9064F341E}">
      <text>
        <r>
          <rPr>
            <sz val="9"/>
            <color indexed="81"/>
            <rFont val="Tahoma"/>
            <family val="2"/>
          </rPr>
          <t>DT-DP-020</t>
        </r>
      </text>
    </comment>
    <comment ref="A26" authorId="0" shapeId="0" xr:uid="{2D0E2577-CD7F-41F3-9F0F-248857095FB6}">
      <text>
        <r>
          <rPr>
            <sz val="9"/>
            <color indexed="81"/>
            <rFont val="Tahoma"/>
            <family val="2"/>
          </rPr>
          <t>DT-AC-017</t>
        </r>
      </text>
    </comment>
    <comment ref="B26" authorId="0" shapeId="0" xr:uid="{4A0C223A-16AE-4628-9BD9-0962324053B8}">
      <text>
        <r>
          <rPr>
            <sz val="9"/>
            <color indexed="81"/>
            <rFont val="Tahoma"/>
            <family val="2"/>
          </rPr>
          <t>DT-DP-021</t>
        </r>
      </text>
    </comment>
    <comment ref="A27" authorId="0" shapeId="0" xr:uid="{796A9AD6-DEB5-46AF-8872-64F0C722B9CF}">
      <text>
        <r>
          <rPr>
            <sz val="9"/>
            <color indexed="81"/>
            <rFont val="Tahoma"/>
            <family val="2"/>
          </rPr>
          <t>DT-AC-018</t>
        </r>
      </text>
    </comment>
    <comment ref="B27" authorId="0" shapeId="0" xr:uid="{AF0A84D1-E0BC-4F38-BBC6-01D836CE4DDE}">
      <text>
        <r>
          <rPr>
            <sz val="9"/>
            <color indexed="81"/>
            <rFont val="Tahoma"/>
            <family val="2"/>
          </rPr>
          <t>DT-DP-022</t>
        </r>
      </text>
    </comment>
    <comment ref="A28" authorId="0" shapeId="0" xr:uid="{050B3C68-0A35-442D-9D31-9B057C5161F8}">
      <text>
        <r>
          <rPr>
            <sz val="9"/>
            <color indexed="81"/>
            <rFont val="Tahoma"/>
            <family val="2"/>
          </rPr>
          <t>DT-AC-019</t>
        </r>
      </text>
    </comment>
    <comment ref="B28" authorId="0" shapeId="0" xr:uid="{9F4504E5-4C81-4157-B120-42688239AD05}">
      <text>
        <r>
          <rPr>
            <sz val="9"/>
            <color indexed="81"/>
            <rFont val="Tahoma"/>
            <family val="2"/>
          </rPr>
          <t>DT-DP-023</t>
        </r>
      </text>
    </comment>
    <comment ref="A29" authorId="0" shapeId="0" xr:uid="{89AF813E-8F4A-4A4A-B59D-0BD6EC414E05}">
      <text>
        <r>
          <rPr>
            <sz val="9"/>
            <color indexed="81"/>
            <rFont val="Tahoma"/>
            <family val="2"/>
          </rPr>
          <t>DT-AC-020</t>
        </r>
      </text>
    </comment>
    <comment ref="B29" authorId="0" shapeId="0" xr:uid="{AFF2111D-970A-4A07-8BBA-3398DE0E0146}">
      <text>
        <r>
          <rPr>
            <sz val="9"/>
            <color indexed="81"/>
            <rFont val="Tahoma"/>
            <family val="2"/>
          </rPr>
          <t>DT-DP-024</t>
        </r>
      </text>
    </comment>
    <comment ref="A30" authorId="0" shapeId="0" xr:uid="{53EEB306-A56E-4A16-9C86-B3ED54D41CDF}">
      <text>
        <r>
          <rPr>
            <sz val="9"/>
            <color indexed="81"/>
            <rFont val="Tahoma"/>
            <family val="2"/>
          </rPr>
          <t>DT-AC-021</t>
        </r>
      </text>
    </comment>
    <comment ref="B30" authorId="0" shapeId="0" xr:uid="{CB678BB4-778D-4C3C-8109-74EAE79F45B1}">
      <text>
        <r>
          <rPr>
            <sz val="9"/>
            <color indexed="81"/>
            <rFont val="Tahoma"/>
            <family val="2"/>
          </rPr>
          <t>DT-DP-025</t>
        </r>
      </text>
    </comment>
    <comment ref="A31" authorId="0" shapeId="0" xr:uid="{E4F6A3CD-94B3-4EF5-909B-825954073CCE}">
      <text>
        <r>
          <rPr>
            <sz val="9"/>
            <color indexed="81"/>
            <rFont val="Tahoma"/>
            <family val="2"/>
          </rPr>
          <t>DT-AC-022</t>
        </r>
      </text>
    </comment>
    <comment ref="B31" authorId="0" shapeId="0" xr:uid="{E651CFF6-356E-4411-822E-D2B155498E1E}">
      <text>
        <r>
          <rPr>
            <sz val="9"/>
            <color indexed="81"/>
            <rFont val="Tahoma"/>
            <family val="2"/>
          </rPr>
          <t>DT-DP-026</t>
        </r>
      </text>
    </comment>
    <comment ref="A32" authorId="0" shapeId="0" xr:uid="{7C3DF9D5-DD08-4823-88FC-54BF2A7D3598}">
      <text>
        <r>
          <rPr>
            <sz val="9"/>
            <color indexed="81"/>
            <rFont val="Tahoma"/>
            <family val="2"/>
          </rPr>
          <t>DT-AC-023</t>
        </r>
      </text>
    </comment>
    <comment ref="B32" authorId="0" shapeId="0" xr:uid="{5864D6E6-AA80-4298-B5AC-B4D45111C0AD}">
      <text>
        <r>
          <rPr>
            <sz val="9"/>
            <color indexed="81"/>
            <rFont val="Tahoma"/>
            <family val="2"/>
          </rPr>
          <t>DT-DP-027</t>
        </r>
      </text>
    </comment>
    <comment ref="A33" authorId="0" shapeId="0" xr:uid="{9B222A1F-AE2B-4054-8E92-8242241A897A}">
      <text>
        <r>
          <rPr>
            <sz val="9"/>
            <color indexed="81"/>
            <rFont val="Tahoma"/>
            <family val="2"/>
          </rPr>
          <t>DT-AC-024</t>
        </r>
      </text>
    </comment>
    <comment ref="B33" authorId="0" shapeId="0" xr:uid="{2BFC702B-1684-46CB-BF82-0B418846F305}">
      <text>
        <r>
          <rPr>
            <sz val="9"/>
            <color indexed="81"/>
            <rFont val="Tahoma"/>
            <family val="2"/>
          </rPr>
          <t>DT-DP-028</t>
        </r>
      </text>
    </comment>
    <comment ref="A34" authorId="0" shapeId="0" xr:uid="{C6FFD3BE-514B-47A9-99F1-1891B0BE6531}">
      <text>
        <r>
          <rPr>
            <sz val="9"/>
            <color indexed="81"/>
            <rFont val="Tahoma"/>
            <family val="2"/>
          </rPr>
          <t>DT-AC-025</t>
        </r>
      </text>
    </comment>
    <comment ref="B34" authorId="0" shapeId="0" xr:uid="{BF4ABBCE-AED5-4A9D-9C5E-4731DE91A58D}">
      <text>
        <r>
          <rPr>
            <sz val="9"/>
            <color indexed="81"/>
            <rFont val="Tahoma"/>
            <family val="2"/>
          </rPr>
          <t>DT-DP-029</t>
        </r>
      </text>
    </comment>
    <comment ref="A35" authorId="0" shapeId="0" xr:uid="{567A9768-9F5E-496F-AD85-1474680FCB81}">
      <text>
        <r>
          <rPr>
            <sz val="9"/>
            <color indexed="81"/>
            <rFont val="Tahoma"/>
            <family val="2"/>
          </rPr>
          <t>DT-AC-026</t>
        </r>
      </text>
    </comment>
    <comment ref="B35" authorId="0" shapeId="0" xr:uid="{56C9F138-971D-44F6-AFC2-C00944C04EEF}">
      <text>
        <r>
          <rPr>
            <sz val="9"/>
            <color indexed="81"/>
            <rFont val="Tahoma"/>
            <family val="2"/>
          </rPr>
          <t>DT-DP-030</t>
        </r>
      </text>
    </comment>
    <comment ref="B36" authorId="0" shapeId="0" xr:uid="{11AF494F-6487-4448-B8FC-34DC50E300CD}">
      <text>
        <r>
          <rPr>
            <sz val="9"/>
            <color indexed="81"/>
            <rFont val="Tahoma"/>
            <family val="2"/>
          </rPr>
          <t>DT-DP-031</t>
        </r>
      </text>
    </comment>
    <comment ref="A37" authorId="0" shapeId="0" xr:uid="{25811E6B-DEF4-4149-B86C-49B06A436A05}">
      <text>
        <r>
          <rPr>
            <sz val="9"/>
            <color indexed="81"/>
            <rFont val="Tahoma"/>
            <family val="2"/>
          </rPr>
          <t>DT-AC-027</t>
        </r>
      </text>
    </comment>
    <comment ref="B37" authorId="0" shapeId="0" xr:uid="{83577E62-C151-4381-AF72-B801292EDAD8}">
      <text>
        <r>
          <rPr>
            <sz val="9"/>
            <color indexed="81"/>
            <rFont val="Tahoma"/>
            <family val="2"/>
          </rPr>
          <t>DT-DP-032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B471659B-2738-460E-BFDA-55E7B8A35457}">
      <text>
        <r>
          <rPr>
            <sz val="9"/>
            <color indexed="81"/>
            <rFont val="Tahoma"/>
            <family val="2"/>
          </rPr>
          <t>DC-AC-001</t>
        </r>
      </text>
    </comment>
    <comment ref="B6" authorId="0" shapeId="0" xr:uid="{73AC88F0-B524-4096-AE41-8558C6E697C5}">
      <text>
        <r>
          <rPr>
            <sz val="9"/>
            <color indexed="81"/>
            <rFont val="Tahoma"/>
            <family val="2"/>
          </rPr>
          <t>DC-DP-001</t>
        </r>
      </text>
    </comment>
    <comment ref="B7" authorId="0" shapeId="0" xr:uid="{070530A0-C271-4AC3-BD33-6F1B11B74976}">
      <text>
        <r>
          <rPr>
            <sz val="9"/>
            <color indexed="81"/>
            <rFont val="Tahoma"/>
            <family val="2"/>
          </rPr>
          <t>DC-DP-002</t>
        </r>
      </text>
    </comment>
    <comment ref="A8" authorId="0" shapeId="0" xr:uid="{7F0650C6-73F5-4E60-8881-48A6F99BCCCC}">
      <text>
        <r>
          <rPr>
            <sz val="9"/>
            <color indexed="81"/>
            <rFont val="Tahoma"/>
            <family val="2"/>
          </rPr>
          <t>DC-AC-002</t>
        </r>
      </text>
    </comment>
    <comment ref="B8" authorId="0" shapeId="0" xr:uid="{D6445A1F-D4DC-4E8C-9E09-F083FCFA6FE5}">
      <text>
        <r>
          <rPr>
            <sz val="9"/>
            <color indexed="81"/>
            <rFont val="Tahoma"/>
            <family val="2"/>
          </rPr>
          <t>DC-DP-003</t>
        </r>
      </text>
    </comment>
    <comment ref="A9" authorId="0" shapeId="0" xr:uid="{82B77AA9-C538-462C-97B9-C389AD0B5C3D}">
      <text>
        <r>
          <rPr>
            <sz val="9"/>
            <color indexed="81"/>
            <rFont val="Tahoma"/>
            <family val="2"/>
          </rPr>
          <t>DC-AC-003</t>
        </r>
      </text>
    </comment>
    <comment ref="B9" authorId="0" shapeId="0" xr:uid="{39B581BB-746D-4D9A-AC1D-393D4D530A4C}">
      <text>
        <r>
          <rPr>
            <sz val="9"/>
            <color indexed="81"/>
            <rFont val="Tahoma"/>
            <family val="2"/>
          </rPr>
          <t>DC-DP-004</t>
        </r>
      </text>
    </comment>
    <comment ref="A10" authorId="0" shapeId="0" xr:uid="{DC747683-A95B-4D12-ADAD-AC09A1FEBC66}">
      <text>
        <r>
          <rPr>
            <sz val="9"/>
            <color indexed="81"/>
            <rFont val="Tahoma"/>
            <family val="2"/>
          </rPr>
          <t>DC-AC-004</t>
        </r>
      </text>
    </comment>
    <comment ref="B10" authorId="0" shapeId="0" xr:uid="{87F025D5-0988-4E45-A9B5-03D9E52FCE75}">
      <text>
        <r>
          <rPr>
            <sz val="9"/>
            <color indexed="81"/>
            <rFont val="Tahoma"/>
            <family val="2"/>
          </rPr>
          <t>DC-DP-005</t>
        </r>
      </text>
    </comment>
    <comment ref="A11" authorId="0" shapeId="0" xr:uid="{E2B1E1F0-86C8-4966-93AB-8F33839329EC}">
      <text>
        <r>
          <rPr>
            <sz val="9"/>
            <color indexed="81"/>
            <rFont val="Tahoma"/>
            <family val="2"/>
          </rPr>
          <t>DC-AC-005</t>
        </r>
      </text>
    </comment>
    <comment ref="B11" authorId="0" shapeId="0" xr:uid="{0C960029-7406-4968-B5B8-41B6809EE509}">
      <text>
        <r>
          <rPr>
            <sz val="9"/>
            <color indexed="81"/>
            <rFont val="Tahoma"/>
            <family val="2"/>
          </rPr>
          <t>DC-DP-006</t>
        </r>
      </text>
    </comment>
    <comment ref="A12" authorId="0" shapeId="0" xr:uid="{5B6561A8-914E-4FB3-8FDA-7005410F3A34}">
      <text>
        <r>
          <rPr>
            <sz val="9"/>
            <color indexed="81"/>
            <rFont val="Tahoma"/>
            <family val="2"/>
          </rPr>
          <t>DC-AC-006</t>
        </r>
      </text>
    </comment>
    <comment ref="B12" authorId="0" shapeId="0" xr:uid="{5EE399F0-FD7E-482A-8ABA-147131491834}">
      <text>
        <r>
          <rPr>
            <sz val="9"/>
            <color indexed="81"/>
            <rFont val="Tahoma"/>
            <family val="2"/>
          </rPr>
          <t>DC-DP-007</t>
        </r>
      </text>
    </comment>
    <comment ref="A13" authorId="0" shapeId="0" xr:uid="{F46077B5-3FBD-44B6-A265-3469738A61FB}">
      <text>
        <r>
          <rPr>
            <sz val="9"/>
            <color indexed="81"/>
            <rFont val="Tahoma"/>
            <family val="2"/>
          </rPr>
          <t>DC-AC-007</t>
        </r>
      </text>
    </comment>
    <comment ref="B13" authorId="0" shapeId="0" xr:uid="{BD789DCB-CAFE-4248-AF83-3308E6CAF487}">
      <text>
        <r>
          <rPr>
            <sz val="9"/>
            <color indexed="81"/>
            <rFont val="Tahoma"/>
            <family val="2"/>
          </rPr>
          <t>DC-DP-008</t>
        </r>
      </text>
    </comment>
    <comment ref="A14" authorId="0" shapeId="0" xr:uid="{13CF7CE1-DD91-4DFB-A726-EB461E91708A}">
      <text>
        <r>
          <rPr>
            <sz val="9"/>
            <color indexed="81"/>
            <rFont val="Tahoma"/>
            <family val="2"/>
          </rPr>
          <t>DC-AC-008</t>
        </r>
      </text>
    </comment>
    <comment ref="B14" authorId="0" shapeId="0" xr:uid="{3C7120B6-D2BA-45AE-87EE-5DCEC2FA5AC5}">
      <text>
        <r>
          <rPr>
            <sz val="9"/>
            <color indexed="81"/>
            <rFont val="Tahoma"/>
            <family val="2"/>
          </rPr>
          <t>DC-DP-009</t>
        </r>
      </text>
    </comment>
    <comment ref="A15" authorId="0" shapeId="0" xr:uid="{55F53BBB-5038-4922-AF6C-FC513C5128C8}">
      <text>
        <r>
          <rPr>
            <sz val="9"/>
            <color indexed="81"/>
            <rFont val="Tahoma"/>
            <family val="2"/>
          </rPr>
          <t>DC-AC-009</t>
        </r>
      </text>
    </comment>
    <comment ref="B15" authorId="0" shapeId="0" xr:uid="{2BF40BA6-8262-4D16-BE3E-E39BE508C99D}">
      <text>
        <r>
          <rPr>
            <sz val="9"/>
            <color indexed="81"/>
            <rFont val="Tahoma"/>
            <family val="2"/>
          </rPr>
          <t>DC-DP-013</t>
        </r>
      </text>
    </comment>
    <comment ref="B16" authorId="0" shapeId="0" xr:uid="{16977712-17DE-4231-AD58-E55C3EC06001}">
      <text>
        <r>
          <rPr>
            <sz val="9"/>
            <color indexed="81"/>
            <rFont val="Tahoma"/>
            <family val="2"/>
          </rPr>
          <t>DC-DP-014</t>
        </r>
      </text>
    </comment>
    <comment ref="A17" authorId="0" shapeId="0" xr:uid="{BE53CA8C-D020-4759-B214-5B04D98CB480}">
      <text>
        <r>
          <rPr>
            <sz val="9"/>
            <color indexed="81"/>
            <rFont val="Tahoma"/>
            <family val="2"/>
          </rPr>
          <t>DC-AC-010</t>
        </r>
      </text>
    </comment>
    <comment ref="B17" authorId="0" shapeId="0" xr:uid="{C2E6F933-4690-495C-A443-523A8960F49D}">
      <text>
        <r>
          <rPr>
            <sz val="9"/>
            <color indexed="81"/>
            <rFont val="Tahoma"/>
            <family val="2"/>
          </rPr>
          <t>DC-DP-015</t>
        </r>
      </text>
    </comment>
    <comment ref="A18" authorId="0" shapeId="0" xr:uid="{BE20DD74-4C09-48E0-8435-7934F282EAAA}">
      <text>
        <r>
          <rPr>
            <sz val="9"/>
            <color indexed="81"/>
            <rFont val="Tahoma"/>
            <family val="2"/>
          </rPr>
          <t>DC-AC-011</t>
        </r>
      </text>
    </comment>
    <comment ref="B18" authorId="0" shapeId="0" xr:uid="{76C5A86A-581B-42C3-9573-BD5E3305A7C5}">
      <text>
        <r>
          <rPr>
            <sz val="9"/>
            <color indexed="81"/>
            <rFont val="Tahoma"/>
            <family val="2"/>
          </rPr>
          <t>DC-DP-017</t>
        </r>
      </text>
    </comment>
    <comment ref="B19" authorId="0" shapeId="0" xr:uid="{DD6605F7-3040-442A-A70E-5DE470FBBF0F}">
      <text>
        <r>
          <rPr>
            <sz val="9"/>
            <color indexed="81"/>
            <rFont val="Tahoma"/>
            <family val="2"/>
          </rPr>
          <t>DC-DP-018</t>
        </r>
      </text>
    </comment>
    <comment ref="A20" authorId="0" shapeId="0" xr:uid="{0E2652DE-888D-4B2F-8470-23708B3A1427}">
      <text>
        <r>
          <rPr>
            <sz val="9"/>
            <color indexed="81"/>
            <rFont val="Tahoma"/>
            <family val="2"/>
          </rPr>
          <t>DC-AC-012</t>
        </r>
      </text>
    </comment>
    <comment ref="B20" authorId="0" shapeId="0" xr:uid="{5AFE5E49-6F94-482F-929D-9B96F490BA5B}">
      <text>
        <r>
          <rPr>
            <sz val="9"/>
            <color indexed="81"/>
            <rFont val="Tahoma"/>
            <family val="2"/>
          </rPr>
          <t>DC-DP-021</t>
        </r>
      </text>
    </comment>
    <comment ref="A21" authorId="0" shapeId="0" xr:uid="{3E0B7502-6598-468B-BCE4-B3778838B923}">
      <text>
        <r>
          <rPr>
            <sz val="9"/>
            <color indexed="81"/>
            <rFont val="Tahoma"/>
            <family val="2"/>
          </rPr>
          <t>DC-AC-013</t>
        </r>
      </text>
    </comment>
    <comment ref="B21" authorId="0" shapeId="0" xr:uid="{2C491345-3029-4B1D-95A5-A1E46DD71861}">
      <text>
        <r>
          <rPr>
            <sz val="9"/>
            <color indexed="81"/>
            <rFont val="Tahoma"/>
            <family val="2"/>
          </rPr>
          <t>DC-DP-022</t>
        </r>
      </text>
    </comment>
    <comment ref="B22" authorId="0" shapeId="0" xr:uid="{C3EB86F9-3EAF-4FCC-998F-B0B68CDAEF5F}">
      <text>
        <r>
          <rPr>
            <sz val="9"/>
            <color indexed="81"/>
            <rFont val="Tahoma"/>
            <family val="2"/>
          </rPr>
          <t>DC-DP-023</t>
        </r>
      </text>
    </comment>
    <comment ref="A23" authorId="0" shapeId="0" xr:uid="{F6A2D0E6-D924-4EC3-8123-7F0E024D8899}">
      <text>
        <r>
          <rPr>
            <sz val="9"/>
            <color indexed="81"/>
            <rFont val="Tahoma"/>
            <family val="2"/>
          </rPr>
          <t>DC-AC-014</t>
        </r>
      </text>
    </comment>
    <comment ref="B23" authorId="0" shapeId="0" xr:uid="{649A07A9-972F-48CB-87FE-5DF21CC96D11}">
      <text>
        <r>
          <rPr>
            <sz val="9"/>
            <color indexed="81"/>
            <rFont val="Tahoma"/>
            <family val="2"/>
          </rPr>
          <t>DC-DP-024</t>
        </r>
      </text>
    </comment>
    <comment ref="A24" authorId="0" shapeId="0" xr:uid="{1C60FABC-CF8F-47F4-8AF4-D3D1025B3CB8}">
      <text>
        <r>
          <rPr>
            <sz val="9"/>
            <color indexed="81"/>
            <rFont val="Tahoma"/>
            <family val="2"/>
          </rPr>
          <t>DC-AC-015</t>
        </r>
      </text>
    </comment>
    <comment ref="B24" authorId="0" shapeId="0" xr:uid="{95E22D03-27FA-4806-8860-011F93EB8E4A}">
      <text>
        <r>
          <rPr>
            <sz val="9"/>
            <color indexed="81"/>
            <rFont val="Tahoma"/>
            <family val="2"/>
          </rPr>
          <t>DC-DP-025</t>
        </r>
      </text>
    </comment>
    <comment ref="B25" authorId="0" shapeId="0" xr:uid="{C13A7418-3412-43F3-BF25-66F76CBE1765}">
      <text>
        <r>
          <rPr>
            <sz val="9"/>
            <color indexed="81"/>
            <rFont val="Tahoma"/>
            <family val="2"/>
          </rPr>
          <t>DC-DP-026</t>
        </r>
      </text>
    </comment>
    <comment ref="A26" authorId="0" shapeId="0" xr:uid="{B46B7458-60E9-4FC4-A786-66281E9E6D82}">
      <text>
        <r>
          <rPr>
            <sz val="9"/>
            <color indexed="81"/>
            <rFont val="Tahoma"/>
            <family val="2"/>
          </rPr>
          <t>DC-AC-016</t>
        </r>
      </text>
    </comment>
    <comment ref="B26" authorId="0" shapeId="0" xr:uid="{54671C2D-4934-46C5-AE92-2A72E79BEFCE}">
      <text>
        <r>
          <rPr>
            <sz val="9"/>
            <color indexed="81"/>
            <rFont val="Tahoma"/>
            <family val="2"/>
          </rPr>
          <t>DC-DP-027</t>
        </r>
      </text>
    </comment>
    <comment ref="B27" authorId="0" shapeId="0" xr:uid="{3E000551-7D90-4CEC-8652-532303BC9973}">
      <text>
        <r>
          <rPr>
            <sz val="9"/>
            <color indexed="81"/>
            <rFont val="Tahoma"/>
            <family val="2"/>
          </rPr>
          <t>DC-DP-028</t>
        </r>
      </text>
    </comment>
    <comment ref="A28" authorId="0" shapeId="0" xr:uid="{06A9AC46-32F0-4625-9946-4FDE5CEF5569}">
      <text>
        <r>
          <rPr>
            <sz val="9"/>
            <color indexed="81"/>
            <rFont val="Tahoma"/>
            <family val="2"/>
          </rPr>
          <t>DC-AC-017</t>
        </r>
      </text>
    </comment>
    <comment ref="B28" authorId="0" shapeId="0" xr:uid="{3C7388BA-3FB6-4B18-AD9C-2718D6A26930}">
      <text>
        <r>
          <rPr>
            <sz val="9"/>
            <color indexed="81"/>
            <rFont val="Tahoma"/>
            <family val="2"/>
          </rPr>
          <t>DC-DP-029</t>
        </r>
      </text>
    </comment>
    <comment ref="B29" authorId="0" shapeId="0" xr:uid="{AB71D967-AD12-4D33-AEEF-2C3F306D6EAF}">
      <text>
        <r>
          <rPr>
            <sz val="9"/>
            <color indexed="81"/>
            <rFont val="Tahoma"/>
            <family val="2"/>
          </rPr>
          <t>DC-DP-030</t>
        </r>
      </text>
    </comment>
    <comment ref="A30" authorId="0" shapeId="0" xr:uid="{FC50510F-F14E-4BA0-A66A-562D8137BE32}">
      <text>
        <r>
          <rPr>
            <sz val="9"/>
            <color indexed="81"/>
            <rFont val="Tahoma"/>
            <family val="2"/>
          </rPr>
          <t>DC-AC-018</t>
        </r>
      </text>
    </comment>
    <comment ref="B30" authorId="0" shapeId="0" xr:uid="{89ADA4DF-D727-444A-8DEF-2FBBFF75876E}">
      <text>
        <r>
          <rPr>
            <sz val="9"/>
            <color indexed="81"/>
            <rFont val="Tahoma"/>
            <family val="2"/>
          </rPr>
          <t>DC-DP-031</t>
        </r>
      </text>
    </comment>
    <comment ref="B31" authorId="0" shapeId="0" xr:uid="{ECC3DE73-4BC0-4E22-A3D5-9E7BFD223001}">
      <text>
        <r>
          <rPr>
            <sz val="9"/>
            <color indexed="81"/>
            <rFont val="Tahoma"/>
            <family val="2"/>
          </rPr>
          <t>DC-DP-032</t>
        </r>
      </text>
    </comment>
    <comment ref="A32" authorId="0" shapeId="0" xr:uid="{8E3F97A3-A553-4055-B04F-CEB5F46CA649}">
      <text>
        <r>
          <rPr>
            <sz val="9"/>
            <color indexed="81"/>
            <rFont val="Tahoma"/>
            <family val="2"/>
          </rPr>
          <t>DC-AC-019</t>
        </r>
      </text>
    </comment>
    <comment ref="B32" authorId="0" shapeId="0" xr:uid="{3DB234AB-4F2E-4771-AC6C-623E76CFDE51}">
      <text>
        <r>
          <rPr>
            <sz val="9"/>
            <color indexed="81"/>
            <rFont val="Tahoma"/>
            <family val="2"/>
          </rPr>
          <t>DC-DP-033</t>
        </r>
      </text>
    </comment>
    <comment ref="A33" authorId="0" shapeId="0" xr:uid="{3DF9BCA9-B342-4AA9-B576-7D8B704BF35F}">
      <text>
        <r>
          <rPr>
            <sz val="9"/>
            <color indexed="81"/>
            <rFont val="Tahoma"/>
            <family val="2"/>
          </rPr>
          <t>DC-AC-020</t>
        </r>
      </text>
    </comment>
    <comment ref="B33" authorId="0" shapeId="0" xr:uid="{A8788EEB-6760-4329-AAE1-E22745B9F09B}">
      <text>
        <r>
          <rPr>
            <sz val="9"/>
            <color indexed="81"/>
            <rFont val="Tahoma"/>
            <family val="2"/>
          </rPr>
          <t>DC-DP-034</t>
        </r>
      </text>
    </comment>
    <comment ref="B34" authorId="0" shapeId="0" xr:uid="{4B9FA44B-D7A3-4C2B-8881-388E82DCB4FD}">
      <text>
        <r>
          <rPr>
            <sz val="9"/>
            <color indexed="81"/>
            <rFont val="Tahoma"/>
            <family val="2"/>
          </rPr>
          <t>DC-DP-035</t>
        </r>
      </text>
    </comment>
    <comment ref="A35" authorId="0" shapeId="0" xr:uid="{2C21FEAE-19A1-4856-8304-EDAC244B794C}">
      <text>
        <r>
          <rPr>
            <sz val="9"/>
            <color indexed="81"/>
            <rFont val="Tahoma"/>
            <family val="2"/>
          </rPr>
          <t>DC-AC-021</t>
        </r>
      </text>
    </comment>
    <comment ref="B35" authorId="0" shapeId="0" xr:uid="{E1EDF2CA-C484-40A4-A18A-16BF739B8FB7}">
      <text>
        <r>
          <rPr>
            <sz val="9"/>
            <color indexed="81"/>
            <rFont val="Tahoma"/>
            <family val="2"/>
          </rPr>
          <t>DC-DP-036</t>
        </r>
      </text>
    </comment>
    <comment ref="A36" authorId="0" shapeId="0" xr:uid="{25CF157B-BCB5-46BE-943B-3AF41C855BAD}">
      <text>
        <r>
          <rPr>
            <sz val="9"/>
            <color indexed="81"/>
            <rFont val="Tahoma"/>
            <family val="2"/>
          </rPr>
          <t>DC-AC-022</t>
        </r>
      </text>
    </comment>
    <comment ref="B36" authorId="0" shapeId="0" xr:uid="{AFA87714-75EA-436A-A146-D1ACC747F7EE}">
      <text>
        <r>
          <rPr>
            <sz val="9"/>
            <color indexed="81"/>
            <rFont val="Tahoma"/>
            <family val="2"/>
          </rPr>
          <t>DC-DP-037</t>
        </r>
      </text>
    </comment>
    <comment ref="A37" authorId="0" shapeId="0" xr:uid="{A315383D-8CA1-48D8-BA76-238E7C115C10}">
      <text>
        <r>
          <rPr>
            <sz val="9"/>
            <color indexed="81"/>
            <rFont val="Tahoma"/>
            <family val="2"/>
          </rPr>
          <t>DC-AC-023</t>
        </r>
      </text>
    </comment>
    <comment ref="B37" authorId="0" shapeId="0" xr:uid="{1198EDBE-6D8E-46FF-BF5D-19386795AB71}">
      <text>
        <r>
          <rPr>
            <sz val="9"/>
            <color indexed="81"/>
            <rFont val="Tahoma"/>
            <family val="2"/>
          </rPr>
          <t>DC-DP-038</t>
        </r>
      </text>
    </comment>
    <comment ref="A38" authorId="0" shapeId="0" xr:uid="{FD2A1FAA-8BC9-4C00-9831-15028F1DC980}">
      <text>
        <r>
          <rPr>
            <sz val="9"/>
            <color indexed="81"/>
            <rFont val="Tahoma"/>
            <family val="2"/>
          </rPr>
          <t>DC-AC-024</t>
        </r>
      </text>
    </comment>
    <comment ref="B38" authorId="0" shapeId="0" xr:uid="{830A8346-5470-4726-B887-CCEBC6132C36}">
      <text>
        <r>
          <rPr>
            <sz val="9"/>
            <color indexed="81"/>
            <rFont val="Tahoma"/>
            <family val="2"/>
          </rPr>
          <t>DC-DP-039</t>
        </r>
      </text>
    </comment>
    <comment ref="B39" authorId="0" shapeId="0" xr:uid="{61D92531-9B3F-4DC6-A79A-22850480A85A}">
      <text>
        <r>
          <rPr>
            <sz val="9"/>
            <color indexed="81"/>
            <rFont val="Tahoma"/>
            <family val="2"/>
          </rPr>
          <t>DC-DP-040</t>
        </r>
      </text>
    </comment>
    <comment ref="A40" authorId="0" shapeId="0" xr:uid="{6BF9F921-B293-45B6-89F2-4BE2CF5217D8}">
      <text>
        <r>
          <rPr>
            <sz val="9"/>
            <color indexed="81"/>
            <rFont val="Tahoma"/>
            <family val="2"/>
          </rPr>
          <t>DC-AC-025</t>
        </r>
      </text>
    </comment>
    <comment ref="B40" authorId="0" shapeId="0" xr:uid="{5936700D-B269-4AE9-B81A-862F7712253E}">
      <text>
        <r>
          <rPr>
            <sz val="9"/>
            <color indexed="81"/>
            <rFont val="Tahoma"/>
            <family val="2"/>
          </rPr>
          <t>DC-DP-041</t>
        </r>
      </text>
    </comment>
    <comment ref="A41" authorId="0" shapeId="0" xr:uid="{7129C7A9-ACFA-456B-AE7F-45E46F65367E}">
      <text>
        <r>
          <rPr>
            <sz val="9"/>
            <color indexed="81"/>
            <rFont val="Tahoma"/>
            <family val="2"/>
          </rPr>
          <t>DC-AC-026</t>
        </r>
      </text>
    </comment>
    <comment ref="B41" authorId="0" shapeId="0" xr:uid="{21AF5D35-4741-49EC-B34A-AF67FF01C49E}">
      <text>
        <r>
          <rPr>
            <sz val="9"/>
            <color indexed="81"/>
            <rFont val="Tahoma"/>
            <family val="2"/>
          </rPr>
          <t>DC-DP-049</t>
        </r>
      </text>
    </comment>
    <comment ref="B42" authorId="0" shapeId="0" xr:uid="{4469A8BC-85CC-43B8-AA99-904949F6614B}">
      <text>
        <r>
          <rPr>
            <sz val="9"/>
            <color indexed="81"/>
            <rFont val="Tahoma"/>
            <family val="2"/>
          </rPr>
          <t>DC-DP-050</t>
        </r>
      </text>
    </comment>
    <comment ref="A43" authorId="0" shapeId="0" xr:uid="{8543633B-E9D5-4DE8-BACD-3ED57498C053}">
      <text>
        <r>
          <rPr>
            <sz val="9"/>
            <color indexed="81"/>
            <rFont val="Tahoma"/>
            <family val="2"/>
          </rPr>
          <t>DC-AC-027</t>
        </r>
      </text>
    </comment>
    <comment ref="B43" authorId="0" shapeId="0" xr:uid="{E70A6746-CB45-4B61-8019-967D846B09D2}">
      <text>
        <r>
          <rPr>
            <sz val="9"/>
            <color indexed="81"/>
            <rFont val="Tahoma"/>
            <family val="2"/>
          </rPr>
          <t>DC-DP-051</t>
        </r>
      </text>
    </comment>
    <comment ref="A44" authorId="0" shapeId="0" xr:uid="{9564A86C-932D-4DAC-B402-EC6CE78A38A6}">
      <text>
        <r>
          <rPr>
            <sz val="9"/>
            <color indexed="81"/>
            <rFont val="Tahoma"/>
            <family val="2"/>
          </rPr>
          <t>DC-AC-028</t>
        </r>
      </text>
    </comment>
    <comment ref="B44" authorId="0" shapeId="0" xr:uid="{B3956924-4A0C-4988-904C-62287548FBA9}">
      <text>
        <r>
          <rPr>
            <sz val="9"/>
            <color indexed="81"/>
            <rFont val="Tahoma"/>
            <family val="2"/>
          </rPr>
          <t>DC-DP-052</t>
        </r>
      </text>
    </comment>
    <comment ref="A45" authorId="0" shapeId="0" xr:uid="{74AD54AC-ECF5-4892-8271-28B15DB6C127}">
      <text>
        <r>
          <rPr>
            <sz val="9"/>
            <color indexed="81"/>
            <rFont val="Tahoma"/>
            <family val="2"/>
          </rPr>
          <t>DC-AC-029</t>
        </r>
      </text>
    </comment>
    <comment ref="B45" authorId="0" shapeId="0" xr:uid="{0AEAB977-B9CE-47D0-A2F1-0548611BFF8E}">
      <text>
        <r>
          <rPr>
            <sz val="9"/>
            <color indexed="81"/>
            <rFont val="Tahoma"/>
            <family val="2"/>
          </rPr>
          <t>DC-DP-053</t>
        </r>
      </text>
    </comment>
    <comment ref="A46" authorId="0" shapeId="0" xr:uid="{71134FFC-74EF-434F-9101-E4E6ECE17A6C}">
      <text>
        <r>
          <rPr>
            <sz val="9"/>
            <color indexed="81"/>
            <rFont val="Tahoma"/>
            <family val="2"/>
          </rPr>
          <t>DC-AC-030</t>
        </r>
      </text>
    </comment>
    <comment ref="B46" authorId="0" shapeId="0" xr:uid="{E9395B25-A4EE-4B8F-8971-BD186B492037}">
      <text>
        <r>
          <rPr>
            <sz val="9"/>
            <color indexed="81"/>
            <rFont val="Tahoma"/>
            <family val="2"/>
          </rPr>
          <t>DC-DP-054</t>
        </r>
      </text>
    </comment>
    <comment ref="A47" authorId="0" shapeId="0" xr:uid="{0C4692CD-F290-4869-AFAB-56287262DB54}">
      <text>
        <r>
          <rPr>
            <sz val="9"/>
            <color indexed="81"/>
            <rFont val="Tahoma"/>
            <family val="2"/>
          </rPr>
          <t>DC-AC-031</t>
        </r>
      </text>
    </comment>
    <comment ref="B47" authorId="0" shapeId="0" xr:uid="{797BD614-108A-4A67-9702-3A95D3FB8263}">
      <text>
        <r>
          <rPr>
            <sz val="9"/>
            <color indexed="81"/>
            <rFont val="Tahoma"/>
            <family val="2"/>
          </rPr>
          <t>DC-DP-055</t>
        </r>
      </text>
    </comment>
    <comment ref="B48" authorId="0" shapeId="0" xr:uid="{D8A9922E-1E6A-4B07-A07D-87D8A176F699}">
      <text>
        <r>
          <rPr>
            <sz val="9"/>
            <color indexed="81"/>
            <rFont val="Tahoma"/>
            <family val="2"/>
          </rPr>
          <t>DC-DP-056</t>
        </r>
      </text>
    </comment>
    <comment ref="A49" authorId="0" shapeId="0" xr:uid="{20C4144F-6708-43B7-B517-97641C07F4C0}">
      <text>
        <r>
          <rPr>
            <sz val="9"/>
            <color indexed="81"/>
            <rFont val="Tahoma"/>
            <family val="2"/>
          </rPr>
          <t>DC-AC-032</t>
        </r>
      </text>
    </comment>
    <comment ref="B49" authorId="0" shapeId="0" xr:uid="{BF7BD2DB-29F4-407E-A4DF-11DCA03240B2}">
      <text>
        <r>
          <rPr>
            <sz val="9"/>
            <color indexed="81"/>
            <rFont val="Tahoma"/>
            <family val="2"/>
          </rPr>
          <t>DC-DP-057</t>
        </r>
      </text>
    </comment>
    <comment ref="B50" authorId="0" shapeId="0" xr:uid="{869F61C4-7984-4993-A35D-D694AD00451F}">
      <text>
        <r>
          <rPr>
            <sz val="9"/>
            <color indexed="81"/>
            <rFont val="Tahoma"/>
            <family val="2"/>
          </rPr>
          <t>DC-DP-058</t>
        </r>
      </text>
    </comment>
    <comment ref="A51" authorId="0" shapeId="0" xr:uid="{F65F992A-DD15-43D8-A0CE-8537BA6CFA47}">
      <text>
        <r>
          <rPr>
            <sz val="9"/>
            <color indexed="81"/>
            <rFont val="Tahoma"/>
            <family val="2"/>
          </rPr>
          <t>DC-AC-033</t>
        </r>
      </text>
    </comment>
    <comment ref="B51" authorId="0" shapeId="0" xr:uid="{1B228E4C-05A7-4437-BCE2-253E47B50930}">
      <text>
        <r>
          <rPr>
            <sz val="9"/>
            <color indexed="81"/>
            <rFont val="Tahoma"/>
            <family val="2"/>
          </rPr>
          <t>DC-DP-062</t>
        </r>
      </text>
    </comment>
    <comment ref="A52" authorId="0" shapeId="0" xr:uid="{644B27BA-7AFA-4417-AF46-FAD6831A1FC8}">
      <text>
        <r>
          <rPr>
            <sz val="9"/>
            <color indexed="81"/>
            <rFont val="Tahoma"/>
            <family val="2"/>
          </rPr>
          <t>DC-AC-034</t>
        </r>
      </text>
    </comment>
    <comment ref="B52" authorId="0" shapeId="0" xr:uid="{089FDCB0-C3DD-4DB6-93D3-1E0980E19C4E}">
      <text>
        <r>
          <rPr>
            <sz val="9"/>
            <color indexed="81"/>
            <rFont val="Tahoma"/>
            <family val="2"/>
          </rPr>
          <t>DC-DP-064</t>
        </r>
      </text>
    </comment>
    <comment ref="A53" authorId="0" shapeId="0" xr:uid="{F373C15D-069E-4A03-9A24-B7072E9D7D49}">
      <text>
        <r>
          <rPr>
            <sz val="9"/>
            <color indexed="81"/>
            <rFont val="Tahoma"/>
            <family val="2"/>
          </rPr>
          <t>DC-AC-035</t>
        </r>
      </text>
    </comment>
    <comment ref="B53" authorId="0" shapeId="0" xr:uid="{F5C4D301-ED60-4183-A05A-108C85BBE75E}">
      <text>
        <r>
          <rPr>
            <sz val="9"/>
            <color indexed="81"/>
            <rFont val="Tahoma"/>
            <family val="2"/>
          </rPr>
          <t>DC-DP-066</t>
        </r>
      </text>
    </comment>
    <comment ref="A54" authorId="0" shapeId="0" xr:uid="{5ACE00AB-DF02-4EC1-86AE-0CE045738BF6}">
      <text>
        <r>
          <rPr>
            <sz val="9"/>
            <color indexed="81"/>
            <rFont val="Tahoma"/>
            <family val="2"/>
          </rPr>
          <t>DC-AC-036</t>
        </r>
      </text>
    </comment>
    <comment ref="B54" authorId="0" shapeId="0" xr:uid="{6D611882-FD7F-4253-84E9-22ABC412C1EE}">
      <text>
        <r>
          <rPr>
            <sz val="9"/>
            <color indexed="81"/>
            <rFont val="Tahoma"/>
            <family val="2"/>
          </rPr>
          <t>DC-DP-068</t>
        </r>
      </text>
    </comment>
    <comment ref="A55" authorId="0" shapeId="0" xr:uid="{0B91EE2D-6D9D-429C-A2CC-A9709578BAC0}">
      <text>
        <r>
          <rPr>
            <sz val="9"/>
            <color indexed="81"/>
            <rFont val="Tahoma"/>
            <family val="2"/>
          </rPr>
          <t>DC-AC-037</t>
        </r>
      </text>
    </comment>
    <comment ref="B55" authorId="0" shapeId="0" xr:uid="{3E669538-742E-45FC-8DE6-434AA578643D}">
      <text>
        <r>
          <rPr>
            <sz val="9"/>
            <color indexed="81"/>
            <rFont val="Tahoma"/>
            <family val="2"/>
          </rPr>
          <t>DC-DP-069</t>
        </r>
      </text>
    </comment>
    <comment ref="A56" authorId="0" shapeId="0" xr:uid="{65E337D3-EFA3-447A-A734-985E5E3F349B}">
      <text>
        <r>
          <rPr>
            <sz val="9"/>
            <color indexed="81"/>
            <rFont val="Tahoma"/>
            <family val="2"/>
          </rPr>
          <t>DC-AC-038</t>
        </r>
      </text>
    </comment>
    <comment ref="B56" authorId="0" shapeId="0" xr:uid="{67A18037-599C-42AA-909F-006C7837B134}">
      <text>
        <r>
          <rPr>
            <sz val="9"/>
            <color indexed="81"/>
            <rFont val="Tahoma"/>
            <family val="2"/>
          </rPr>
          <t>DC-DP-070</t>
        </r>
      </text>
    </comment>
    <comment ref="A57" authorId="0" shapeId="0" xr:uid="{E649210B-2C94-47DB-9737-C0566DFB0E3F}">
      <text>
        <r>
          <rPr>
            <sz val="9"/>
            <color indexed="81"/>
            <rFont val="Tahoma"/>
            <family val="2"/>
          </rPr>
          <t>DC-AC-039</t>
        </r>
      </text>
    </comment>
    <comment ref="B57" authorId="0" shapeId="0" xr:uid="{B58C60D8-526B-4DE5-80EC-3449FA49A49C}">
      <text>
        <r>
          <rPr>
            <sz val="9"/>
            <color indexed="81"/>
            <rFont val="Tahoma"/>
            <family val="2"/>
          </rPr>
          <t>DC-DP-071</t>
        </r>
      </text>
    </comment>
    <comment ref="B58" authorId="0" shapeId="0" xr:uid="{18A366C8-D4D5-42FF-8884-5C4BE9B1B161}">
      <text>
        <r>
          <rPr>
            <sz val="9"/>
            <color indexed="81"/>
            <rFont val="Tahoma"/>
            <family val="2"/>
          </rPr>
          <t>DC-DP-072</t>
        </r>
      </text>
    </comment>
    <comment ref="A59" authorId="0" shapeId="0" xr:uid="{731F6B9C-3903-434D-8688-E13A02833BBA}">
      <text>
        <r>
          <rPr>
            <sz val="9"/>
            <color indexed="81"/>
            <rFont val="Tahoma"/>
            <family val="2"/>
          </rPr>
          <t>DC-AC-040</t>
        </r>
      </text>
    </comment>
    <comment ref="B59" authorId="0" shapeId="0" xr:uid="{782BB0AD-8FC3-4152-A64B-EF05EA307135}">
      <text>
        <r>
          <rPr>
            <sz val="9"/>
            <color indexed="81"/>
            <rFont val="Tahoma"/>
            <family val="2"/>
          </rPr>
          <t>DC-DP-073</t>
        </r>
      </text>
    </comment>
    <comment ref="A60" authorId="0" shapeId="0" xr:uid="{94BA5C7E-50E8-4FDC-98BA-DAEBA6CE4909}">
      <text>
        <r>
          <rPr>
            <sz val="9"/>
            <color indexed="81"/>
            <rFont val="Tahoma"/>
            <family val="2"/>
          </rPr>
          <t>DC-AC-041</t>
        </r>
      </text>
    </comment>
    <comment ref="B60" authorId="0" shapeId="0" xr:uid="{083DAE25-3F77-4B70-9B43-EA96D49B9397}">
      <text>
        <r>
          <rPr>
            <sz val="9"/>
            <color indexed="81"/>
            <rFont val="Tahoma"/>
            <family val="2"/>
          </rPr>
          <t>DC-DP-074</t>
        </r>
      </text>
    </comment>
    <comment ref="A61" authorId="0" shapeId="0" xr:uid="{BEDE8D2B-C3E2-4E82-AE93-C47117428685}">
      <text>
        <r>
          <rPr>
            <sz val="9"/>
            <color indexed="81"/>
            <rFont val="Tahoma"/>
            <family val="2"/>
          </rPr>
          <t>DC-AC-042</t>
        </r>
      </text>
    </comment>
    <comment ref="B61" authorId="0" shapeId="0" xr:uid="{F1FA0D74-908D-4731-ADBA-6D1597418C1F}">
      <text>
        <r>
          <rPr>
            <sz val="9"/>
            <color indexed="81"/>
            <rFont val="Tahoma"/>
            <family val="2"/>
          </rPr>
          <t>DC-DP-075</t>
        </r>
      </text>
    </comment>
    <comment ref="A62" authorId="0" shapeId="0" xr:uid="{7FC932B2-EC39-4850-AB0C-AB961FCA996C}">
      <text>
        <r>
          <rPr>
            <sz val="9"/>
            <color indexed="81"/>
            <rFont val="Tahoma"/>
            <family val="2"/>
          </rPr>
          <t>DC-AC-043</t>
        </r>
      </text>
    </comment>
    <comment ref="B62" authorId="0" shapeId="0" xr:uid="{CAF79BD9-3F29-48D6-B3A8-2EDA3AF87ED8}">
      <text>
        <r>
          <rPr>
            <sz val="9"/>
            <color indexed="81"/>
            <rFont val="Tahoma"/>
            <family val="2"/>
          </rPr>
          <t>DC-DP-076</t>
        </r>
      </text>
    </comment>
    <comment ref="B63" authorId="0" shapeId="0" xr:uid="{BA5D3733-E112-4A03-972D-3073F23C9AAF}">
      <text>
        <r>
          <rPr>
            <sz val="9"/>
            <color indexed="81"/>
            <rFont val="Tahoma"/>
            <family val="2"/>
          </rPr>
          <t>DC-DP-077</t>
        </r>
      </text>
    </comment>
    <comment ref="B64" authorId="0" shapeId="0" xr:uid="{106611DF-1DD1-4D6E-BB50-F03DB72E5CAC}">
      <text>
        <r>
          <rPr>
            <sz val="9"/>
            <color indexed="81"/>
            <rFont val="Tahoma"/>
            <family val="2"/>
          </rPr>
          <t>DC-DP-078</t>
        </r>
      </text>
    </comment>
    <comment ref="B65" authorId="0" shapeId="0" xr:uid="{4F31224C-543C-40CF-9315-82908CBD9D86}">
      <text>
        <r>
          <rPr>
            <sz val="9"/>
            <color indexed="81"/>
            <rFont val="Tahoma"/>
            <family val="2"/>
          </rPr>
          <t>DC-DP-079</t>
        </r>
      </text>
    </comment>
    <comment ref="A66" authorId="0" shapeId="0" xr:uid="{0EDF90F4-4F90-4196-9F72-D569D3223189}">
      <text>
        <r>
          <rPr>
            <sz val="9"/>
            <color indexed="81"/>
            <rFont val="Tahoma"/>
            <family val="2"/>
          </rPr>
          <t>DC-AC-044</t>
        </r>
      </text>
    </comment>
    <comment ref="B66" authorId="0" shapeId="0" xr:uid="{7AB386ED-E813-4035-86D4-8A86A5897D94}">
      <text>
        <r>
          <rPr>
            <sz val="9"/>
            <color indexed="81"/>
            <rFont val="Tahoma"/>
            <family val="2"/>
          </rPr>
          <t>DC-DP-082</t>
        </r>
      </text>
    </comment>
    <comment ref="A67" authorId="0" shapeId="0" xr:uid="{98DEEC61-A353-4299-94E3-437DF246F0D7}">
      <text>
        <r>
          <rPr>
            <sz val="9"/>
            <color indexed="81"/>
            <rFont val="Tahoma"/>
            <family val="2"/>
          </rPr>
          <t>DC-AC-045</t>
        </r>
      </text>
    </comment>
    <comment ref="B67" authorId="0" shapeId="0" xr:uid="{0F121139-0B02-4A1E-9DDA-AF6492BA5FA0}">
      <text>
        <r>
          <rPr>
            <sz val="9"/>
            <color indexed="81"/>
            <rFont val="Tahoma"/>
            <family val="2"/>
          </rPr>
          <t>DC-DP-083</t>
        </r>
      </text>
    </comment>
    <comment ref="A68" authorId="0" shapeId="0" xr:uid="{8E1E3569-62F8-4553-ACD8-B27FBC890BF4}">
      <text>
        <r>
          <rPr>
            <sz val="9"/>
            <color indexed="81"/>
            <rFont val="Tahoma"/>
            <family val="2"/>
          </rPr>
          <t>DC-AC-046</t>
        </r>
      </text>
    </comment>
    <comment ref="B68" authorId="0" shapeId="0" xr:uid="{606A18BE-40DA-43D4-A214-C05F28550C96}">
      <text>
        <r>
          <rPr>
            <sz val="9"/>
            <color indexed="81"/>
            <rFont val="Tahoma"/>
            <family val="2"/>
          </rPr>
          <t>DC-DP-084</t>
        </r>
      </text>
    </comment>
    <comment ref="A69" authorId="0" shapeId="0" xr:uid="{92A5E947-247C-43FA-A9C8-A5951CC4CAD3}">
      <text>
        <r>
          <rPr>
            <sz val="9"/>
            <color indexed="81"/>
            <rFont val="Tahoma"/>
            <family val="2"/>
          </rPr>
          <t>DC-AC-047</t>
        </r>
      </text>
    </comment>
    <comment ref="B69" authorId="0" shapeId="0" xr:uid="{315D6C96-935B-40EC-AE1E-512388577FAB}">
      <text>
        <r>
          <rPr>
            <sz val="9"/>
            <color indexed="81"/>
            <rFont val="Tahoma"/>
            <family val="2"/>
          </rPr>
          <t>DC-DP-085</t>
        </r>
      </text>
    </comment>
    <comment ref="A70" authorId="0" shapeId="0" xr:uid="{7FBDB2EE-1B2C-4AA8-9694-F0838BA72864}">
      <text>
        <r>
          <rPr>
            <sz val="9"/>
            <color indexed="81"/>
            <rFont val="Tahoma"/>
            <family val="2"/>
          </rPr>
          <t>DC-AC-048</t>
        </r>
      </text>
    </comment>
    <comment ref="B70" authorId="0" shapeId="0" xr:uid="{B1361957-1544-4ABA-A4BE-8C13C4D177BE}">
      <text>
        <r>
          <rPr>
            <sz val="9"/>
            <color indexed="81"/>
            <rFont val="Tahoma"/>
            <family val="2"/>
          </rPr>
          <t>DC-DP-086</t>
        </r>
      </text>
    </comment>
    <comment ref="A71" authorId="0" shapeId="0" xr:uid="{C0A9E580-42E9-4308-934E-3C10C91AE0BE}">
      <text>
        <r>
          <rPr>
            <sz val="9"/>
            <color indexed="81"/>
            <rFont val="Tahoma"/>
            <family val="2"/>
          </rPr>
          <t>DC-AC-049</t>
        </r>
      </text>
    </comment>
    <comment ref="B71" authorId="0" shapeId="0" xr:uid="{B8CD4150-4B93-4E00-AE7F-598ABC2BF9B6}">
      <text>
        <r>
          <rPr>
            <sz val="9"/>
            <color indexed="81"/>
            <rFont val="Tahoma"/>
            <family val="2"/>
          </rPr>
          <t>DC-DP-088</t>
        </r>
      </text>
    </comment>
    <comment ref="A72" authorId="0" shapeId="0" xr:uid="{043526D6-4B8E-440B-BC79-AAC0D751A0B6}">
      <text>
        <r>
          <rPr>
            <sz val="9"/>
            <color indexed="81"/>
            <rFont val="Tahoma"/>
            <family val="2"/>
          </rPr>
          <t>DC-AC-050</t>
        </r>
      </text>
    </comment>
    <comment ref="B72" authorId="0" shapeId="0" xr:uid="{2687F020-7627-4BBF-ADB0-9BEC8DBAAE99}">
      <text>
        <r>
          <rPr>
            <sz val="9"/>
            <color indexed="81"/>
            <rFont val="Tahoma"/>
            <family val="2"/>
          </rPr>
          <t>DC-DP-090</t>
        </r>
      </text>
    </comment>
    <comment ref="A73" authorId="0" shapeId="0" xr:uid="{E58131BC-2F5A-4CC0-82B1-30CF0D5E4B45}">
      <text>
        <r>
          <rPr>
            <sz val="9"/>
            <color indexed="81"/>
            <rFont val="Tahoma"/>
            <family val="2"/>
          </rPr>
          <t>DC-AC-051</t>
        </r>
      </text>
    </comment>
    <comment ref="B73" authorId="0" shapeId="0" xr:uid="{95F2BED0-DF11-4BD2-A748-F8968A83F0C0}">
      <text>
        <r>
          <rPr>
            <sz val="9"/>
            <color indexed="81"/>
            <rFont val="Tahoma"/>
            <family val="2"/>
          </rPr>
          <t>DC-DP-091</t>
        </r>
      </text>
    </comment>
    <comment ref="A74" authorId="0" shapeId="0" xr:uid="{B6075B3C-FE2C-4C7D-AD81-7812EE865F84}">
      <text>
        <r>
          <rPr>
            <sz val="9"/>
            <color indexed="81"/>
            <rFont val="Tahoma"/>
            <family val="2"/>
          </rPr>
          <t>DC-AC-052</t>
        </r>
      </text>
    </comment>
    <comment ref="B74" authorId="0" shapeId="0" xr:uid="{AA222294-2E2F-4462-881F-169A0E32C332}">
      <text>
        <r>
          <rPr>
            <sz val="9"/>
            <color indexed="81"/>
            <rFont val="Tahoma"/>
            <family val="2"/>
          </rPr>
          <t>DC-DP-094</t>
        </r>
      </text>
    </comment>
    <comment ref="A75" authorId="0" shapeId="0" xr:uid="{526A5CB1-4131-4B7C-8033-49B6DD1D1D2B}">
      <text>
        <r>
          <rPr>
            <sz val="9"/>
            <color indexed="81"/>
            <rFont val="Tahoma"/>
            <family val="2"/>
          </rPr>
          <t>DC-AC-053</t>
        </r>
      </text>
    </comment>
    <comment ref="B75" authorId="0" shapeId="0" xr:uid="{4752594F-9894-476E-AF33-594BFD33E148}">
      <text>
        <r>
          <rPr>
            <sz val="9"/>
            <color indexed="81"/>
            <rFont val="Tahoma"/>
            <family val="2"/>
          </rPr>
          <t>DC-DP-096</t>
        </r>
      </text>
    </comment>
    <comment ref="A76" authorId="0" shapeId="0" xr:uid="{2208B28C-E449-482F-A4DA-8C9575169060}">
      <text>
        <r>
          <rPr>
            <sz val="9"/>
            <color indexed="81"/>
            <rFont val="Tahoma"/>
            <family val="2"/>
          </rPr>
          <t>DC-AC-054</t>
        </r>
      </text>
    </comment>
    <comment ref="B76" authorId="0" shapeId="0" xr:uid="{C18BC709-C206-40C6-BA17-B54FD54B5910}">
      <text>
        <r>
          <rPr>
            <sz val="9"/>
            <color indexed="81"/>
            <rFont val="Tahoma"/>
            <family val="2"/>
          </rPr>
          <t>DC-DP-097</t>
        </r>
      </text>
    </comment>
    <comment ref="A77" authorId="0" shapeId="0" xr:uid="{781ECDD3-21B8-404C-A49F-26B16021A43A}">
      <text>
        <r>
          <rPr>
            <sz val="9"/>
            <color indexed="81"/>
            <rFont val="Tahoma"/>
            <family val="2"/>
          </rPr>
          <t>DC-AC-055</t>
        </r>
      </text>
    </comment>
    <comment ref="B77" authorId="0" shapeId="0" xr:uid="{93CB2C13-554A-4B83-BCD0-372E721EB903}">
      <text>
        <r>
          <rPr>
            <sz val="9"/>
            <color indexed="81"/>
            <rFont val="Tahoma"/>
            <family val="2"/>
          </rPr>
          <t>DC-DP-098</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77BE2431-277E-49AC-84BC-06A57D45A8DD}">
      <text>
        <r>
          <rPr>
            <sz val="9"/>
            <color indexed="81"/>
            <rFont val="Tahoma"/>
            <family val="2"/>
          </rPr>
          <t>DC-AC-001</t>
        </r>
      </text>
    </comment>
    <comment ref="B6" authorId="0" shapeId="0" xr:uid="{F042135F-4389-4090-BB4F-BF8C200F82C7}">
      <text>
        <r>
          <rPr>
            <sz val="9"/>
            <color indexed="81"/>
            <rFont val="Tahoma"/>
            <family val="2"/>
          </rPr>
          <t>DC-DP-001</t>
        </r>
      </text>
    </comment>
    <comment ref="B7" authorId="0" shapeId="0" xr:uid="{19C11F64-EB71-4DC1-B4A2-80D4200611F5}">
      <text>
        <r>
          <rPr>
            <sz val="9"/>
            <color indexed="81"/>
            <rFont val="Tahoma"/>
            <family val="2"/>
          </rPr>
          <t>DC-DP-002</t>
        </r>
      </text>
    </comment>
    <comment ref="A8" authorId="0" shapeId="0" xr:uid="{FECF037A-3AFF-4124-B6E3-108D5047393E}">
      <text>
        <r>
          <rPr>
            <sz val="9"/>
            <color indexed="81"/>
            <rFont val="Tahoma"/>
            <family val="2"/>
          </rPr>
          <t>DC-AC-002</t>
        </r>
      </text>
    </comment>
    <comment ref="B8" authorId="0" shapeId="0" xr:uid="{E250C9E2-E73C-4CDB-B7B7-23EDE8516BA0}">
      <text>
        <r>
          <rPr>
            <sz val="9"/>
            <color indexed="81"/>
            <rFont val="Tahoma"/>
            <family val="2"/>
          </rPr>
          <t>DC-DP-003</t>
        </r>
      </text>
    </comment>
    <comment ref="A9" authorId="0" shapeId="0" xr:uid="{08F1EFA9-374C-4E5E-B46F-43CB7407E2D4}">
      <text>
        <r>
          <rPr>
            <sz val="9"/>
            <color indexed="81"/>
            <rFont val="Tahoma"/>
            <family val="2"/>
          </rPr>
          <t>DC-AC-003</t>
        </r>
      </text>
    </comment>
    <comment ref="B9" authorId="0" shapeId="0" xr:uid="{563C2D6F-E707-4289-9855-A6C6EA08C1AE}">
      <text>
        <r>
          <rPr>
            <sz val="9"/>
            <color indexed="81"/>
            <rFont val="Tahoma"/>
            <family val="2"/>
          </rPr>
          <t>DC-DP-004</t>
        </r>
      </text>
    </comment>
    <comment ref="A10" authorId="0" shapeId="0" xr:uid="{9BE3349E-E809-45EE-A14F-5BE1E60BE259}">
      <text>
        <r>
          <rPr>
            <sz val="9"/>
            <color indexed="81"/>
            <rFont val="Tahoma"/>
            <family val="2"/>
          </rPr>
          <t>DC-AC-004</t>
        </r>
      </text>
    </comment>
    <comment ref="B10" authorId="0" shapeId="0" xr:uid="{376275DF-9FFC-44FD-8576-958C11DFF468}">
      <text>
        <r>
          <rPr>
            <sz val="9"/>
            <color indexed="81"/>
            <rFont val="Tahoma"/>
            <family val="2"/>
          </rPr>
          <t>DC-DP-005</t>
        </r>
      </text>
    </comment>
    <comment ref="A11" authorId="0" shapeId="0" xr:uid="{4BFD4533-3E12-459F-AEA1-005041278083}">
      <text>
        <r>
          <rPr>
            <sz val="9"/>
            <color indexed="81"/>
            <rFont val="Tahoma"/>
            <family val="2"/>
          </rPr>
          <t>DC-AC-005</t>
        </r>
      </text>
    </comment>
    <comment ref="B11" authorId="0" shapeId="0" xr:uid="{1D4D3BF8-D41C-4A75-A4DC-475BA8854F49}">
      <text>
        <r>
          <rPr>
            <sz val="9"/>
            <color indexed="81"/>
            <rFont val="Tahoma"/>
            <family val="2"/>
          </rPr>
          <t>DC-DP-006</t>
        </r>
      </text>
    </comment>
    <comment ref="A12" authorId="0" shapeId="0" xr:uid="{AC7D78DE-0658-44BA-B783-7405EF1FB0BF}">
      <text>
        <r>
          <rPr>
            <sz val="9"/>
            <color indexed="81"/>
            <rFont val="Tahoma"/>
            <family val="2"/>
          </rPr>
          <t>DC-AC-006</t>
        </r>
      </text>
    </comment>
    <comment ref="B12" authorId="0" shapeId="0" xr:uid="{F4A6E91C-37B6-4B3D-8FF7-01513E8D3AA7}">
      <text>
        <r>
          <rPr>
            <sz val="9"/>
            <color indexed="81"/>
            <rFont val="Tahoma"/>
            <family val="2"/>
          </rPr>
          <t>DC-DP-007</t>
        </r>
      </text>
    </comment>
    <comment ref="A13" authorId="0" shapeId="0" xr:uid="{5036FA0C-6C17-4455-B86F-2173019018FA}">
      <text>
        <r>
          <rPr>
            <sz val="9"/>
            <color indexed="81"/>
            <rFont val="Tahoma"/>
            <family val="2"/>
          </rPr>
          <t>DC-AC-007</t>
        </r>
      </text>
    </comment>
    <comment ref="B13" authorId="0" shapeId="0" xr:uid="{F05F9241-3C36-41A2-939E-EC01C13B5426}">
      <text>
        <r>
          <rPr>
            <sz val="9"/>
            <color indexed="81"/>
            <rFont val="Tahoma"/>
            <family val="2"/>
          </rPr>
          <t>DC-DP-008</t>
        </r>
      </text>
    </comment>
    <comment ref="A14" authorId="0" shapeId="0" xr:uid="{B736FAF7-C300-4136-90C6-A1D5BB236F2E}">
      <text>
        <r>
          <rPr>
            <sz val="9"/>
            <color indexed="81"/>
            <rFont val="Tahoma"/>
            <family val="2"/>
          </rPr>
          <t>DC-AC-008</t>
        </r>
      </text>
    </comment>
    <comment ref="B14" authorId="0" shapeId="0" xr:uid="{F5A0CDAB-959E-4DEA-9A04-B760664F0115}">
      <text>
        <r>
          <rPr>
            <sz val="9"/>
            <color indexed="81"/>
            <rFont val="Tahoma"/>
            <family val="2"/>
          </rPr>
          <t>DC-DP-009</t>
        </r>
      </text>
    </comment>
    <comment ref="A15" authorId="0" shapeId="0" xr:uid="{B9B5EF4E-FAF4-47CA-8DF1-AB7613799AC6}">
      <text>
        <r>
          <rPr>
            <sz val="9"/>
            <color indexed="81"/>
            <rFont val="Tahoma"/>
            <family val="2"/>
          </rPr>
          <t>DC-AC-009</t>
        </r>
      </text>
    </comment>
    <comment ref="B15" authorId="0" shapeId="0" xr:uid="{BFB86EF1-5011-4997-A9CE-26194DF07BC0}">
      <text>
        <r>
          <rPr>
            <sz val="9"/>
            <color indexed="81"/>
            <rFont val="Tahoma"/>
            <family val="2"/>
          </rPr>
          <t>DC-DP-013</t>
        </r>
      </text>
    </comment>
    <comment ref="B16" authorId="0" shapeId="0" xr:uid="{47243E5E-BB0F-4093-9C2F-E9AE11C44F52}">
      <text>
        <r>
          <rPr>
            <sz val="9"/>
            <color indexed="81"/>
            <rFont val="Tahoma"/>
            <family val="2"/>
          </rPr>
          <t>DC-DP-014</t>
        </r>
      </text>
    </comment>
    <comment ref="A17" authorId="0" shapeId="0" xr:uid="{22469C38-C96E-4D4F-B238-E28A7EE97C83}">
      <text>
        <r>
          <rPr>
            <sz val="9"/>
            <color indexed="81"/>
            <rFont val="Tahoma"/>
            <family val="2"/>
          </rPr>
          <t>DC-AC-010</t>
        </r>
      </text>
    </comment>
    <comment ref="B17" authorId="0" shapeId="0" xr:uid="{C2362DEC-FF41-4018-BFDC-FC68451D2FEA}">
      <text>
        <r>
          <rPr>
            <sz val="9"/>
            <color indexed="81"/>
            <rFont val="Tahoma"/>
            <family val="2"/>
          </rPr>
          <t>DC-DP-015</t>
        </r>
      </text>
    </comment>
    <comment ref="A18" authorId="0" shapeId="0" xr:uid="{0AC9D6DD-F194-4562-B405-851AC988FC65}">
      <text>
        <r>
          <rPr>
            <sz val="9"/>
            <color indexed="81"/>
            <rFont val="Tahoma"/>
            <family val="2"/>
          </rPr>
          <t>DC-AC-011</t>
        </r>
      </text>
    </comment>
    <comment ref="B18" authorId="0" shapeId="0" xr:uid="{8E3DDF18-A580-45E2-99C2-F141382511A7}">
      <text>
        <r>
          <rPr>
            <sz val="9"/>
            <color indexed="81"/>
            <rFont val="Tahoma"/>
            <family val="2"/>
          </rPr>
          <t>DC-DP-017</t>
        </r>
      </text>
    </comment>
    <comment ref="B19" authorId="0" shapeId="0" xr:uid="{7B7F3B19-056F-4B57-BDFB-AC4E2345D235}">
      <text>
        <r>
          <rPr>
            <sz val="9"/>
            <color indexed="81"/>
            <rFont val="Tahoma"/>
            <family val="2"/>
          </rPr>
          <t>DC-DP-018</t>
        </r>
      </text>
    </comment>
    <comment ref="A20" authorId="0" shapeId="0" xr:uid="{1BC56503-07DC-438E-89FD-88A8A69E4B18}">
      <text>
        <r>
          <rPr>
            <sz val="9"/>
            <color indexed="81"/>
            <rFont val="Tahoma"/>
            <family val="2"/>
          </rPr>
          <t>DC-AC-012</t>
        </r>
      </text>
    </comment>
    <comment ref="B20" authorId="0" shapeId="0" xr:uid="{7D2E9691-C630-46B4-986B-2EF573BBFEA1}">
      <text>
        <r>
          <rPr>
            <sz val="9"/>
            <color indexed="81"/>
            <rFont val="Tahoma"/>
            <family val="2"/>
          </rPr>
          <t>DC-DP-021</t>
        </r>
      </text>
    </comment>
    <comment ref="A21" authorId="0" shapeId="0" xr:uid="{41D620EC-45DA-4FBE-B9FF-8C32C93241E4}">
      <text>
        <r>
          <rPr>
            <sz val="9"/>
            <color indexed="81"/>
            <rFont val="Tahoma"/>
            <family val="2"/>
          </rPr>
          <t>DC-AC-013</t>
        </r>
      </text>
    </comment>
    <comment ref="B21" authorId="0" shapeId="0" xr:uid="{9171BC75-4B0C-47C0-8E9E-5D73AF65D1D9}">
      <text>
        <r>
          <rPr>
            <sz val="9"/>
            <color indexed="81"/>
            <rFont val="Tahoma"/>
            <family val="2"/>
          </rPr>
          <t>DC-DP-022</t>
        </r>
      </text>
    </comment>
    <comment ref="B22" authorId="0" shapeId="0" xr:uid="{D8BB5627-C28C-4E12-8A9D-3C53301C6F1D}">
      <text>
        <r>
          <rPr>
            <sz val="9"/>
            <color indexed="81"/>
            <rFont val="Tahoma"/>
            <family val="2"/>
          </rPr>
          <t>DC-DP-023</t>
        </r>
      </text>
    </comment>
    <comment ref="A23" authorId="0" shapeId="0" xr:uid="{AF58C8B1-4418-4ED6-8DB1-EC2181AC9579}">
      <text>
        <r>
          <rPr>
            <sz val="9"/>
            <color indexed="81"/>
            <rFont val="Tahoma"/>
            <family val="2"/>
          </rPr>
          <t>DC-AC-014</t>
        </r>
      </text>
    </comment>
    <comment ref="B23" authorId="0" shapeId="0" xr:uid="{79555785-35E0-4AE9-BBA7-93CC0177928D}">
      <text>
        <r>
          <rPr>
            <sz val="9"/>
            <color indexed="81"/>
            <rFont val="Tahoma"/>
            <family val="2"/>
          </rPr>
          <t>DC-DP-024</t>
        </r>
      </text>
    </comment>
    <comment ref="A24" authorId="0" shapeId="0" xr:uid="{6370771C-D051-498C-91FF-1DC2C5D8EBBC}">
      <text>
        <r>
          <rPr>
            <sz val="9"/>
            <color indexed="81"/>
            <rFont val="Tahoma"/>
            <family val="2"/>
          </rPr>
          <t>DC-AC-015</t>
        </r>
      </text>
    </comment>
    <comment ref="B24" authorId="0" shapeId="0" xr:uid="{E47991E6-4B82-4809-9DD9-D29269FB4A84}">
      <text>
        <r>
          <rPr>
            <sz val="9"/>
            <color indexed="81"/>
            <rFont val="Tahoma"/>
            <family val="2"/>
          </rPr>
          <t>DC-DP-025</t>
        </r>
      </text>
    </comment>
    <comment ref="B25" authorId="0" shapeId="0" xr:uid="{6A7243AB-6502-43FB-B390-E87F24797829}">
      <text>
        <r>
          <rPr>
            <sz val="9"/>
            <color indexed="81"/>
            <rFont val="Tahoma"/>
            <family val="2"/>
          </rPr>
          <t>DC-DP-026</t>
        </r>
      </text>
    </comment>
    <comment ref="A26" authorId="0" shapeId="0" xr:uid="{40C12AB3-3262-4FF7-80BA-32602CC86219}">
      <text>
        <r>
          <rPr>
            <sz val="9"/>
            <color indexed="81"/>
            <rFont val="Tahoma"/>
            <family val="2"/>
          </rPr>
          <t>DC-AC-016</t>
        </r>
      </text>
    </comment>
    <comment ref="B26" authorId="0" shapeId="0" xr:uid="{BF0AFED2-8527-47E5-AB13-D2CEDE9BC84F}">
      <text>
        <r>
          <rPr>
            <sz val="9"/>
            <color indexed="81"/>
            <rFont val="Tahoma"/>
            <family val="2"/>
          </rPr>
          <t>DC-DP-027</t>
        </r>
      </text>
    </comment>
    <comment ref="B27" authorId="0" shapeId="0" xr:uid="{249C30E2-CAB4-40F3-95DA-299102343D2A}">
      <text>
        <r>
          <rPr>
            <sz val="9"/>
            <color indexed="81"/>
            <rFont val="Tahoma"/>
            <family val="2"/>
          </rPr>
          <t>DC-DP-028</t>
        </r>
      </text>
    </comment>
    <comment ref="A28" authorId="0" shapeId="0" xr:uid="{1A1E0979-62B5-4FB7-9123-B5A842CB6E21}">
      <text>
        <r>
          <rPr>
            <sz val="9"/>
            <color indexed="81"/>
            <rFont val="Tahoma"/>
            <family val="2"/>
          </rPr>
          <t>DC-AC-017</t>
        </r>
      </text>
    </comment>
    <comment ref="B28" authorId="0" shapeId="0" xr:uid="{CDD6C27D-2C6D-47F8-9BE0-2A959D327DB0}">
      <text>
        <r>
          <rPr>
            <sz val="9"/>
            <color indexed="81"/>
            <rFont val="Tahoma"/>
            <family val="2"/>
          </rPr>
          <t>DC-DP-029</t>
        </r>
      </text>
    </comment>
    <comment ref="B29" authorId="0" shapeId="0" xr:uid="{0083F706-94FB-4F76-8B4E-5174E6E30CE9}">
      <text>
        <r>
          <rPr>
            <sz val="9"/>
            <color indexed="81"/>
            <rFont val="Tahoma"/>
            <family val="2"/>
          </rPr>
          <t>DC-DP-030</t>
        </r>
      </text>
    </comment>
    <comment ref="A30" authorId="0" shapeId="0" xr:uid="{8525AD84-484D-4B6F-BC35-1F3889D521E1}">
      <text>
        <r>
          <rPr>
            <sz val="9"/>
            <color indexed="81"/>
            <rFont val="Tahoma"/>
            <family val="2"/>
          </rPr>
          <t>DC-AC-018</t>
        </r>
      </text>
    </comment>
    <comment ref="B30" authorId="0" shapeId="0" xr:uid="{500E44DC-8386-4D7D-BFB6-9565A6172168}">
      <text>
        <r>
          <rPr>
            <sz val="9"/>
            <color indexed="81"/>
            <rFont val="Tahoma"/>
            <family val="2"/>
          </rPr>
          <t>DC-DP-031</t>
        </r>
      </text>
    </comment>
    <comment ref="B31" authorId="0" shapeId="0" xr:uid="{21C6C37A-4400-4CA3-9C39-5F881CD812E6}">
      <text>
        <r>
          <rPr>
            <sz val="9"/>
            <color indexed="81"/>
            <rFont val="Tahoma"/>
            <family val="2"/>
          </rPr>
          <t>DC-DP-032</t>
        </r>
      </text>
    </comment>
    <comment ref="A32" authorId="0" shapeId="0" xr:uid="{EC68D785-456E-4218-A3F8-9EED8A920381}">
      <text>
        <r>
          <rPr>
            <sz val="9"/>
            <color indexed="81"/>
            <rFont val="Tahoma"/>
            <family val="2"/>
          </rPr>
          <t>DC-AC-019</t>
        </r>
      </text>
    </comment>
    <comment ref="B32" authorId="0" shapeId="0" xr:uid="{51CB303E-7922-49C7-8270-40CF0622425E}">
      <text>
        <r>
          <rPr>
            <sz val="9"/>
            <color indexed="81"/>
            <rFont val="Tahoma"/>
            <family val="2"/>
          </rPr>
          <t>DC-DP-033</t>
        </r>
      </text>
    </comment>
    <comment ref="A33" authorId="0" shapeId="0" xr:uid="{61298F6F-D046-4D2E-9C62-741721638C36}">
      <text>
        <r>
          <rPr>
            <sz val="9"/>
            <color indexed="81"/>
            <rFont val="Tahoma"/>
            <family val="2"/>
          </rPr>
          <t>DC-AC-020</t>
        </r>
      </text>
    </comment>
    <comment ref="B33" authorId="0" shapeId="0" xr:uid="{6771ECE2-0510-4E65-A25D-9ED3D1AC0CB6}">
      <text>
        <r>
          <rPr>
            <sz val="9"/>
            <color indexed="81"/>
            <rFont val="Tahoma"/>
            <family val="2"/>
          </rPr>
          <t>DC-DP-034</t>
        </r>
      </text>
    </comment>
    <comment ref="B34" authorId="0" shapeId="0" xr:uid="{5A4977B0-A17A-4CF7-B8FD-4F21C2827D75}">
      <text>
        <r>
          <rPr>
            <sz val="9"/>
            <color indexed="81"/>
            <rFont val="Tahoma"/>
            <family val="2"/>
          </rPr>
          <t>DC-DP-035</t>
        </r>
      </text>
    </comment>
    <comment ref="A35" authorId="0" shapeId="0" xr:uid="{13F53F29-8071-46B4-BE2A-FB96E603C4A1}">
      <text>
        <r>
          <rPr>
            <sz val="9"/>
            <color indexed="81"/>
            <rFont val="Tahoma"/>
            <family val="2"/>
          </rPr>
          <t>DC-AC-021</t>
        </r>
      </text>
    </comment>
    <comment ref="B35" authorId="0" shapeId="0" xr:uid="{CE6885A5-8B3E-4D94-8AE6-43A4B7F8C097}">
      <text>
        <r>
          <rPr>
            <sz val="9"/>
            <color indexed="81"/>
            <rFont val="Tahoma"/>
            <family val="2"/>
          </rPr>
          <t>DC-DP-036</t>
        </r>
      </text>
    </comment>
    <comment ref="A36" authorId="0" shapeId="0" xr:uid="{D37B3A0E-9333-45AD-8622-03A4D98DED92}">
      <text>
        <r>
          <rPr>
            <sz val="9"/>
            <color indexed="81"/>
            <rFont val="Tahoma"/>
            <family val="2"/>
          </rPr>
          <t>DC-AC-022</t>
        </r>
      </text>
    </comment>
    <comment ref="B36" authorId="0" shapeId="0" xr:uid="{C7E3F6B7-8F4E-4524-B313-D268B86C82FD}">
      <text>
        <r>
          <rPr>
            <sz val="9"/>
            <color indexed="81"/>
            <rFont val="Tahoma"/>
            <family val="2"/>
          </rPr>
          <t>DC-DP-037</t>
        </r>
      </text>
    </comment>
    <comment ref="A37" authorId="0" shapeId="0" xr:uid="{7260DE42-B92A-4BED-95B3-C3AAFCA126A1}">
      <text>
        <r>
          <rPr>
            <sz val="9"/>
            <color indexed="81"/>
            <rFont val="Tahoma"/>
            <family val="2"/>
          </rPr>
          <t>DC-AC-023</t>
        </r>
      </text>
    </comment>
    <comment ref="B37" authorId="0" shapeId="0" xr:uid="{E0B86B2C-0351-4397-B6D3-89C1E4767A98}">
      <text>
        <r>
          <rPr>
            <sz val="9"/>
            <color indexed="81"/>
            <rFont val="Tahoma"/>
            <family val="2"/>
          </rPr>
          <t>DC-DP-038</t>
        </r>
      </text>
    </comment>
    <comment ref="A38" authorId="0" shapeId="0" xr:uid="{491847F8-F78B-4980-BF78-A8933EBFBA7C}">
      <text>
        <r>
          <rPr>
            <sz val="9"/>
            <color indexed="81"/>
            <rFont val="Tahoma"/>
            <family val="2"/>
          </rPr>
          <t>DC-AC-024</t>
        </r>
      </text>
    </comment>
    <comment ref="B38" authorId="0" shapeId="0" xr:uid="{B0BB29C4-540F-401E-9799-3980848FF3ED}">
      <text>
        <r>
          <rPr>
            <sz val="9"/>
            <color indexed="81"/>
            <rFont val="Tahoma"/>
            <family val="2"/>
          </rPr>
          <t>DC-DP-039</t>
        </r>
      </text>
    </comment>
    <comment ref="B39" authorId="0" shapeId="0" xr:uid="{64BF9493-FFEB-446E-919E-6331BB5C65EC}">
      <text>
        <r>
          <rPr>
            <sz val="9"/>
            <color indexed="81"/>
            <rFont val="Tahoma"/>
            <family val="2"/>
          </rPr>
          <t>DC-DP-040</t>
        </r>
      </text>
    </comment>
    <comment ref="A40" authorId="0" shapeId="0" xr:uid="{49462E91-1D87-42F6-93DF-3E5BE21DA4C8}">
      <text>
        <r>
          <rPr>
            <sz val="9"/>
            <color indexed="81"/>
            <rFont val="Tahoma"/>
            <family val="2"/>
          </rPr>
          <t>DC-AC-025</t>
        </r>
      </text>
    </comment>
    <comment ref="B40" authorId="0" shapeId="0" xr:uid="{EB47E652-CE18-44D6-A58B-2AC6333A98A2}">
      <text>
        <r>
          <rPr>
            <sz val="9"/>
            <color indexed="81"/>
            <rFont val="Tahoma"/>
            <family val="2"/>
          </rPr>
          <t>DC-DP-041</t>
        </r>
      </text>
    </comment>
    <comment ref="A41" authorId="0" shapeId="0" xr:uid="{F3E0690E-AB5F-44BC-94D3-1BC27559692C}">
      <text>
        <r>
          <rPr>
            <sz val="9"/>
            <color indexed="81"/>
            <rFont val="Tahoma"/>
            <family val="2"/>
          </rPr>
          <t>DC-AC-026</t>
        </r>
      </text>
    </comment>
    <comment ref="B41" authorId="0" shapeId="0" xr:uid="{5AF014E6-8190-4892-88A5-861E829B8E49}">
      <text>
        <r>
          <rPr>
            <sz val="9"/>
            <color indexed="81"/>
            <rFont val="Tahoma"/>
            <family val="2"/>
          </rPr>
          <t>DC-DP-049</t>
        </r>
      </text>
    </comment>
    <comment ref="B42" authorId="0" shapeId="0" xr:uid="{0832D8C5-95C0-4991-87DC-87BD8DD8486B}">
      <text>
        <r>
          <rPr>
            <sz val="9"/>
            <color indexed="81"/>
            <rFont val="Tahoma"/>
            <family val="2"/>
          </rPr>
          <t>DC-DP-050</t>
        </r>
      </text>
    </comment>
    <comment ref="A43" authorId="0" shapeId="0" xr:uid="{727DC7FE-1CF8-4E77-806F-FA8C66CB08FA}">
      <text>
        <r>
          <rPr>
            <sz val="9"/>
            <color indexed="81"/>
            <rFont val="Tahoma"/>
            <family val="2"/>
          </rPr>
          <t>DC-AC-027</t>
        </r>
      </text>
    </comment>
    <comment ref="B43" authorId="0" shapeId="0" xr:uid="{C3CD2BEE-A953-42BB-B7C0-DA1FBC86D8D6}">
      <text>
        <r>
          <rPr>
            <sz val="9"/>
            <color indexed="81"/>
            <rFont val="Tahoma"/>
            <family val="2"/>
          </rPr>
          <t>DC-DP-051</t>
        </r>
      </text>
    </comment>
    <comment ref="A44" authorId="0" shapeId="0" xr:uid="{FEC2027A-D025-4930-B088-F20C3DD5DD3B}">
      <text>
        <r>
          <rPr>
            <sz val="9"/>
            <color indexed="81"/>
            <rFont val="Tahoma"/>
            <family val="2"/>
          </rPr>
          <t>DC-AC-028</t>
        </r>
      </text>
    </comment>
    <comment ref="B44" authorId="0" shapeId="0" xr:uid="{EED467C1-6BE1-4E6E-9610-12C195D21AC4}">
      <text>
        <r>
          <rPr>
            <sz val="9"/>
            <color indexed="81"/>
            <rFont val="Tahoma"/>
            <family val="2"/>
          </rPr>
          <t>DC-DP-052</t>
        </r>
      </text>
    </comment>
    <comment ref="A45" authorId="0" shapeId="0" xr:uid="{8AD2FB91-93B6-4234-A577-49EE2F2B2205}">
      <text>
        <r>
          <rPr>
            <sz val="9"/>
            <color indexed="81"/>
            <rFont val="Tahoma"/>
            <family val="2"/>
          </rPr>
          <t>DC-AC-029</t>
        </r>
      </text>
    </comment>
    <comment ref="B45" authorId="0" shapeId="0" xr:uid="{5ED6DC0F-B348-47B7-954D-BEE8C85852BA}">
      <text>
        <r>
          <rPr>
            <sz val="9"/>
            <color indexed="81"/>
            <rFont val="Tahoma"/>
            <family val="2"/>
          </rPr>
          <t>DC-DP-053</t>
        </r>
      </text>
    </comment>
    <comment ref="A46" authorId="0" shapeId="0" xr:uid="{DAA6897C-AD14-41B7-969C-66D070789610}">
      <text>
        <r>
          <rPr>
            <sz val="9"/>
            <color indexed="81"/>
            <rFont val="Tahoma"/>
            <family val="2"/>
          </rPr>
          <t>DC-AC-030</t>
        </r>
      </text>
    </comment>
    <comment ref="B46" authorId="0" shapeId="0" xr:uid="{F04186FC-F8EB-4D1B-BC4E-C0C1F1D18988}">
      <text>
        <r>
          <rPr>
            <sz val="9"/>
            <color indexed="81"/>
            <rFont val="Tahoma"/>
            <family val="2"/>
          </rPr>
          <t>DC-DP-054</t>
        </r>
      </text>
    </comment>
    <comment ref="A47" authorId="0" shapeId="0" xr:uid="{B1FDE4A2-F820-4742-8FCE-E23B21F387A1}">
      <text>
        <r>
          <rPr>
            <sz val="9"/>
            <color indexed="81"/>
            <rFont val="Tahoma"/>
            <family val="2"/>
          </rPr>
          <t>DC-AC-031</t>
        </r>
      </text>
    </comment>
    <comment ref="B47" authorId="0" shapeId="0" xr:uid="{735A7305-993A-4021-91E5-AA9B7BB692D8}">
      <text>
        <r>
          <rPr>
            <sz val="9"/>
            <color indexed="81"/>
            <rFont val="Tahoma"/>
            <family val="2"/>
          </rPr>
          <t>DC-DP-055</t>
        </r>
      </text>
    </comment>
    <comment ref="B48" authorId="0" shapeId="0" xr:uid="{3B1CAC1C-2052-4922-99CB-03709E225845}">
      <text>
        <r>
          <rPr>
            <sz val="9"/>
            <color indexed="81"/>
            <rFont val="Tahoma"/>
            <family val="2"/>
          </rPr>
          <t>DC-DP-056</t>
        </r>
      </text>
    </comment>
    <comment ref="A49" authorId="0" shapeId="0" xr:uid="{B3482A94-D2A4-4A2D-B9EC-2A01DAE74384}">
      <text>
        <r>
          <rPr>
            <sz val="9"/>
            <color indexed="81"/>
            <rFont val="Tahoma"/>
            <family val="2"/>
          </rPr>
          <t>DC-AC-032</t>
        </r>
      </text>
    </comment>
    <comment ref="B49" authorId="0" shapeId="0" xr:uid="{79402C68-BF50-419E-9D4E-0020DA29C282}">
      <text>
        <r>
          <rPr>
            <sz val="9"/>
            <color indexed="81"/>
            <rFont val="Tahoma"/>
            <family val="2"/>
          </rPr>
          <t>DC-DP-057</t>
        </r>
      </text>
    </comment>
    <comment ref="B50" authorId="0" shapeId="0" xr:uid="{F623CC39-6C50-43D1-BE40-2A3C98F54BEA}">
      <text>
        <r>
          <rPr>
            <sz val="9"/>
            <color indexed="81"/>
            <rFont val="Tahoma"/>
            <family val="2"/>
          </rPr>
          <t>DC-DP-058</t>
        </r>
      </text>
    </comment>
    <comment ref="A51" authorId="0" shapeId="0" xr:uid="{779C1ED0-1A66-40CB-8491-A3B7F230592E}">
      <text>
        <r>
          <rPr>
            <sz val="9"/>
            <color indexed="81"/>
            <rFont val="Tahoma"/>
            <family val="2"/>
          </rPr>
          <t>DC-AC-033</t>
        </r>
      </text>
    </comment>
    <comment ref="B51" authorId="0" shapeId="0" xr:uid="{3E0D7C37-DDC4-4B42-8BE9-9E9342B0C76C}">
      <text>
        <r>
          <rPr>
            <sz val="9"/>
            <color indexed="81"/>
            <rFont val="Tahoma"/>
            <family val="2"/>
          </rPr>
          <t>DC-DP-062</t>
        </r>
      </text>
    </comment>
    <comment ref="A52" authorId="0" shapeId="0" xr:uid="{DB89BE19-AFF4-45BD-994C-CD95243866D8}">
      <text>
        <r>
          <rPr>
            <sz val="9"/>
            <color indexed="81"/>
            <rFont val="Tahoma"/>
            <family val="2"/>
          </rPr>
          <t>DC-AC-034</t>
        </r>
      </text>
    </comment>
    <comment ref="B52" authorId="0" shapeId="0" xr:uid="{E2BF9D68-3C25-4603-BA1F-780B98EA60D2}">
      <text>
        <r>
          <rPr>
            <sz val="9"/>
            <color indexed="81"/>
            <rFont val="Tahoma"/>
            <family val="2"/>
          </rPr>
          <t>DC-DP-064</t>
        </r>
      </text>
    </comment>
    <comment ref="A53" authorId="0" shapeId="0" xr:uid="{2232013E-6EC3-46A2-8E59-B075CB2DFCC0}">
      <text>
        <r>
          <rPr>
            <sz val="9"/>
            <color indexed="81"/>
            <rFont val="Tahoma"/>
            <family val="2"/>
          </rPr>
          <t>DC-AC-035</t>
        </r>
      </text>
    </comment>
    <comment ref="B53" authorId="0" shapeId="0" xr:uid="{4F17B160-CA59-4441-9125-2ACAC7C5FB15}">
      <text>
        <r>
          <rPr>
            <sz val="9"/>
            <color indexed="81"/>
            <rFont val="Tahoma"/>
            <family val="2"/>
          </rPr>
          <t>DC-DP-066</t>
        </r>
      </text>
    </comment>
    <comment ref="A54" authorId="0" shapeId="0" xr:uid="{ECC98A05-7780-4227-9FD6-3DBB74B501AF}">
      <text>
        <r>
          <rPr>
            <sz val="9"/>
            <color indexed="81"/>
            <rFont val="Tahoma"/>
            <family val="2"/>
          </rPr>
          <t>DC-AC-036</t>
        </r>
      </text>
    </comment>
    <comment ref="B54" authorId="0" shapeId="0" xr:uid="{98AD889D-66FB-41AC-A895-B7FD53A88427}">
      <text>
        <r>
          <rPr>
            <sz val="9"/>
            <color indexed="81"/>
            <rFont val="Tahoma"/>
            <family val="2"/>
          </rPr>
          <t>DC-DP-068</t>
        </r>
      </text>
    </comment>
    <comment ref="A55" authorId="0" shapeId="0" xr:uid="{579CF680-ADC7-4481-87F6-82D564F3547F}">
      <text>
        <r>
          <rPr>
            <sz val="9"/>
            <color indexed="81"/>
            <rFont val="Tahoma"/>
            <family val="2"/>
          </rPr>
          <t>DC-AC-037</t>
        </r>
      </text>
    </comment>
    <comment ref="B55" authorId="0" shapeId="0" xr:uid="{55E1B939-E3A3-407D-B118-202AACFB4213}">
      <text>
        <r>
          <rPr>
            <sz val="9"/>
            <color indexed="81"/>
            <rFont val="Tahoma"/>
            <family val="2"/>
          </rPr>
          <t>DC-DP-069</t>
        </r>
      </text>
    </comment>
    <comment ref="A56" authorId="0" shapeId="0" xr:uid="{BF7B2136-0E83-4119-B2AC-B2614581B55A}">
      <text>
        <r>
          <rPr>
            <sz val="9"/>
            <color indexed="81"/>
            <rFont val="Tahoma"/>
            <family val="2"/>
          </rPr>
          <t>DC-AC-038</t>
        </r>
      </text>
    </comment>
    <comment ref="B56" authorId="0" shapeId="0" xr:uid="{5D533B6D-DB26-41C6-9F39-F676F1ABA693}">
      <text>
        <r>
          <rPr>
            <sz val="9"/>
            <color indexed="81"/>
            <rFont val="Tahoma"/>
            <family val="2"/>
          </rPr>
          <t>DC-DP-070</t>
        </r>
      </text>
    </comment>
    <comment ref="A57" authorId="0" shapeId="0" xr:uid="{5235748B-89B3-42FC-BA42-C132AB75243A}">
      <text>
        <r>
          <rPr>
            <sz val="9"/>
            <color indexed="81"/>
            <rFont val="Tahoma"/>
            <family val="2"/>
          </rPr>
          <t>DC-AC-039</t>
        </r>
      </text>
    </comment>
    <comment ref="B57" authorId="0" shapeId="0" xr:uid="{1E755958-C259-4598-BAF9-2E3C7616BD62}">
      <text>
        <r>
          <rPr>
            <sz val="9"/>
            <color indexed="81"/>
            <rFont val="Tahoma"/>
            <family val="2"/>
          </rPr>
          <t>DC-DP-071</t>
        </r>
      </text>
    </comment>
    <comment ref="B58" authorId="0" shapeId="0" xr:uid="{BB1A85F7-F187-4C39-A3F4-7E11B83F0F01}">
      <text>
        <r>
          <rPr>
            <sz val="9"/>
            <color indexed="81"/>
            <rFont val="Tahoma"/>
            <family val="2"/>
          </rPr>
          <t>DC-DP-072</t>
        </r>
      </text>
    </comment>
    <comment ref="A59" authorId="0" shapeId="0" xr:uid="{59A97C60-D98A-48AB-9510-4C463CE4FC02}">
      <text>
        <r>
          <rPr>
            <sz val="9"/>
            <color indexed="81"/>
            <rFont val="Tahoma"/>
            <family val="2"/>
          </rPr>
          <t>DC-AC-040</t>
        </r>
      </text>
    </comment>
    <comment ref="B59" authorId="0" shapeId="0" xr:uid="{00486AB2-9060-4B56-8908-34B050956CD7}">
      <text>
        <r>
          <rPr>
            <sz val="9"/>
            <color indexed="81"/>
            <rFont val="Tahoma"/>
            <family val="2"/>
          </rPr>
          <t>DC-DP-073</t>
        </r>
      </text>
    </comment>
    <comment ref="A60" authorId="0" shapeId="0" xr:uid="{711BCD3E-B93C-4758-9361-3A014D9CE063}">
      <text>
        <r>
          <rPr>
            <sz val="9"/>
            <color indexed="81"/>
            <rFont val="Tahoma"/>
            <family val="2"/>
          </rPr>
          <t>DC-AC-041</t>
        </r>
      </text>
    </comment>
    <comment ref="B60" authorId="0" shapeId="0" xr:uid="{03151C3B-1707-45F0-956B-B1895521ACC2}">
      <text>
        <r>
          <rPr>
            <sz val="9"/>
            <color indexed="81"/>
            <rFont val="Tahoma"/>
            <family val="2"/>
          </rPr>
          <t>DC-DP-074</t>
        </r>
      </text>
    </comment>
    <comment ref="A61" authorId="0" shapeId="0" xr:uid="{FCE5114C-A4CE-495E-B9F4-C81CCDA2F6CF}">
      <text>
        <r>
          <rPr>
            <sz val="9"/>
            <color indexed="81"/>
            <rFont val="Tahoma"/>
            <family val="2"/>
          </rPr>
          <t>DC-AC-042</t>
        </r>
      </text>
    </comment>
    <comment ref="B61" authorId="0" shapeId="0" xr:uid="{AF2DE860-8A2E-443D-A836-79CBDC050B34}">
      <text>
        <r>
          <rPr>
            <sz val="9"/>
            <color indexed="81"/>
            <rFont val="Tahoma"/>
            <family val="2"/>
          </rPr>
          <t>DC-DP-075</t>
        </r>
      </text>
    </comment>
    <comment ref="A62" authorId="0" shapeId="0" xr:uid="{4274FC3A-9BD2-446F-BB8F-DD4CD5526B97}">
      <text>
        <r>
          <rPr>
            <sz val="9"/>
            <color indexed="81"/>
            <rFont val="Tahoma"/>
            <family val="2"/>
          </rPr>
          <t>DC-AC-043</t>
        </r>
      </text>
    </comment>
    <comment ref="B62" authorId="0" shapeId="0" xr:uid="{904E2360-CE19-48BD-9A6E-60018F577502}">
      <text>
        <r>
          <rPr>
            <sz val="9"/>
            <color indexed="81"/>
            <rFont val="Tahoma"/>
            <family val="2"/>
          </rPr>
          <t>DC-DP-076</t>
        </r>
      </text>
    </comment>
    <comment ref="B63" authorId="0" shapeId="0" xr:uid="{10E14E06-B67A-446D-A0A8-6AF6709A004E}">
      <text>
        <r>
          <rPr>
            <sz val="9"/>
            <color indexed="81"/>
            <rFont val="Tahoma"/>
            <family val="2"/>
          </rPr>
          <t>DC-DP-077</t>
        </r>
      </text>
    </comment>
    <comment ref="B64" authorId="0" shapeId="0" xr:uid="{D2635AD6-58A6-4790-AC2E-57A254D8D278}">
      <text>
        <r>
          <rPr>
            <sz val="9"/>
            <color indexed="81"/>
            <rFont val="Tahoma"/>
            <family val="2"/>
          </rPr>
          <t>DC-DP-078</t>
        </r>
      </text>
    </comment>
    <comment ref="B65" authorId="0" shapeId="0" xr:uid="{48B09C63-9851-4930-B537-876A429A9711}">
      <text>
        <r>
          <rPr>
            <sz val="9"/>
            <color indexed="81"/>
            <rFont val="Tahoma"/>
            <family val="2"/>
          </rPr>
          <t>DC-DP-079</t>
        </r>
      </text>
    </comment>
    <comment ref="A66" authorId="0" shapeId="0" xr:uid="{C58E05F8-EAB9-4086-9945-58E269049152}">
      <text>
        <r>
          <rPr>
            <sz val="9"/>
            <color indexed="81"/>
            <rFont val="Tahoma"/>
            <family val="2"/>
          </rPr>
          <t>DC-AC-044</t>
        </r>
      </text>
    </comment>
    <comment ref="B66" authorId="0" shapeId="0" xr:uid="{46097388-77C6-45C0-86DC-76CAD5758514}">
      <text>
        <r>
          <rPr>
            <sz val="9"/>
            <color indexed="81"/>
            <rFont val="Tahoma"/>
            <family val="2"/>
          </rPr>
          <t>DC-DP-082</t>
        </r>
      </text>
    </comment>
    <comment ref="A67" authorId="0" shapeId="0" xr:uid="{662F2A0A-0D82-464D-B565-39F90F4CDF3D}">
      <text>
        <r>
          <rPr>
            <sz val="9"/>
            <color indexed="81"/>
            <rFont val="Tahoma"/>
            <family val="2"/>
          </rPr>
          <t>DC-AC-045</t>
        </r>
      </text>
    </comment>
    <comment ref="B67" authorId="0" shapeId="0" xr:uid="{824BAAE7-4D88-4CCA-9A6B-708672E21361}">
      <text>
        <r>
          <rPr>
            <sz val="9"/>
            <color indexed="81"/>
            <rFont val="Tahoma"/>
            <family val="2"/>
          </rPr>
          <t>DC-DP-083</t>
        </r>
      </text>
    </comment>
    <comment ref="A68" authorId="0" shapeId="0" xr:uid="{F99DAE75-2AD7-412C-9F67-8CE821A1712E}">
      <text>
        <r>
          <rPr>
            <sz val="9"/>
            <color indexed="81"/>
            <rFont val="Tahoma"/>
            <family val="2"/>
          </rPr>
          <t>DC-AC-046</t>
        </r>
      </text>
    </comment>
    <comment ref="B68" authorId="0" shapeId="0" xr:uid="{EC552B9F-DA7D-4D60-8F22-F2F3086C4596}">
      <text>
        <r>
          <rPr>
            <sz val="9"/>
            <color indexed="81"/>
            <rFont val="Tahoma"/>
            <family val="2"/>
          </rPr>
          <t>DC-DP-084</t>
        </r>
      </text>
    </comment>
    <comment ref="A69" authorId="0" shapeId="0" xr:uid="{5490A895-5873-400B-BD98-8CAC3B867E53}">
      <text>
        <r>
          <rPr>
            <sz val="9"/>
            <color indexed="81"/>
            <rFont val="Tahoma"/>
            <family val="2"/>
          </rPr>
          <t>DC-AC-047</t>
        </r>
      </text>
    </comment>
    <comment ref="B69" authorId="0" shapeId="0" xr:uid="{ED9CFD2C-0081-4AB9-A338-03340197EDAE}">
      <text>
        <r>
          <rPr>
            <sz val="9"/>
            <color indexed="81"/>
            <rFont val="Tahoma"/>
            <family val="2"/>
          </rPr>
          <t>DC-DP-085</t>
        </r>
      </text>
    </comment>
    <comment ref="A70" authorId="0" shapeId="0" xr:uid="{320F8559-08B4-493A-9238-CEF3113D3E8B}">
      <text>
        <r>
          <rPr>
            <sz val="9"/>
            <color indexed="81"/>
            <rFont val="Tahoma"/>
            <family val="2"/>
          </rPr>
          <t>DC-AC-048</t>
        </r>
      </text>
    </comment>
    <comment ref="B70" authorId="0" shapeId="0" xr:uid="{E69A44D7-E202-455A-9FBB-A27FBF576E79}">
      <text>
        <r>
          <rPr>
            <sz val="9"/>
            <color indexed="81"/>
            <rFont val="Tahoma"/>
            <family val="2"/>
          </rPr>
          <t>DC-DP-086</t>
        </r>
      </text>
    </comment>
    <comment ref="A71" authorId="0" shapeId="0" xr:uid="{258DAAD3-8ED1-4C2B-BAF9-8C0B05F633CD}">
      <text>
        <r>
          <rPr>
            <sz val="9"/>
            <color indexed="81"/>
            <rFont val="Tahoma"/>
            <family val="2"/>
          </rPr>
          <t>DC-AC-049</t>
        </r>
      </text>
    </comment>
    <comment ref="B71" authorId="0" shapeId="0" xr:uid="{E0F78B84-EF72-42CF-882E-BB37A7D4807F}">
      <text>
        <r>
          <rPr>
            <sz val="9"/>
            <color indexed="81"/>
            <rFont val="Tahoma"/>
            <family val="2"/>
          </rPr>
          <t>DC-DP-088</t>
        </r>
      </text>
    </comment>
    <comment ref="A72" authorId="0" shapeId="0" xr:uid="{3DA3154F-6FC2-40AF-B189-D0FD59C16F8D}">
      <text>
        <r>
          <rPr>
            <sz val="9"/>
            <color indexed="81"/>
            <rFont val="Tahoma"/>
            <family val="2"/>
          </rPr>
          <t>DC-AC-050</t>
        </r>
      </text>
    </comment>
    <comment ref="B72" authorId="0" shapeId="0" xr:uid="{FAB50C97-BA4C-46D2-966A-42B51296BC24}">
      <text>
        <r>
          <rPr>
            <sz val="9"/>
            <color indexed="81"/>
            <rFont val="Tahoma"/>
            <family val="2"/>
          </rPr>
          <t>DC-DP-090</t>
        </r>
      </text>
    </comment>
    <comment ref="A73" authorId="0" shapeId="0" xr:uid="{E9C54750-55E6-458C-8313-2019004EBCCF}">
      <text>
        <r>
          <rPr>
            <sz val="9"/>
            <color indexed="81"/>
            <rFont val="Tahoma"/>
            <family val="2"/>
          </rPr>
          <t>DC-AC-051</t>
        </r>
      </text>
    </comment>
    <comment ref="B73" authorId="0" shapeId="0" xr:uid="{B7A86676-1D3D-4282-811D-413EAF62B009}">
      <text>
        <r>
          <rPr>
            <sz val="9"/>
            <color indexed="81"/>
            <rFont val="Tahoma"/>
            <family val="2"/>
          </rPr>
          <t>DC-DP-091</t>
        </r>
      </text>
    </comment>
    <comment ref="A74" authorId="0" shapeId="0" xr:uid="{67DD0F5F-12F1-4189-927E-6AA10F0F768E}">
      <text>
        <r>
          <rPr>
            <sz val="9"/>
            <color indexed="81"/>
            <rFont val="Tahoma"/>
            <family val="2"/>
          </rPr>
          <t>DC-AC-052</t>
        </r>
      </text>
    </comment>
    <comment ref="B74" authorId="0" shapeId="0" xr:uid="{4759CDEA-84C4-4BB6-B9D1-338EA12650EC}">
      <text>
        <r>
          <rPr>
            <sz val="9"/>
            <color indexed="81"/>
            <rFont val="Tahoma"/>
            <family val="2"/>
          </rPr>
          <t>DC-DP-094</t>
        </r>
      </text>
    </comment>
    <comment ref="A75" authorId="0" shapeId="0" xr:uid="{385988C5-ABF3-4210-A9AC-D6DFCE80E5C5}">
      <text>
        <r>
          <rPr>
            <sz val="9"/>
            <color indexed="81"/>
            <rFont val="Tahoma"/>
            <family val="2"/>
          </rPr>
          <t>DC-AC-053</t>
        </r>
      </text>
    </comment>
    <comment ref="B75" authorId="0" shapeId="0" xr:uid="{50BBB059-6E8F-4761-8A09-FC8795ECC82E}">
      <text>
        <r>
          <rPr>
            <sz val="9"/>
            <color indexed="81"/>
            <rFont val="Tahoma"/>
            <family val="2"/>
          </rPr>
          <t>DC-DP-096</t>
        </r>
      </text>
    </comment>
    <comment ref="A76" authorId="0" shapeId="0" xr:uid="{BE516DA5-5D74-4C2C-9630-00D0CEF7DA4C}">
      <text>
        <r>
          <rPr>
            <sz val="9"/>
            <color indexed="81"/>
            <rFont val="Tahoma"/>
            <family val="2"/>
          </rPr>
          <t>DC-AC-054</t>
        </r>
      </text>
    </comment>
    <comment ref="B76" authorId="0" shapeId="0" xr:uid="{941811DB-C55B-43E4-BE11-0DBC88C9A2D9}">
      <text>
        <r>
          <rPr>
            <sz val="9"/>
            <color indexed="81"/>
            <rFont val="Tahoma"/>
            <family val="2"/>
          </rPr>
          <t>DC-DP-097</t>
        </r>
      </text>
    </comment>
    <comment ref="A77" authorId="0" shapeId="0" xr:uid="{C44AAFAA-9C57-476C-904A-41D0734884EA}">
      <text>
        <r>
          <rPr>
            <sz val="9"/>
            <color indexed="81"/>
            <rFont val="Tahoma"/>
            <family val="2"/>
          </rPr>
          <t>DC-AC-055</t>
        </r>
      </text>
    </comment>
    <comment ref="B77" authorId="0" shapeId="0" xr:uid="{CB957E9E-A18E-429B-9A92-1E0D3D448E7B}">
      <text>
        <r>
          <rPr>
            <sz val="9"/>
            <color indexed="81"/>
            <rFont val="Tahoma"/>
            <family val="2"/>
          </rPr>
          <t>DC-DP-098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24371ADA-747D-4FAD-A24D-F201657EEB98}">
      <text>
        <r>
          <rPr>
            <sz val="9"/>
            <color indexed="81"/>
            <rFont val="Tahoma"/>
            <family val="2"/>
          </rPr>
          <t>DC-DP-010</t>
        </r>
      </text>
    </comment>
    <comment ref="C7" authorId="0" shapeId="0" xr:uid="{E11E7012-B128-4640-9D9B-B0662056001F}">
      <text>
        <r>
          <rPr>
            <sz val="9"/>
            <color indexed="81"/>
            <rFont val="Tahoma"/>
            <family val="2"/>
          </rPr>
          <t>DC-DP-011</t>
        </r>
      </text>
    </comment>
    <comment ref="C8" authorId="0" shapeId="0" xr:uid="{1AB4E14C-CCE6-4FBF-8A26-DE352232EED1}">
      <text>
        <r>
          <rPr>
            <sz val="9"/>
            <color indexed="81"/>
            <rFont val="Tahoma"/>
            <family val="2"/>
          </rPr>
          <t>DC-DP-012</t>
        </r>
      </text>
    </comment>
    <comment ref="C9" authorId="0" shapeId="0" xr:uid="{4E76A436-C052-412B-81C6-F407AE3146E8}">
      <text>
        <r>
          <rPr>
            <sz val="9"/>
            <color indexed="81"/>
            <rFont val="Tahoma"/>
            <family val="2"/>
          </rPr>
          <t>DC-DP-016</t>
        </r>
      </text>
    </comment>
    <comment ref="C10" authorId="0" shapeId="0" xr:uid="{4FC71816-83D1-4CD0-92A0-2BD903D49504}">
      <text>
        <r>
          <rPr>
            <sz val="9"/>
            <color indexed="81"/>
            <rFont val="Tahoma"/>
            <family val="2"/>
          </rPr>
          <t>DC-DP-019</t>
        </r>
      </text>
    </comment>
    <comment ref="C11" authorId="0" shapeId="0" xr:uid="{95765D12-6A79-4605-97E3-0BF1CB503121}">
      <text>
        <r>
          <rPr>
            <sz val="9"/>
            <color indexed="81"/>
            <rFont val="Tahoma"/>
            <family val="2"/>
          </rPr>
          <t>DC-DP-020</t>
        </r>
      </text>
    </comment>
    <comment ref="C12" authorId="0" shapeId="0" xr:uid="{B6EAC4E5-4DC1-4AA1-824E-410AC7F36252}">
      <text>
        <r>
          <rPr>
            <sz val="9"/>
            <color indexed="81"/>
            <rFont val="Tahoma"/>
            <family val="2"/>
          </rPr>
          <t>DC-DP-042</t>
        </r>
      </text>
    </comment>
    <comment ref="C13" authorId="0" shapeId="0" xr:uid="{80772FBC-54E3-42A3-B5C6-BDEA3FEA2EDE}">
      <text>
        <r>
          <rPr>
            <sz val="9"/>
            <color indexed="81"/>
            <rFont val="Tahoma"/>
            <family val="2"/>
          </rPr>
          <t>DC-DP-043</t>
        </r>
      </text>
    </comment>
    <comment ref="C14" authorId="0" shapeId="0" xr:uid="{5925FCAB-BA97-4C89-9208-B71A85C2584C}">
      <text>
        <r>
          <rPr>
            <sz val="9"/>
            <color indexed="81"/>
            <rFont val="Tahoma"/>
            <family val="2"/>
          </rPr>
          <t>DC-DP-044</t>
        </r>
      </text>
    </comment>
    <comment ref="C15" authorId="0" shapeId="0" xr:uid="{F74FC720-6701-4549-8D0B-72A6836C2F3B}">
      <text>
        <r>
          <rPr>
            <sz val="9"/>
            <color indexed="81"/>
            <rFont val="Tahoma"/>
            <family val="2"/>
          </rPr>
          <t>DC-DP-045</t>
        </r>
      </text>
    </comment>
    <comment ref="C16" authorId="0" shapeId="0" xr:uid="{F68942E3-FB62-44FC-A1D1-F0657D97FA59}">
      <text>
        <r>
          <rPr>
            <sz val="9"/>
            <color indexed="81"/>
            <rFont val="Tahoma"/>
            <family val="2"/>
          </rPr>
          <t>DC-DP-046</t>
        </r>
      </text>
    </comment>
    <comment ref="C17" authorId="0" shapeId="0" xr:uid="{A7F02292-CEAC-4A9A-B5E6-9BD434A21A56}">
      <text>
        <r>
          <rPr>
            <sz val="9"/>
            <color indexed="81"/>
            <rFont val="Tahoma"/>
            <family val="2"/>
          </rPr>
          <t>DC-DP-047</t>
        </r>
      </text>
    </comment>
    <comment ref="C18" authorId="0" shapeId="0" xr:uid="{A451ADDD-6276-4084-BECD-E264581B66DA}">
      <text>
        <r>
          <rPr>
            <sz val="9"/>
            <color indexed="81"/>
            <rFont val="Tahoma"/>
            <family val="2"/>
          </rPr>
          <t>DC-DP-048</t>
        </r>
      </text>
    </comment>
    <comment ref="C19" authorId="0" shapeId="0" xr:uid="{437F9171-B753-4F32-88FC-3F0FF6DF8BD7}">
      <text>
        <r>
          <rPr>
            <sz val="9"/>
            <color indexed="81"/>
            <rFont val="Tahoma"/>
            <family val="2"/>
          </rPr>
          <t>DC-DP-059</t>
        </r>
      </text>
    </comment>
    <comment ref="C20" authorId="0" shapeId="0" xr:uid="{D4A0E84A-A7E5-4F3C-95D2-54C30CEB2522}">
      <text>
        <r>
          <rPr>
            <sz val="9"/>
            <color indexed="81"/>
            <rFont val="Tahoma"/>
            <family val="2"/>
          </rPr>
          <t>DC-DP-060</t>
        </r>
      </text>
    </comment>
    <comment ref="C21" authorId="0" shapeId="0" xr:uid="{7FA0EAA4-FED2-4ED1-A275-0E855C25FD43}">
      <text>
        <r>
          <rPr>
            <sz val="9"/>
            <color indexed="81"/>
            <rFont val="Tahoma"/>
            <family val="2"/>
          </rPr>
          <t>DC-DP-061</t>
        </r>
      </text>
    </comment>
    <comment ref="C22" authorId="0" shapeId="0" xr:uid="{41269541-BE7E-455E-AFE4-A758D0FFD01E}">
      <text>
        <r>
          <rPr>
            <sz val="9"/>
            <color indexed="81"/>
            <rFont val="Tahoma"/>
            <family val="2"/>
          </rPr>
          <t>DC-DP-063</t>
        </r>
      </text>
    </comment>
    <comment ref="C23" authorId="0" shapeId="0" xr:uid="{BD192C78-D4D1-4BC0-98CB-26F731CFE9FD}">
      <text>
        <r>
          <rPr>
            <sz val="9"/>
            <color indexed="81"/>
            <rFont val="Tahoma"/>
            <family val="2"/>
          </rPr>
          <t>DC-DP-065</t>
        </r>
      </text>
    </comment>
    <comment ref="C24" authorId="0" shapeId="0" xr:uid="{21201C73-E62D-497B-91FB-5DC2C0E88EEA}">
      <text>
        <r>
          <rPr>
            <sz val="9"/>
            <color indexed="81"/>
            <rFont val="Tahoma"/>
            <family val="2"/>
          </rPr>
          <t>DC-DP-067</t>
        </r>
      </text>
    </comment>
    <comment ref="C25" authorId="0" shapeId="0" xr:uid="{FC920E16-D6BA-459E-A94E-6AB87B5AC6B0}">
      <text>
        <r>
          <rPr>
            <sz val="9"/>
            <color indexed="81"/>
            <rFont val="Tahoma"/>
            <family val="2"/>
          </rPr>
          <t>DC-DP-080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7FF8D271-ADB9-44D9-9A97-A4FE8B22A1E2}">
      <text>
        <r>
          <rPr>
            <sz val="9"/>
            <color indexed="81"/>
            <rFont val="Tahoma"/>
            <family val="2"/>
          </rPr>
          <t>CEO-AC-001</t>
        </r>
      </text>
    </comment>
    <comment ref="B6" authorId="0" shapeId="0" xr:uid="{2D034B48-B19B-4AAC-BE48-5972604F5C9D}">
      <text>
        <r>
          <rPr>
            <sz val="9"/>
            <color indexed="81"/>
            <rFont val="Tahoma"/>
            <family val="2"/>
          </rPr>
          <t>CEO-DP-001</t>
        </r>
      </text>
    </comment>
    <comment ref="B7" authorId="0" shapeId="0" xr:uid="{10DFB22C-B44C-465F-A8F3-6719029D5E0C}">
      <text>
        <r>
          <rPr>
            <sz val="9"/>
            <color indexed="81"/>
            <rFont val="Tahoma"/>
            <family val="2"/>
          </rPr>
          <t>CEO-DP-002</t>
        </r>
      </text>
    </comment>
    <comment ref="A8" authorId="0" shapeId="0" xr:uid="{D6C42ABD-5450-4478-B6F2-E116C1ED3122}">
      <text>
        <r>
          <rPr>
            <sz val="9"/>
            <color indexed="81"/>
            <rFont val="Tahoma"/>
            <family val="2"/>
          </rPr>
          <t>CEO-AC-002</t>
        </r>
      </text>
    </comment>
    <comment ref="B8" authorId="0" shapeId="0" xr:uid="{F55FA32F-E731-433F-A2C9-BF6E102894E1}">
      <text>
        <r>
          <rPr>
            <sz val="9"/>
            <color indexed="81"/>
            <rFont val="Tahoma"/>
            <family val="2"/>
          </rPr>
          <t>CEO-DP-003</t>
        </r>
      </text>
    </comment>
    <comment ref="B9" authorId="0" shapeId="0" xr:uid="{8306BBFE-9000-4EE4-A3EF-8799E3D156F4}">
      <text>
        <r>
          <rPr>
            <sz val="9"/>
            <color indexed="81"/>
            <rFont val="Tahoma"/>
            <family val="2"/>
          </rPr>
          <t>CEO-DP-004</t>
        </r>
      </text>
    </comment>
    <comment ref="A10" authorId="0" shapeId="0" xr:uid="{086F172F-5C31-42A1-B4C7-3ADB7A005288}">
      <text>
        <r>
          <rPr>
            <sz val="9"/>
            <color indexed="81"/>
            <rFont val="Tahoma"/>
            <family val="2"/>
          </rPr>
          <t>CEO-AC-003</t>
        </r>
      </text>
    </comment>
    <comment ref="B10" authorId="0" shapeId="0" xr:uid="{CE6C68A1-09DE-4B41-B8E3-1DCB577C9FCB}">
      <text>
        <r>
          <rPr>
            <sz val="9"/>
            <color indexed="81"/>
            <rFont val="Tahoma"/>
            <family val="2"/>
          </rPr>
          <t>CEO-DP-006</t>
        </r>
      </text>
    </comment>
    <comment ref="A11" authorId="0" shapeId="0" xr:uid="{F7869374-1EF4-41FF-B16B-C8B250F3DA22}">
      <text>
        <r>
          <rPr>
            <sz val="9"/>
            <color indexed="81"/>
            <rFont val="Tahoma"/>
            <family val="2"/>
          </rPr>
          <t>CEO-AC-004</t>
        </r>
      </text>
    </comment>
    <comment ref="B11" authorId="0" shapeId="0" xr:uid="{BE241161-5032-4169-ACD3-ED88EB7ACC04}">
      <text>
        <r>
          <rPr>
            <sz val="9"/>
            <color indexed="81"/>
            <rFont val="Tahoma"/>
            <family val="2"/>
          </rPr>
          <t>CEO-DP-008</t>
        </r>
      </text>
    </comment>
    <comment ref="A12" authorId="0" shapeId="0" xr:uid="{0DFD110B-70FC-4F4D-ACB0-B8BA1369E60E}">
      <text>
        <r>
          <rPr>
            <sz val="9"/>
            <color indexed="81"/>
            <rFont val="Tahoma"/>
            <family val="2"/>
          </rPr>
          <t>CEO-AC-005</t>
        </r>
      </text>
    </comment>
    <comment ref="B12" authorId="0" shapeId="0" xr:uid="{8537146C-3FB2-4CC8-8A92-25A3130E8198}">
      <text>
        <r>
          <rPr>
            <sz val="9"/>
            <color indexed="81"/>
            <rFont val="Tahoma"/>
            <family val="2"/>
          </rPr>
          <t>CEO-DP-011</t>
        </r>
      </text>
    </comment>
    <comment ref="A13" authorId="0" shapeId="0" xr:uid="{5DC97869-0390-413B-8091-D9A75C54A409}">
      <text>
        <r>
          <rPr>
            <sz val="9"/>
            <color indexed="81"/>
            <rFont val="Tahoma"/>
            <family val="2"/>
          </rPr>
          <t>CEO-AC-006</t>
        </r>
      </text>
    </comment>
    <comment ref="B13" authorId="0" shapeId="0" xr:uid="{1658D57B-AFCA-4A33-B179-237035899010}">
      <text>
        <r>
          <rPr>
            <sz val="9"/>
            <color indexed="81"/>
            <rFont val="Tahoma"/>
            <family val="2"/>
          </rPr>
          <t>CEO-DP-023</t>
        </r>
      </text>
    </comment>
    <comment ref="B14" authorId="0" shapeId="0" xr:uid="{84EB9326-DEC7-4476-93E3-D842D32ECD1A}">
      <text>
        <r>
          <rPr>
            <sz val="9"/>
            <color indexed="81"/>
            <rFont val="Tahoma"/>
            <family val="2"/>
          </rPr>
          <t>CEO-DP-024</t>
        </r>
      </text>
    </comment>
    <comment ref="A15" authorId="0" shapeId="0" xr:uid="{C0002F93-4659-4384-A70D-C52C812DFC31}">
      <text>
        <r>
          <rPr>
            <sz val="9"/>
            <color indexed="81"/>
            <rFont val="Tahoma"/>
            <family val="2"/>
          </rPr>
          <t>CEO-AC-007</t>
        </r>
      </text>
    </comment>
    <comment ref="B15" authorId="0" shapeId="0" xr:uid="{55663A04-AFC9-4222-9E45-92450E4E3A11}">
      <text>
        <r>
          <rPr>
            <sz val="9"/>
            <color indexed="81"/>
            <rFont val="Tahoma"/>
            <family val="2"/>
          </rPr>
          <t>CEO-DP-025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218F1746-7DA4-486B-A018-7C1079A28B09}">
      <text>
        <r>
          <rPr>
            <sz val="9"/>
            <color indexed="81"/>
            <rFont val="Tahoma"/>
            <family val="2"/>
          </rPr>
          <t>CEO-AC-001</t>
        </r>
      </text>
    </comment>
    <comment ref="B6" authorId="0" shapeId="0" xr:uid="{D9D0E9C9-F652-4117-A31F-B408D5F5B2D0}">
      <text>
        <r>
          <rPr>
            <sz val="9"/>
            <color indexed="81"/>
            <rFont val="Tahoma"/>
            <family val="2"/>
          </rPr>
          <t>CEO-DP-001</t>
        </r>
      </text>
    </comment>
    <comment ref="B7" authorId="0" shapeId="0" xr:uid="{63DB6858-9085-4E03-A8F8-E53B835A23E3}">
      <text>
        <r>
          <rPr>
            <sz val="9"/>
            <color indexed="81"/>
            <rFont val="Tahoma"/>
            <family val="2"/>
          </rPr>
          <t>CEO-DP-002</t>
        </r>
      </text>
    </comment>
    <comment ref="A8" authorId="0" shapeId="0" xr:uid="{1EF9F6BA-7411-4357-BB5E-105EC74EA4AF}">
      <text>
        <r>
          <rPr>
            <sz val="9"/>
            <color indexed="81"/>
            <rFont val="Tahoma"/>
            <family val="2"/>
          </rPr>
          <t>CEO-AC-002</t>
        </r>
      </text>
    </comment>
    <comment ref="B8" authorId="0" shapeId="0" xr:uid="{157305DE-8D77-4FE0-92D0-3E4EADD683DB}">
      <text>
        <r>
          <rPr>
            <sz val="9"/>
            <color indexed="81"/>
            <rFont val="Tahoma"/>
            <family val="2"/>
          </rPr>
          <t>CEO-DP-003</t>
        </r>
      </text>
    </comment>
    <comment ref="B9" authorId="0" shapeId="0" xr:uid="{92E0FD04-2848-45D5-B83B-3595CAD9B1B0}">
      <text>
        <r>
          <rPr>
            <sz val="9"/>
            <color indexed="81"/>
            <rFont val="Tahoma"/>
            <family val="2"/>
          </rPr>
          <t>CEO-DP-004</t>
        </r>
      </text>
    </comment>
    <comment ref="A10" authorId="0" shapeId="0" xr:uid="{AA313747-47D7-4F6B-8AA9-715D56E0E7D0}">
      <text>
        <r>
          <rPr>
            <sz val="9"/>
            <color indexed="81"/>
            <rFont val="Tahoma"/>
            <family val="2"/>
          </rPr>
          <t>CEO-AC-003</t>
        </r>
      </text>
    </comment>
    <comment ref="B10" authorId="0" shapeId="0" xr:uid="{1B570CC7-45C5-4321-AB90-24E60054B8A1}">
      <text>
        <r>
          <rPr>
            <sz val="9"/>
            <color indexed="81"/>
            <rFont val="Tahoma"/>
            <family val="2"/>
          </rPr>
          <t>CEO-DP-006</t>
        </r>
      </text>
    </comment>
    <comment ref="A11" authorId="0" shapeId="0" xr:uid="{81C5ED85-8EA4-4375-AEA6-604CCC7BA51E}">
      <text>
        <r>
          <rPr>
            <sz val="9"/>
            <color indexed="81"/>
            <rFont val="Tahoma"/>
            <family val="2"/>
          </rPr>
          <t>CEO-AC-004</t>
        </r>
      </text>
    </comment>
    <comment ref="B11" authorId="0" shapeId="0" xr:uid="{C4AA11BA-C0ED-4AC0-A87A-CB705E5A2498}">
      <text>
        <r>
          <rPr>
            <sz val="9"/>
            <color indexed="81"/>
            <rFont val="Tahoma"/>
            <family val="2"/>
          </rPr>
          <t>CEO-DP-008</t>
        </r>
      </text>
    </comment>
    <comment ref="A12" authorId="0" shapeId="0" xr:uid="{365B33C5-17C8-4AF7-9A39-5C7B706C7938}">
      <text>
        <r>
          <rPr>
            <sz val="9"/>
            <color indexed="81"/>
            <rFont val="Tahoma"/>
            <family val="2"/>
          </rPr>
          <t>CEO-AC-005</t>
        </r>
      </text>
    </comment>
    <comment ref="B12" authorId="0" shapeId="0" xr:uid="{02BF6C02-79F1-4089-87B0-EF99C92C4379}">
      <text>
        <r>
          <rPr>
            <sz val="9"/>
            <color indexed="81"/>
            <rFont val="Tahoma"/>
            <family val="2"/>
          </rPr>
          <t>CEO-DP-011</t>
        </r>
      </text>
    </comment>
    <comment ref="A13" authorId="0" shapeId="0" xr:uid="{5A9BFC53-7B92-402E-B513-18A18B7EF4D2}">
      <text>
        <r>
          <rPr>
            <sz val="9"/>
            <color indexed="81"/>
            <rFont val="Tahoma"/>
            <family val="2"/>
          </rPr>
          <t>CEO-AC-006</t>
        </r>
      </text>
    </comment>
    <comment ref="B13" authorId="0" shapeId="0" xr:uid="{18AA0CDC-04FB-4996-BB78-2C67DAFEF7CF}">
      <text>
        <r>
          <rPr>
            <sz val="9"/>
            <color indexed="81"/>
            <rFont val="Tahoma"/>
            <family val="2"/>
          </rPr>
          <t>CEO-DP-023</t>
        </r>
      </text>
    </comment>
    <comment ref="B14" authorId="0" shapeId="0" xr:uid="{76161B50-7B37-46BA-85B7-47AB8E215A34}">
      <text>
        <r>
          <rPr>
            <sz val="9"/>
            <color indexed="81"/>
            <rFont val="Tahoma"/>
            <family val="2"/>
          </rPr>
          <t>CEO-DP-024</t>
        </r>
      </text>
    </comment>
    <comment ref="A15" authorId="0" shapeId="0" xr:uid="{AF0CA65D-5248-452F-8186-365238FA091B}">
      <text>
        <r>
          <rPr>
            <sz val="9"/>
            <color indexed="81"/>
            <rFont val="Tahoma"/>
            <family val="2"/>
          </rPr>
          <t>CEO-AC-007</t>
        </r>
      </text>
    </comment>
    <comment ref="B15" authorId="0" shapeId="0" xr:uid="{F06534B3-37A7-4E37-8739-36669504F332}">
      <text>
        <r>
          <rPr>
            <sz val="9"/>
            <color indexed="81"/>
            <rFont val="Tahoma"/>
            <family val="2"/>
          </rPr>
          <t>CEO-DP-025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58942223-C99D-451F-8E11-FCF26F0B4604}">
      <text>
        <r>
          <rPr>
            <sz val="9"/>
            <color indexed="81"/>
            <rFont val="Tahoma"/>
            <family val="2"/>
          </rPr>
          <t>CEO-DP-005</t>
        </r>
      </text>
    </comment>
    <comment ref="C7" authorId="0" shapeId="0" xr:uid="{661B3D8D-AD19-45BA-8D0C-8ABA97EE7FE2}">
      <text>
        <r>
          <rPr>
            <sz val="9"/>
            <color indexed="81"/>
            <rFont val="Tahoma"/>
            <family val="2"/>
          </rPr>
          <t>CEO-DP-007</t>
        </r>
      </text>
    </comment>
    <comment ref="C8" authorId="0" shapeId="0" xr:uid="{353D787B-3020-4BEC-9FEB-BBBF62D8CE9A}">
      <text>
        <r>
          <rPr>
            <sz val="9"/>
            <color indexed="81"/>
            <rFont val="Tahoma"/>
            <family val="2"/>
          </rPr>
          <t>CEO-DP-009</t>
        </r>
      </text>
    </comment>
    <comment ref="C9" authorId="0" shapeId="0" xr:uid="{7A25DED4-8324-466F-8716-1557E903B6A2}">
      <text>
        <r>
          <rPr>
            <sz val="9"/>
            <color indexed="81"/>
            <rFont val="Tahoma"/>
            <family val="2"/>
          </rPr>
          <t>CEO-DP-010</t>
        </r>
      </text>
    </comment>
    <comment ref="C10" authorId="0" shapeId="0" xr:uid="{285F2A03-9590-48B4-8316-657E47B5CE3F}">
      <text>
        <r>
          <rPr>
            <sz val="9"/>
            <color indexed="81"/>
            <rFont val="Tahoma"/>
            <family val="2"/>
          </rPr>
          <t>CEO-DP-012</t>
        </r>
      </text>
    </comment>
    <comment ref="C11" authorId="0" shapeId="0" xr:uid="{43987CCB-AAB0-46A8-BB73-721DD6516556}">
      <text>
        <r>
          <rPr>
            <sz val="9"/>
            <color indexed="81"/>
            <rFont val="Tahoma"/>
            <family val="2"/>
          </rPr>
          <t>CEO-DP-013</t>
        </r>
      </text>
    </comment>
    <comment ref="C12" authorId="0" shapeId="0" xr:uid="{CE4EB531-5E0C-4FB7-9924-C52F21111FE3}">
      <text>
        <r>
          <rPr>
            <sz val="9"/>
            <color indexed="81"/>
            <rFont val="Tahoma"/>
            <family val="2"/>
          </rPr>
          <t>CEO-DP-014</t>
        </r>
      </text>
    </comment>
    <comment ref="C13" authorId="0" shapeId="0" xr:uid="{68DF9A65-C155-4B07-9106-A4CE20F23EF2}">
      <text>
        <r>
          <rPr>
            <sz val="9"/>
            <color indexed="81"/>
            <rFont val="Tahoma"/>
            <family val="2"/>
          </rPr>
          <t>CEO-DP-015</t>
        </r>
      </text>
    </comment>
    <comment ref="C14" authorId="0" shapeId="0" xr:uid="{E626603C-A019-4D73-8ACD-76768258545A}">
      <text>
        <r>
          <rPr>
            <sz val="9"/>
            <color indexed="81"/>
            <rFont val="Tahoma"/>
            <family val="2"/>
          </rPr>
          <t>CEO-DP-016</t>
        </r>
      </text>
    </comment>
    <comment ref="C15" authorId="0" shapeId="0" xr:uid="{C37A0706-ED7B-4C56-BF54-B944EDBE6FDC}">
      <text>
        <r>
          <rPr>
            <sz val="9"/>
            <color indexed="81"/>
            <rFont val="Tahoma"/>
            <family val="2"/>
          </rPr>
          <t>CEO-DP-017</t>
        </r>
      </text>
    </comment>
    <comment ref="C16" authorId="0" shapeId="0" xr:uid="{A2EAC3E7-871E-4C14-9A6A-3DD62D944C4C}">
      <text>
        <r>
          <rPr>
            <sz val="9"/>
            <color indexed="81"/>
            <rFont val="Tahoma"/>
            <family val="2"/>
          </rPr>
          <t>CEO-DP-018</t>
        </r>
      </text>
    </comment>
    <comment ref="C17" authorId="0" shapeId="0" xr:uid="{3A7EF89D-34FE-4FCF-A5D3-97EA795E9934}">
      <text>
        <r>
          <rPr>
            <sz val="9"/>
            <color indexed="81"/>
            <rFont val="Tahoma"/>
            <family val="2"/>
          </rPr>
          <t>CEO-DP-019</t>
        </r>
      </text>
    </comment>
    <comment ref="C18" authorId="0" shapeId="0" xr:uid="{98C906E7-CD43-4862-B3DD-DE03BE751E80}">
      <text>
        <r>
          <rPr>
            <sz val="9"/>
            <color indexed="81"/>
            <rFont val="Tahoma"/>
            <family val="2"/>
          </rPr>
          <t>CEO-DP-020</t>
        </r>
      </text>
    </comment>
    <comment ref="C19" authorId="0" shapeId="0" xr:uid="{19A7D30C-40C6-402B-9DB1-F2753A153073}">
      <text>
        <r>
          <rPr>
            <sz val="9"/>
            <color indexed="81"/>
            <rFont val="Tahoma"/>
            <family val="2"/>
          </rPr>
          <t>CEO-DP-021</t>
        </r>
      </text>
    </comment>
    <comment ref="C20" authorId="0" shapeId="0" xr:uid="{30EB9FD4-7A5E-4858-A086-8D44D7662246}">
      <text>
        <r>
          <rPr>
            <sz val="9"/>
            <color indexed="81"/>
            <rFont val="Tahoma"/>
            <family val="2"/>
          </rPr>
          <t>CEO-DP-022</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F0C4CCB1-7E7D-4B11-A570-1A54147BCE24}">
      <text>
        <r>
          <rPr>
            <sz val="9"/>
            <color indexed="81"/>
            <rFont val="Tahoma"/>
            <family val="2"/>
          </rPr>
          <t>SO-AC-001</t>
        </r>
      </text>
    </comment>
    <comment ref="B6" authorId="0" shapeId="0" xr:uid="{4E9A1421-99D7-43A8-942A-62D236D2BF11}">
      <text>
        <r>
          <rPr>
            <sz val="9"/>
            <color indexed="81"/>
            <rFont val="Tahoma"/>
            <family val="2"/>
          </rPr>
          <t>SO-DP-001</t>
        </r>
      </text>
    </comment>
    <comment ref="B7" authorId="0" shapeId="0" xr:uid="{C2517EFF-EC11-4371-8F04-F4768D2AB0C1}">
      <text>
        <r>
          <rPr>
            <sz val="9"/>
            <color indexed="81"/>
            <rFont val="Tahoma"/>
            <family val="2"/>
          </rPr>
          <t>SO-DP-002</t>
        </r>
      </text>
    </comment>
    <comment ref="B8" authorId="0" shapeId="0" xr:uid="{004CCF7B-28A0-4E80-85BA-8839820E302F}">
      <text>
        <r>
          <rPr>
            <sz val="9"/>
            <color indexed="81"/>
            <rFont val="Tahoma"/>
            <family val="2"/>
          </rPr>
          <t>SO-DP-003</t>
        </r>
      </text>
    </comment>
    <comment ref="B9" authorId="0" shapeId="0" xr:uid="{2967B164-3ACB-4137-AB45-0E2D5CADEA8F}">
      <text>
        <r>
          <rPr>
            <sz val="9"/>
            <color indexed="81"/>
            <rFont val="Tahoma"/>
            <family val="2"/>
          </rPr>
          <t>SO-DP-004</t>
        </r>
      </text>
    </comment>
    <comment ref="B10" authorId="0" shapeId="0" xr:uid="{A0181E9C-1A7B-4A17-9AA3-48FC8E37E4C8}">
      <text>
        <r>
          <rPr>
            <sz val="9"/>
            <color indexed="81"/>
            <rFont val="Tahoma"/>
            <family val="2"/>
          </rPr>
          <t>SO-DP-005</t>
        </r>
      </text>
    </comment>
    <comment ref="B11" authorId="0" shapeId="0" xr:uid="{DB52E00B-470A-4317-B4FC-4EED2316E378}">
      <text>
        <r>
          <rPr>
            <sz val="9"/>
            <color indexed="81"/>
            <rFont val="Tahoma"/>
            <family val="2"/>
          </rPr>
          <t>SO-DP-006</t>
        </r>
      </text>
    </comment>
    <comment ref="B12" authorId="0" shapeId="0" xr:uid="{307D0099-0E83-48BC-9478-7A4F82E240DA}">
      <text>
        <r>
          <rPr>
            <sz val="9"/>
            <color indexed="81"/>
            <rFont val="Tahoma"/>
            <family val="2"/>
          </rPr>
          <t>SO-DP-007</t>
        </r>
      </text>
    </comment>
    <comment ref="B13" authorId="0" shapeId="0" xr:uid="{7F0B64D8-9739-488F-B559-F5F1E38D1C40}">
      <text>
        <r>
          <rPr>
            <sz val="9"/>
            <color indexed="81"/>
            <rFont val="Tahoma"/>
            <family val="2"/>
          </rPr>
          <t>SO-DP-008</t>
        </r>
      </text>
    </comment>
    <comment ref="A14" authorId="0" shapeId="0" xr:uid="{1499C23F-5C49-4680-9FAA-21A1931DD7B2}">
      <text>
        <r>
          <rPr>
            <sz val="9"/>
            <color indexed="81"/>
            <rFont val="Tahoma"/>
            <family val="2"/>
          </rPr>
          <t>SO-AC-002</t>
        </r>
      </text>
    </comment>
    <comment ref="B14" authorId="0" shapeId="0" xr:uid="{48FA3E7E-8A1A-41B1-ADD8-07A149D236BE}">
      <text>
        <r>
          <rPr>
            <sz val="9"/>
            <color indexed="81"/>
            <rFont val="Tahoma"/>
            <family val="2"/>
          </rPr>
          <t>SO-DP-010</t>
        </r>
      </text>
    </comment>
    <comment ref="B15" authorId="0" shapeId="0" xr:uid="{931C656C-0F7E-4B9E-BC5D-33CB37D0FBE3}">
      <text>
        <r>
          <rPr>
            <sz val="9"/>
            <color indexed="81"/>
            <rFont val="Tahoma"/>
            <family val="2"/>
          </rPr>
          <t>SO-DP-011</t>
        </r>
      </text>
    </comment>
    <comment ref="B16" authorId="0" shapeId="0" xr:uid="{520A56F1-A070-4AEA-9BA5-83F44BE4ED59}">
      <text>
        <r>
          <rPr>
            <sz val="9"/>
            <color indexed="81"/>
            <rFont val="Tahoma"/>
            <family val="2"/>
          </rPr>
          <t>SO-DP-012</t>
        </r>
      </text>
    </comment>
    <comment ref="B17" authorId="0" shapeId="0" xr:uid="{209FC687-F6B3-41E3-8930-5F206BA8D8DA}">
      <text>
        <r>
          <rPr>
            <sz val="9"/>
            <color indexed="81"/>
            <rFont val="Tahoma"/>
            <family val="2"/>
          </rPr>
          <t>SO-DP-013</t>
        </r>
      </text>
    </comment>
    <comment ref="B18" authorId="0" shapeId="0" xr:uid="{01E72338-883A-4778-89DD-284830E84120}">
      <text>
        <r>
          <rPr>
            <sz val="9"/>
            <color indexed="81"/>
            <rFont val="Tahoma"/>
            <family val="2"/>
          </rPr>
          <t>SO-DP-014</t>
        </r>
      </text>
    </comment>
    <comment ref="B19" authorId="0" shapeId="0" xr:uid="{3A934411-E52A-421B-A080-A310878AB6B6}">
      <text>
        <r>
          <rPr>
            <sz val="9"/>
            <color indexed="81"/>
            <rFont val="Tahoma"/>
            <family val="2"/>
          </rPr>
          <t>SO-DP-015</t>
        </r>
      </text>
    </comment>
    <comment ref="B20" authorId="0" shapeId="0" xr:uid="{A556ACDB-21DC-43E2-8AD5-3620E9B28016}">
      <text>
        <r>
          <rPr>
            <sz val="9"/>
            <color indexed="81"/>
            <rFont val="Tahoma"/>
            <family val="2"/>
          </rPr>
          <t>SO-DP-016</t>
        </r>
      </text>
    </comment>
    <comment ref="B21" authorId="0" shapeId="0" xr:uid="{41CAC9A9-87CF-47CB-A7D7-743C3A33ECEC}">
      <text>
        <r>
          <rPr>
            <sz val="9"/>
            <color indexed="81"/>
            <rFont val="Tahoma"/>
            <family val="2"/>
          </rPr>
          <t>SO-DP-017</t>
        </r>
      </text>
    </comment>
    <comment ref="B22" authorId="0" shapeId="0" xr:uid="{410A3A26-E593-415C-9DA5-3B7264BDB7CF}">
      <text>
        <r>
          <rPr>
            <sz val="9"/>
            <color indexed="81"/>
            <rFont val="Tahoma"/>
            <family val="2"/>
          </rPr>
          <t>SO-DP-018</t>
        </r>
      </text>
    </comment>
    <comment ref="A23" authorId="0" shapeId="0" xr:uid="{1C0EE4A2-435D-49D2-B301-6D3BD28ACA89}">
      <text>
        <r>
          <rPr>
            <sz val="9"/>
            <color indexed="81"/>
            <rFont val="Tahoma"/>
            <family val="2"/>
          </rPr>
          <t>SO-AC-003</t>
        </r>
      </text>
    </comment>
    <comment ref="B23" authorId="0" shapeId="0" xr:uid="{842AFD12-0685-4CCB-97BC-2165D71A0DDB}">
      <text>
        <r>
          <rPr>
            <sz val="9"/>
            <color indexed="81"/>
            <rFont val="Tahoma"/>
            <family val="2"/>
          </rPr>
          <t>SO-DP-020</t>
        </r>
      </text>
    </comment>
    <comment ref="B24" authorId="0" shapeId="0" xr:uid="{8CFD5BD0-67B2-481A-A92D-698552363F5D}">
      <text>
        <r>
          <rPr>
            <sz val="9"/>
            <color indexed="81"/>
            <rFont val="Tahoma"/>
            <family val="2"/>
          </rPr>
          <t>SO-DP-021</t>
        </r>
      </text>
    </comment>
    <comment ref="B25" authorId="0" shapeId="0" xr:uid="{4EE1BE18-683C-4362-92D8-4217554CAB98}">
      <text>
        <r>
          <rPr>
            <sz val="9"/>
            <color indexed="81"/>
            <rFont val="Tahoma"/>
            <family val="2"/>
          </rPr>
          <t>SO-DP-022</t>
        </r>
      </text>
    </comment>
    <comment ref="B26" authorId="0" shapeId="0" xr:uid="{FD2F99F3-AA0D-401C-8DD6-30C87198B066}">
      <text>
        <r>
          <rPr>
            <sz val="9"/>
            <color indexed="81"/>
            <rFont val="Tahoma"/>
            <family val="2"/>
          </rPr>
          <t>SO-DP-023</t>
        </r>
      </text>
    </comment>
    <comment ref="A27" authorId="0" shapeId="0" xr:uid="{5E0593F2-673F-4A4E-82D7-5C537FB671BE}">
      <text>
        <r>
          <rPr>
            <sz val="9"/>
            <color indexed="81"/>
            <rFont val="Tahoma"/>
            <family val="2"/>
          </rPr>
          <t>SO-AC-004</t>
        </r>
      </text>
    </comment>
    <comment ref="B27" authorId="0" shapeId="0" xr:uid="{03611B5B-0C93-4DEB-B874-D6A6AE5366F7}">
      <text>
        <r>
          <rPr>
            <sz val="9"/>
            <color indexed="81"/>
            <rFont val="Tahoma"/>
            <family val="2"/>
          </rPr>
          <t>SO-DP-024</t>
        </r>
      </text>
    </comment>
    <comment ref="B28" authorId="0" shapeId="0" xr:uid="{D5083818-9DAC-4DEA-9E01-0B6692E87F31}">
      <text>
        <r>
          <rPr>
            <sz val="9"/>
            <color indexed="81"/>
            <rFont val="Tahoma"/>
            <family val="2"/>
          </rPr>
          <t>SO-DP-025</t>
        </r>
      </text>
    </comment>
    <comment ref="B29" authorId="0" shapeId="0" xr:uid="{E0ABC476-D89C-4FF3-B196-A3E2FF62AF33}">
      <text>
        <r>
          <rPr>
            <sz val="9"/>
            <color indexed="81"/>
            <rFont val="Tahoma"/>
            <family val="2"/>
          </rPr>
          <t>SO-DP-026</t>
        </r>
      </text>
    </comment>
    <comment ref="B30" authorId="0" shapeId="0" xr:uid="{D8D7B169-510B-4B8B-89C4-88B839225952}">
      <text>
        <r>
          <rPr>
            <sz val="9"/>
            <color indexed="81"/>
            <rFont val="Tahoma"/>
            <family val="2"/>
          </rPr>
          <t>SO-DP-027</t>
        </r>
      </text>
    </comment>
    <comment ref="B31" authorId="0" shapeId="0" xr:uid="{219AF0F6-495F-4C38-A971-DC4C17A18D80}">
      <text>
        <r>
          <rPr>
            <sz val="9"/>
            <color indexed="81"/>
            <rFont val="Tahoma"/>
            <family val="2"/>
          </rPr>
          <t>SO-DP-028</t>
        </r>
      </text>
    </comment>
    <comment ref="B32" authorId="0" shapeId="0" xr:uid="{7C23A45D-4482-4602-9C07-5EE6539DB320}">
      <text>
        <r>
          <rPr>
            <sz val="9"/>
            <color indexed="81"/>
            <rFont val="Tahoma"/>
            <family val="2"/>
          </rPr>
          <t>SO-DP-029</t>
        </r>
      </text>
    </comment>
    <comment ref="B33" authorId="0" shapeId="0" xr:uid="{71531176-C997-447F-8517-B504D288E3A0}">
      <text>
        <r>
          <rPr>
            <sz val="9"/>
            <color indexed="81"/>
            <rFont val="Tahoma"/>
            <family val="2"/>
          </rPr>
          <t>SO-DP-030</t>
        </r>
      </text>
    </comment>
    <comment ref="B34" authorId="0" shapeId="0" xr:uid="{ED8A74D9-BD74-48CE-B79A-E0C0EA17223C}">
      <text>
        <r>
          <rPr>
            <sz val="9"/>
            <color indexed="81"/>
            <rFont val="Tahoma"/>
            <family val="2"/>
          </rPr>
          <t>SO-DP-031</t>
        </r>
      </text>
    </comment>
    <comment ref="B35" authorId="0" shapeId="0" xr:uid="{7597C86C-D2DF-4587-A9C8-5A9E86086C25}">
      <text>
        <r>
          <rPr>
            <sz val="9"/>
            <color indexed="81"/>
            <rFont val="Tahoma"/>
            <family val="2"/>
          </rPr>
          <t>SO-DP-032</t>
        </r>
      </text>
    </comment>
    <comment ref="B36" authorId="0" shapeId="0" xr:uid="{9254B05E-66EE-44DF-AE88-AF5E772E1FC8}">
      <text>
        <r>
          <rPr>
            <sz val="9"/>
            <color indexed="81"/>
            <rFont val="Tahoma"/>
            <family val="2"/>
          </rPr>
          <t>SO-DP-033</t>
        </r>
      </text>
    </comment>
    <comment ref="B37" authorId="0" shapeId="0" xr:uid="{550015AD-662C-477D-8F4D-1BC59D180C4B}">
      <text>
        <r>
          <rPr>
            <sz val="9"/>
            <color indexed="81"/>
            <rFont val="Tahoma"/>
            <family val="2"/>
          </rPr>
          <t>SO-DP-034</t>
        </r>
      </text>
    </comment>
    <comment ref="A38" authorId="0" shapeId="0" xr:uid="{36B910CA-CD01-4D99-A476-0215A9861E1D}">
      <text>
        <r>
          <rPr>
            <sz val="9"/>
            <color indexed="81"/>
            <rFont val="Tahoma"/>
            <family val="2"/>
          </rPr>
          <t>SO-AC-005</t>
        </r>
      </text>
    </comment>
    <comment ref="B38" authorId="0" shapeId="0" xr:uid="{61863566-506B-4CFD-AB70-E55AA8F50F48}">
      <text>
        <r>
          <rPr>
            <sz val="9"/>
            <color indexed="81"/>
            <rFont val="Tahoma"/>
            <family val="2"/>
          </rPr>
          <t>SO-DP-035</t>
        </r>
      </text>
    </comment>
    <comment ref="B39" authorId="0" shapeId="0" xr:uid="{379AE05D-DE76-480C-AF21-007AB6559114}">
      <text>
        <r>
          <rPr>
            <sz val="9"/>
            <color indexed="81"/>
            <rFont val="Tahoma"/>
            <family val="2"/>
          </rPr>
          <t>SO-DP-036</t>
        </r>
      </text>
    </comment>
    <comment ref="B40" authorId="0" shapeId="0" xr:uid="{96E5AF74-F044-4238-A71E-EB354036A2CD}">
      <text>
        <r>
          <rPr>
            <sz val="9"/>
            <color indexed="81"/>
            <rFont val="Tahoma"/>
            <family val="2"/>
          </rPr>
          <t>SO-DP-037</t>
        </r>
      </text>
    </comment>
    <comment ref="B41" authorId="0" shapeId="0" xr:uid="{BEEADFF3-A294-4BF5-BF8C-704B65CE7BB0}">
      <text>
        <r>
          <rPr>
            <sz val="9"/>
            <color indexed="81"/>
            <rFont val="Tahoma"/>
            <family val="2"/>
          </rPr>
          <t>SO-DP-038</t>
        </r>
      </text>
    </comment>
    <comment ref="A42" authorId="0" shapeId="0" xr:uid="{5EC4F346-0598-45D8-BFA2-4686A2020C4A}">
      <text>
        <r>
          <rPr>
            <sz val="9"/>
            <color indexed="81"/>
            <rFont val="Tahoma"/>
            <family val="2"/>
          </rPr>
          <t>SO-AC-006</t>
        </r>
      </text>
    </comment>
    <comment ref="B42" authorId="0" shapeId="0" xr:uid="{A0E7C76B-9331-4A5F-9BF2-4392A9C37E55}">
      <text>
        <r>
          <rPr>
            <sz val="9"/>
            <color indexed="81"/>
            <rFont val="Tahoma"/>
            <family val="2"/>
          </rPr>
          <t>SO-DP-039</t>
        </r>
      </text>
    </comment>
    <comment ref="B43" authorId="0" shapeId="0" xr:uid="{9D4CF469-7D68-4E1D-AEF0-5E8968E50DDD}">
      <text>
        <r>
          <rPr>
            <sz val="9"/>
            <color indexed="81"/>
            <rFont val="Tahoma"/>
            <family val="2"/>
          </rPr>
          <t>SO-DP-040</t>
        </r>
      </text>
    </comment>
    <comment ref="B44" authorId="0" shapeId="0" xr:uid="{5057D0B5-77B6-4DD0-8F37-26DBBF2FC5B5}">
      <text>
        <r>
          <rPr>
            <sz val="9"/>
            <color indexed="81"/>
            <rFont val="Tahoma"/>
            <family val="2"/>
          </rPr>
          <t>SO-DP-041</t>
        </r>
      </text>
    </comment>
    <comment ref="B45" authorId="0" shapeId="0" xr:uid="{7A48DDB1-1933-421E-8BDE-794D3406B20B}">
      <text>
        <r>
          <rPr>
            <sz val="9"/>
            <color indexed="81"/>
            <rFont val="Tahoma"/>
            <family val="2"/>
          </rPr>
          <t>SO-DP-042</t>
        </r>
      </text>
    </comment>
    <comment ref="A46" authorId="0" shapeId="0" xr:uid="{BE27C7FE-1AC9-4104-BD5F-883DB2CA6F6F}">
      <text>
        <r>
          <rPr>
            <sz val="9"/>
            <color indexed="81"/>
            <rFont val="Tahoma"/>
            <family val="2"/>
          </rPr>
          <t>SO-AC-007</t>
        </r>
      </text>
    </comment>
    <comment ref="B46" authorId="0" shapeId="0" xr:uid="{F1950763-24CC-43EF-9EE0-D354015AB464}">
      <text>
        <r>
          <rPr>
            <sz val="9"/>
            <color indexed="81"/>
            <rFont val="Tahoma"/>
            <family val="2"/>
          </rPr>
          <t>SO-DP-043</t>
        </r>
      </text>
    </comment>
    <comment ref="B47" authorId="0" shapeId="0" xr:uid="{29F17CAD-9E4C-4F09-83DC-3857EA68F0B2}">
      <text>
        <r>
          <rPr>
            <sz val="9"/>
            <color indexed="81"/>
            <rFont val="Tahoma"/>
            <family val="2"/>
          </rPr>
          <t>SO-DP-044</t>
        </r>
      </text>
    </comment>
    <comment ref="B48" authorId="0" shapeId="0" xr:uid="{3A7B1435-B693-41AD-BE54-8BED559D75AF}">
      <text>
        <r>
          <rPr>
            <sz val="9"/>
            <color indexed="81"/>
            <rFont val="Tahoma"/>
            <family val="2"/>
          </rPr>
          <t>SO-DP-045</t>
        </r>
      </text>
    </comment>
    <comment ref="B49" authorId="0" shapeId="0" xr:uid="{0CC5C6F8-7107-451D-AEAB-C43D04330C7E}">
      <text>
        <r>
          <rPr>
            <sz val="9"/>
            <color indexed="81"/>
            <rFont val="Tahoma"/>
            <family val="2"/>
          </rPr>
          <t>SO-DP-046</t>
        </r>
      </text>
    </comment>
    <comment ref="A50" authorId="0" shapeId="0" xr:uid="{2C03321B-3A29-449A-A942-6F268372B672}">
      <text>
        <r>
          <rPr>
            <sz val="9"/>
            <color indexed="81"/>
            <rFont val="Tahoma"/>
            <family val="2"/>
          </rPr>
          <t>SO-AC-008</t>
        </r>
      </text>
    </comment>
    <comment ref="B50" authorId="0" shapeId="0" xr:uid="{5A29B8B3-099B-430F-962B-ACF65FF7A84D}">
      <text>
        <r>
          <rPr>
            <sz val="9"/>
            <color indexed="81"/>
            <rFont val="Tahoma"/>
            <family val="2"/>
          </rPr>
          <t>SO-DP-047</t>
        </r>
      </text>
    </comment>
    <comment ref="B51" authorId="0" shapeId="0" xr:uid="{676BE18F-9365-4196-920F-0BABE27DF195}">
      <text>
        <r>
          <rPr>
            <sz val="9"/>
            <color indexed="81"/>
            <rFont val="Tahoma"/>
            <family val="2"/>
          </rPr>
          <t>SO-DP-048</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5B11C679-1B9E-4890-9776-84A782FEBFD7}">
      <text>
        <r>
          <rPr>
            <sz val="9"/>
            <color indexed="81"/>
            <rFont val="Tahoma"/>
            <family val="2"/>
          </rPr>
          <t>SO-AC-001</t>
        </r>
      </text>
    </comment>
    <comment ref="B6" authorId="0" shapeId="0" xr:uid="{51EDFD59-A601-4803-8F20-FC777ABE29C5}">
      <text>
        <r>
          <rPr>
            <sz val="9"/>
            <color indexed="81"/>
            <rFont val="Tahoma"/>
            <family val="2"/>
          </rPr>
          <t>SO-DP-001</t>
        </r>
      </text>
    </comment>
    <comment ref="B7" authorId="0" shapeId="0" xr:uid="{F406CBC6-DDF2-4492-8A2D-06A0BE05DCC5}">
      <text>
        <r>
          <rPr>
            <sz val="9"/>
            <color indexed="81"/>
            <rFont val="Tahoma"/>
            <family val="2"/>
          </rPr>
          <t>SO-DP-002</t>
        </r>
      </text>
    </comment>
    <comment ref="B8" authorId="0" shapeId="0" xr:uid="{9C117AB1-6E1E-436D-BDC1-438878C89270}">
      <text>
        <r>
          <rPr>
            <sz val="9"/>
            <color indexed="81"/>
            <rFont val="Tahoma"/>
            <family val="2"/>
          </rPr>
          <t>SO-DP-003</t>
        </r>
      </text>
    </comment>
    <comment ref="B9" authorId="0" shapeId="0" xr:uid="{B29E51DD-BB5E-4902-BA58-3159C8B1F19B}">
      <text>
        <r>
          <rPr>
            <sz val="9"/>
            <color indexed="81"/>
            <rFont val="Tahoma"/>
            <family val="2"/>
          </rPr>
          <t>SO-DP-004</t>
        </r>
      </text>
    </comment>
    <comment ref="B10" authorId="0" shapeId="0" xr:uid="{706DF731-3B9E-4DAF-91A6-4817C98A5B36}">
      <text>
        <r>
          <rPr>
            <sz val="9"/>
            <color indexed="81"/>
            <rFont val="Tahoma"/>
            <family val="2"/>
          </rPr>
          <t>SO-DP-005</t>
        </r>
      </text>
    </comment>
    <comment ref="B11" authorId="0" shapeId="0" xr:uid="{5BAA6317-1133-452B-81F6-37842A733A09}">
      <text>
        <r>
          <rPr>
            <sz val="9"/>
            <color indexed="81"/>
            <rFont val="Tahoma"/>
            <family val="2"/>
          </rPr>
          <t>SO-DP-006</t>
        </r>
      </text>
    </comment>
    <comment ref="B12" authorId="0" shapeId="0" xr:uid="{71977F3A-FDBA-4FCE-835F-58ECFF6F34AF}">
      <text>
        <r>
          <rPr>
            <sz val="9"/>
            <color indexed="81"/>
            <rFont val="Tahoma"/>
            <family val="2"/>
          </rPr>
          <t>SO-DP-007</t>
        </r>
      </text>
    </comment>
    <comment ref="B13" authorId="0" shapeId="0" xr:uid="{076159F0-D6CE-4A24-B780-5B52D3B840F6}">
      <text>
        <r>
          <rPr>
            <sz val="9"/>
            <color indexed="81"/>
            <rFont val="Tahoma"/>
            <family val="2"/>
          </rPr>
          <t>SO-DP-008</t>
        </r>
      </text>
    </comment>
    <comment ref="A14" authorId="0" shapeId="0" xr:uid="{FF0F5AC0-67E5-4419-BDBE-EBED1F354C62}">
      <text>
        <r>
          <rPr>
            <sz val="9"/>
            <color indexed="81"/>
            <rFont val="Tahoma"/>
            <family val="2"/>
          </rPr>
          <t>SO-AC-002</t>
        </r>
      </text>
    </comment>
    <comment ref="B14" authorId="0" shapeId="0" xr:uid="{D5B50FB3-D271-4D68-AE57-8B82C79E979E}">
      <text>
        <r>
          <rPr>
            <sz val="9"/>
            <color indexed="81"/>
            <rFont val="Tahoma"/>
            <family val="2"/>
          </rPr>
          <t>SO-DP-010</t>
        </r>
      </text>
    </comment>
    <comment ref="B15" authorId="0" shapeId="0" xr:uid="{51BDCDD1-4FD6-4891-9D83-CCEB6B497170}">
      <text>
        <r>
          <rPr>
            <sz val="9"/>
            <color indexed="81"/>
            <rFont val="Tahoma"/>
            <family val="2"/>
          </rPr>
          <t>SO-DP-011</t>
        </r>
      </text>
    </comment>
    <comment ref="B16" authorId="0" shapeId="0" xr:uid="{FD80DD1D-139F-4EBD-93AD-26A64DCC1307}">
      <text>
        <r>
          <rPr>
            <sz val="9"/>
            <color indexed="81"/>
            <rFont val="Tahoma"/>
            <family val="2"/>
          </rPr>
          <t>SO-DP-012</t>
        </r>
      </text>
    </comment>
    <comment ref="B17" authorId="0" shapeId="0" xr:uid="{45A89B08-8DD7-4FFE-AFE0-9A0E3C393AF8}">
      <text>
        <r>
          <rPr>
            <sz val="9"/>
            <color indexed="81"/>
            <rFont val="Tahoma"/>
            <family val="2"/>
          </rPr>
          <t>SO-DP-013</t>
        </r>
      </text>
    </comment>
    <comment ref="B18" authorId="0" shapeId="0" xr:uid="{60168EAB-70BA-41D0-A8CB-4D9D2A6AE93A}">
      <text>
        <r>
          <rPr>
            <sz val="9"/>
            <color indexed="81"/>
            <rFont val="Tahoma"/>
            <family val="2"/>
          </rPr>
          <t>SO-DP-014</t>
        </r>
      </text>
    </comment>
    <comment ref="B19" authorId="0" shapeId="0" xr:uid="{62F5927C-4ACB-42B5-9962-DCFDF7F8C1BF}">
      <text>
        <r>
          <rPr>
            <sz val="9"/>
            <color indexed="81"/>
            <rFont val="Tahoma"/>
            <family val="2"/>
          </rPr>
          <t>SO-DP-015</t>
        </r>
      </text>
    </comment>
    <comment ref="B20" authorId="0" shapeId="0" xr:uid="{0A4ADF94-2C4E-496D-B2C2-22FF18D1ACDE}">
      <text>
        <r>
          <rPr>
            <sz val="9"/>
            <color indexed="81"/>
            <rFont val="Tahoma"/>
            <family val="2"/>
          </rPr>
          <t>SO-DP-016</t>
        </r>
      </text>
    </comment>
    <comment ref="B21" authorId="0" shapeId="0" xr:uid="{E183C4AD-2F92-4CD4-AEA6-B96B14A15A2A}">
      <text>
        <r>
          <rPr>
            <sz val="9"/>
            <color indexed="81"/>
            <rFont val="Tahoma"/>
            <family val="2"/>
          </rPr>
          <t>SO-DP-017</t>
        </r>
      </text>
    </comment>
    <comment ref="B22" authorId="0" shapeId="0" xr:uid="{6C349FFB-2972-4011-BACA-6515B75CFA0B}">
      <text>
        <r>
          <rPr>
            <sz val="9"/>
            <color indexed="81"/>
            <rFont val="Tahoma"/>
            <family val="2"/>
          </rPr>
          <t>SO-DP-018</t>
        </r>
      </text>
    </comment>
    <comment ref="A23" authorId="0" shapeId="0" xr:uid="{C14F6123-891A-4DDB-9AFD-6CA55915DD6D}">
      <text>
        <r>
          <rPr>
            <sz val="9"/>
            <color indexed="81"/>
            <rFont val="Tahoma"/>
            <family val="2"/>
          </rPr>
          <t>SO-AC-003</t>
        </r>
      </text>
    </comment>
    <comment ref="B23" authorId="0" shapeId="0" xr:uid="{648EFBE3-1675-4A92-86E6-CC5EC2419517}">
      <text>
        <r>
          <rPr>
            <sz val="9"/>
            <color indexed="81"/>
            <rFont val="Tahoma"/>
            <family val="2"/>
          </rPr>
          <t>SO-DP-020</t>
        </r>
      </text>
    </comment>
    <comment ref="B24" authorId="0" shapeId="0" xr:uid="{9AAAF745-A3A5-4E00-A219-209082A3FB77}">
      <text>
        <r>
          <rPr>
            <sz val="9"/>
            <color indexed="81"/>
            <rFont val="Tahoma"/>
            <family val="2"/>
          </rPr>
          <t>SO-DP-021</t>
        </r>
      </text>
    </comment>
    <comment ref="B25" authorId="0" shapeId="0" xr:uid="{FC4DD50B-1CBC-416B-A75D-C3CB5C0F5AC2}">
      <text>
        <r>
          <rPr>
            <sz val="9"/>
            <color indexed="81"/>
            <rFont val="Tahoma"/>
            <family val="2"/>
          </rPr>
          <t>SO-DP-022</t>
        </r>
      </text>
    </comment>
    <comment ref="B26" authorId="0" shapeId="0" xr:uid="{C0BA1848-368A-47D8-AF3D-4B23E388CA8F}">
      <text>
        <r>
          <rPr>
            <sz val="9"/>
            <color indexed="81"/>
            <rFont val="Tahoma"/>
            <family val="2"/>
          </rPr>
          <t>SO-DP-023</t>
        </r>
      </text>
    </comment>
    <comment ref="A27" authorId="0" shapeId="0" xr:uid="{3FA584E0-0608-4A07-BD94-9018277E9375}">
      <text>
        <r>
          <rPr>
            <sz val="9"/>
            <color indexed="81"/>
            <rFont val="Tahoma"/>
            <family val="2"/>
          </rPr>
          <t>SO-AC-004</t>
        </r>
      </text>
    </comment>
    <comment ref="B27" authorId="0" shapeId="0" xr:uid="{12EABB1E-32CE-47CA-A923-3A9CEC7D36D4}">
      <text>
        <r>
          <rPr>
            <sz val="9"/>
            <color indexed="81"/>
            <rFont val="Tahoma"/>
            <family val="2"/>
          </rPr>
          <t>SO-DP-024</t>
        </r>
      </text>
    </comment>
    <comment ref="B28" authorId="0" shapeId="0" xr:uid="{DC209D3B-6926-4AD6-85FB-57A82F6B8736}">
      <text>
        <r>
          <rPr>
            <sz val="9"/>
            <color indexed="81"/>
            <rFont val="Tahoma"/>
            <family val="2"/>
          </rPr>
          <t>SO-DP-025</t>
        </r>
      </text>
    </comment>
    <comment ref="B29" authorId="0" shapeId="0" xr:uid="{A2B84022-F27B-4B86-8980-9780F6357853}">
      <text>
        <r>
          <rPr>
            <sz val="9"/>
            <color indexed="81"/>
            <rFont val="Tahoma"/>
            <family val="2"/>
          </rPr>
          <t>SO-DP-026</t>
        </r>
      </text>
    </comment>
    <comment ref="B30" authorId="0" shapeId="0" xr:uid="{28832D4B-3F62-48E3-967D-84584E273C2F}">
      <text>
        <r>
          <rPr>
            <sz val="9"/>
            <color indexed="81"/>
            <rFont val="Tahoma"/>
            <family val="2"/>
          </rPr>
          <t>SO-DP-027</t>
        </r>
      </text>
    </comment>
    <comment ref="B31" authorId="0" shapeId="0" xr:uid="{FBD38B3B-7B5C-4BA1-955D-3A5EC84C120E}">
      <text>
        <r>
          <rPr>
            <sz val="9"/>
            <color indexed="81"/>
            <rFont val="Tahoma"/>
            <family val="2"/>
          </rPr>
          <t>SO-DP-028</t>
        </r>
      </text>
    </comment>
    <comment ref="B32" authorId="0" shapeId="0" xr:uid="{A4B3D1DB-9FD7-4E54-BF0E-0CBB55D3A243}">
      <text>
        <r>
          <rPr>
            <sz val="9"/>
            <color indexed="81"/>
            <rFont val="Tahoma"/>
            <family val="2"/>
          </rPr>
          <t>SO-DP-029</t>
        </r>
      </text>
    </comment>
    <comment ref="B33" authorId="0" shapeId="0" xr:uid="{49A12335-5425-40DB-977F-5ECF0CD1BB45}">
      <text>
        <r>
          <rPr>
            <sz val="9"/>
            <color indexed="81"/>
            <rFont val="Tahoma"/>
            <family val="2"/>
          </rPr>
          <t>SO-DP-030</t>
        </r>
      </text>
    </comment>
    <comment ref="B34" authorId="0" shapeId="0" xr:uid="{016C3904-C261-44A8-BF3E-1EC24D27B816}">
      <text>
        <r>
          <rPr>
            <sz val="9"/>
            <color indexed="81"/>
            <rFont val="Tahoma"/>
            <family val="2"/>
          </rPr>
          <t>SO-DP-031</t>
        </r>
      </text>
    </comment>
    <comment ref="B35" authorId="0" shapeId="0" xr:uid="{B2D8350A-2009-4590-8DE9-9B9713D47361}">
      <text>
        <r>
          <rPr>
            <sz val="9"/>
            <color indexed="81"/>
            <rFont val="Tahoma"/>
            <family val="2"/>
          </rPr>
          <t>SO-DP-032</t>
        </r>
      </text>
    </comment>
    <comment ref="B36" authorId="0" shapeId="0" xr:uid="{C1210D1F-1389-4C0F-99BF-C15C65221782}">
      <text>
        <r>
          <rPr>
            <sz val="9"/>
            <color indexed="81"/>
            <rFont val="Tahoma"/>
            <family val="2"/>
          </rPr>
          <t>SO-DP-033</t>
        </r>
      </text>
    </comment>
    <comment ref="B37" authorId="0" shapeId="0" xr:uid="{270C999E-2AC4-4394-BF91-DF5B2FBC13DB}">
      <text>
        <r>
          <rPr>
            <sz val="9"/>
            <color indexed="81"/>
            <rFont val="Tahoma"/>
            <family val="2"/>
          </rPr>
          <t>SO-DP-034</t>
        </r>
      </text>
    </comment>
    <comment ref="A38" authorId="0" shapeId="0" xr:uid="{9E29C4B2-9EBE-401A-883E-230FEAC30E4E}">
      <text>
        <r>
          <rPr>
            <sz val="9"/>
            <color indexed="81"/>
            <rFont val="Tahoma"/>
            <family val="2"/>
          </rPr>
          <t>SO-AC-005</t>
        </r>
      </text>
    </comment>
    <comment ref="B38" authorId="0" shapeId="0" xr:uid="{4B56E029-CCFA-46E0-A22F-A5025A20DF83}">
      <text>
        <r>
          <rPr>
            <sz val="9"/>
            <color indexed="81"/>
            <rFont val="Tahoma"/>
            <family val="2"/>
          </rPr>
          <t>SO-DP-035</t>
        </r>
      </text>
    </comment>
    <comment ref="B39" authorId="0" shapeId="0" xr:uid="{B056D9D6-38DB-45F4-8E79-FD9FAFD82557}">
      <text>
        <r>
          <rPr>
            <sz val="9"/>
            <color indexed="81"/>
            <rFont val="Tahoma"/>
            <family val="2"/>
          </rPr>
          <t>SO-DP-036</t>
        </r>
      </text>
    </comment>
    <comment ref="B40" authorId="0" shapeId="0" xr:uid="{F48433C3-884F-4C8B-A313-877569807B0B}">
      <text>
        <r>
          <rPr>
            <sz val="9"/>
            <color indexed="81"/>
            <rFont val="Tahoma"/>
            <family val="2"/>
          </rPr>
          <t>SO-DP-037</t>
        </r>
      </text>
    </comment>
    <comment ref="B41" authorId="0" shapeId="0" xr:uid="{01A8F52B-BBD9-4B25-A062-0389B1BA49AA}">
      <text>
        <r>
          <rPr>
            <sz val="9"/>
            <color indexed="81"/>
            <rFont val="Tahoma"/>
            <family val="2"/>
          </rPr>
          <t>SO-DP-038</t>
        </r>
      </text>
    </comment>
    <comment ref="A42" authorId="0" shapeId="0" xr:uid="{EEC020B9-F5E6-420F-95BC-ACCD0E4D20FB}">
      <text>
        <r>
          <rPr>
            <sz val="9"/>
            <color indexed="81"/>
            <rFont val="Tahoma"/>
            <family val="2"/>
          </rPr>
          <t>SO-AC-006</t>
        </r>
      </text>
    </comment>
    <comment ref="B42" authorId="0" shapeId="0" xr:uid="{4AB81A2E-E267-4C18-B9A9-8E1454EE26FB}">
      <text>
        <r>
          <rPr>
            <sz val="9"/>
            <color indexed="81"/>
            <rFont val="Tahoma"/>
            <family val="2"/>
          </rPr>
          <t>SO-DP-039</t>
        </r>
      </text>
    </comment>
    <comment ref="B43" authorId="0" shapeId="0" xr:uid="{724FFC0A-E242-4BF8-93DF-2E113F382044}">
      <text>
        <r>
          <rPr>
            <sz val="9"/>
            <color indexed="81"/>
            <rFont val="Tahoma"/>
            <family val="2"/>
          </rPr>
          <t>SO-DP-040</t>
        </r>
      </text>
    </comment>
    <comment ref="B44" authorId="0" shapeId="0" xr:uid="{999A56C2-1D05-429B-BD7A-E08F34F56BC1}">
      <text>
        <r>
          <rPr>
            <sz val="9"/>
            <color indexed="81"/>
            <rFont val="Tahoma"/>
            <family val="2"/>
          </rPr>
          <t>SO-DP-041</t>
        </r>
      </text>
    </comment>
    <comment ref="B45" authorId="0" shapeId="0" xr:uid="{4E907F91-C5DC-4928-993E-968CD647CB9C}">
      <text>
        <r>
          <rPr>
            <sz val="9"/>
            <color indexed="81"/>
            <rFont val="Tahoma"/>
            <family val="2"/>
          </rPr>
          <t>SO-DP-042</t>
        </r>
      </text>
    </comment>
    <comment ref="A46" authorId="0" shapeId="0" xr:uid="{ED892CE9-7214-466D-A36C-25D20E5C210F}">
      <text>
        <r>
          <rPr>
            <sz val="9"/>
            <color indexed="81"/>
            <rFont val="Tahoma"/>
            <family val="2"/>
          </rPr>
          <t>SO-AC-007</t>
        </r>
      </text>
    </comment>
    <comment ref="B46" authorId="0" shapeId="0" xr:uid="{D1A24D97-FA12-417B-AF26-152D0D794AAE}">
      <text>
        <r>
          <rPr>
            <sz val="9"/>
            <color indexed="81"/>
            <rFont val="Tahoma"/>
            <family val="2"/>
          </rPr>
          <t>SO-DP-043</t>
        </r>
      </text>
    </comment>
    <comment ref="B47" authorId="0" shapeId="0" xr:uid="{AF26C4D9-45F2-4CD9-AE84-C061055D8722}">
      <text>
        <r>
          <rPr>
            <sz val="9"/>
            <color indexed="81"/>
            <rFont val="Tahoma"/>
            <family val="2"/>
          </rPr>
          <t>SO-DP-044</t>
        </r>
      </text>
    </comment>
    <comment ref="B48" authorId="0" shapeId="0" xr:uid="{332221D4-1EDB-413F-AB98-F8B414B609C5}">
      <text>
        <r>
          <rPr>
            <sz val="9"/>
            <color indexed="81"/>
            <rFont val="Tahoma"/>
            <family val="2"/>
          </rPr>
          <t>SO-DP-045</t>
        </r>
      </text>
    </comment>
    <comment ref="B49" authorId="0" shapeId="0" xr:uid="{B9AF4044-87C4-4ABD-863D-FAC68AC44A5E}">
      <text>
        <r>
          <rPr>
            <sz val="9"/>
            <color indexed="81"/>
            <rFont val="Tahoma"/>
            <family val="2"/>
          </rPr>
          <t>SO-DP-046</t>
        </r>
      </text>
    </comment>
    <comment ref="A50" authorId="0" shapeId="0" xr:uid="{6E6E0609-6985-456F-8A4F-E3104620DB3B}">
      <text>
        <r>
          <rPr>
            <sz val="9"/>
            <color indexed="81"/>
            <rFont val="Tahoma"/>
            <family val="2"/>
          </rPr>
          <t>SO-AC-008</t>
        </r>
      </text>
    </comment>
    <comment ref="B50" authorId="0" shapeId="0" xr:uid="{BF837679-6D85-4D53-B413-71A68D0E6F82}">
      <text>
        <r>
          <rPr>
            <sz val="9"/>
            <color indexed="81"/>
            <rFont val="Tahoma"/>
            <family val="2"/>
          </rPr>
          <t>SO-DP-047</t>
        </r>
      </text>
    </comment>
    <comment ref="B51" authorId="0" shapeId="0" xr:uid="{14F83374-9148-4464-A9F7-E8EBE04E8F46}">
      <text>
        <r>
          <rPr>
            <sz val="9"/>
            <color indexed="81"/>
            <rFont val="Tahoma"/>
            <family val="2"/>
          </rPr>
          <t>SO-DP-048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D60E2291-1151-4A30-837E-DEF0E7F53143}">
      <text>
        <r>
          <rPr>
            <sz val="9"/>
            <color indexed="81"/>
            <rFont val="Tahoma"/>
            <family val="2"/>
          </rPr>
          <t>IT-DP-009</t>
        </r>
      </text>
    </comment>
    <comment ref="C7" authorId="0" shapeId="0" xr:uid="{2E1A3CB4-0323-48F8-B348-DDEE944B5685}">
      <text>
        <r>
          <rPr>
            <sz val="9"/>
            <color indexed="81"/>
            <rFont val="Tahoma"/>
            <family val="2"/>
          </rPr>
          <t>IT-DP-019</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44780AE6-CAAE-46DC-B6A3-4E546A2AA4CE}">
      <text>
        <r>
          <rPr>
            <sz val="9"/>
            <color indexed="81"/>
            <rFont val="Tahoma"/>
            <family val="2"/>
          </rPr>
          <t>SO-AC-001</t>
        </r>
      </text>
    </comment>
    <comment ref="B6" authorId="0" shapeId="0" xr:uid="{A6798E34-7615-4D87-B436-39B869F9DBB5}">
      <text>
        <r>
          <rPr>
            <sz val="9"/>
            <color indexed="81"/>
            <rFont val="Tahoma"/>
            <family val="2"/>
          </rPr>
          <t>SO-DP-001</t>
        </r>
      </text>
    </comment>
    <comment ref="A7" authorId="0" shapeId="0" xr:uid="{41285E2C-A41A-4A3D-A1E5-45241CBC0A17}">
      <text>
        <r>
          <rPr>
            <sz val="9"/>
            <color indexed="81"/>
            <rFont val="Tahoma"/>
            <family val="2"/>
          </rPr>
          <t>SO-AC-002</t>
        </r>
      </text>
    </comment>
    <comment ref="B7" authorId="0" shapeId="0" xr:uid="{ED5AB5C4-A45B-4598-9A03-D95671E309BB}">
      <text>
        <r>
          <rPr>
            <sz val="9"/>
            <color indexed="81"/>
            <rFont val="Tahoma"/>
            <family val="2"/>
          </rPr>
          <t>SO-DP-002</t>
        </r>
      </text>
    </comment>
    <comment ref="A8" authorId="0" shapeId="0" xr:uid="{BA2C3FB4-7B1F-4A57-B7DD-EFD46CA1137E}">
      <text>
        <r>
          <rPr>
            <sz val="9"/>
            <color indexed="81"/>
            <rFont val="Tahoma"/>
            <family val="2"/>
          </rPr>
          <t>SO-AC-003</t>
        </r>
      </text>
    </comment>
    <comment ref="B8" authorId="0" shapeId="0" xr:uid="{B60AAEC7-2061-4769-BDE8-AAE3480B1D90}">
      <text>
        <r>
          <rPr>
            <sz val="9"/>
            <color indexed="81"/>
            <rFont val="Tahoma"/>
            <family val="2"/>
          </rPr>
          <t>SO-DP-003</t>
        </r>
      </text>
    </comment>
    <comment ref="A9" authorId="0" shapeId="0" xr:uid="{1F7D5FBC-5416-491B-9E34-919562BC97BD}">
      <text>
        <r>
          <rPr>
            <sz val="9"/>
            <color indexed="81"/>
            <rFont val="Tahoma"/>
            <family val="2"/>
          </rPr>
          <t>SO-AC-004</t>
        </r>
      </text>
    </comment>
    <comment ref="B9" authorId="0" shapeId="0" xr:uid="{635CC5F6-A056-4C7E-83D2-A3186BD07AEA}">
      <text>
        <r>
          <rPr>
            <sz val="9"/>
            <color indexed="81"/>
            <rFont val="Tahoma"/>
            <family val="2"/>
          </rPr>
          <t>SO-DP-006</t>
        </r>
      </text>
    </comment>
    <comment ref="A10" authorId="0" shapeId="0" xr:uid="{5941114A-47CF-4014-A818-F872F03EAFD3}">
      <text>
        <r>
          <rPr>
            <sz val="9"/>
            <color indexed="81"/>
            <rFont val="Tahoma"/>
            <family val="2"/>
          </rPr>
          <t>SO-AC-005</t>
        </r>
      </text>
    </comment>
    <comment ref="B10" authorId="0" shapeId="0" xr:uid="{7F76779B-70E1-4F21-93CD-D41B7E885FCD}">
      <text>
        <r>
          <rPr>
            <sz val="9"/>
            <color indexed="81"/>
            <rFont val="Tahoma"/>
            <family val="2"/>
          </rPr>
          <t>SO-DP-007</t>
        </r>
      </text>
    </comment>
    <comment ref="B11" authorId="0" shapeId="0" xr:uid="{F7600724-A548-41DA-97A5-A9DC6B762D76}">
      <text>
        <r>
          <rPr>
            <sz val="9"/>
            <color indexed="81"/>
            <rFont val="Tahoma"/>
            <family val="2"/>
          </rPr>
          <t>SO-DP-008</t>
        </r>
      </text>
    </comment>
    <comment ref="A12" authorId="0" shapeId="0" xr:uid="{24BA6F43-59B0-4C23-921B-F8E984728804}">
      <text>
        <r>
          <rPr>
            <sz val="9"/>
            <color indexed="81"/>
            <rFont val="Tahoma"/>
            <family val="2"/>
          </rPr>
          <t>SO-AC-006</t>
        </r>
      </text>
    </comment>
    <comment ref="B12" authorId="0" shapeId="0" xr:uid="{3BF0FB93-1D9C-4E7D-B1E4-7702BFC19B44}">
      <text>
        <r>
          <rPr>
            <sz val="9"/>
            <color indexed="81"/>
            <rFont val="Tahoma"/>
            <family val="2"/>
          </rPr>
          <t>SO-DP-009</t>
        </r>
      </text>
    </comment>
    <comment ref="A13" authorId="0" shapeId="0" xr:uid="{D3C5ED77-A729-4C14-92DC-44A18B2BD1BA}">
      <text>
        <r>
          <rPr>
            <sz val="9"/>
            <color indexed="81"/>
            <rFont val="Tahoma"/>
            <family val="2"/>
          </rPr>
          <t>SO-AC-007</t>
        </r>
      </text>
    </comment>
    <comment ref="B13" authorId="0" shapeId="0" xr:uid="{F52E6AE2-A76B-4885-9FA5-11854D6A4147}">
      <text>
        <r>
          <rPr>
            <sz val="9"/>
            <color indexed="81"/>
            <rFont val="Tahoma"/>
            <family val="2"/>
          </rPr>
          <t>SO-DP-011</t>
        </r>
      </text>
    </comment>
    <comment ref="A14" authorId="0" shapeId="0" xr:uid="{5DFFFC2F-77C0-4129-8887-136CBF1BF3AA}">
      <text>
        <r>
          <rPr>
            <sz val="9"/>
            <color indexed="81"/>
            <rFont val="Tahoma"/>
            <family val="2"/>
          </rPr>
          <t>SO-AC-008</t>
        </r>
      </text>
    </comment>
    <comment ref="B14" authorId="0" shapeId="0" xr:uid="{FA55408F-D869-4C27-BD6C-0A1F8230532F}">
      <text>
        <r>
          <rPr>
            <sz val="9"/>
            <color indexed="81"/>
            <rFont val="Tahoma"/>
            <family val="2"/>
          </rPr>
          <t>SO-DP-012</t>
        </r>
      </text>
    </comment>
    <comment ref="A15" authorId="0" shapeId="0" xr:uid="{79587A27-B84D-4C38-9A32-AE7E6B14040D}">
      <text>
        <r>
          <rPr>
            <sz val="9"/>
            <color indexed="81"/>
            <rFont val="Tahoma"/>
            <family val="2"/>
          </rPr>
          <t>SO-AC-009</t>
        </r>
      </text>
    </comment>
    <comment ref="B15" authorId="0" shapeId="0" xr:uid="{58433ED9-FF72-4C31-8CEB-7025F0C2DC14}">
      <text>
        <r>
          <rPr>
            <sz val="9"/>
            <color indexed="81"/>
            <rFont val="Tahoma"/>
            <family val="2"/>
          </rPr>
          <t>SO-DP-015</t>
        </r>
      </text>
    </comment>
    <comment ref="A16" authorId="0" shapeId="0" xr:uid="{F257EC5C-DD78-4159-8875-CFC08167CF13}">
      <text>
        <r>
          <rPr>
            <sz val="9"/>
            <color indexed="81"/>
            <rFont val="Tahoma"/>
            <family val="2"/>
          </rPr>
          <t>SO-AC-010</t>
        </r>
      </text>
    </comment>
    <comment ref="B16" authorId="0" shapeId="0" xr:uid="{531353A3-F214-47E1-B5C1-76178ED18EFF}">
      <text>
        <r>
          <rPr>
            <sz val="9"/>
            <color indexed="81"/>
            <rFont val="Tahoma"/>
            <family val="2"/>
          </rPr>
          <t>SO-DP-017</t>
        </r>
      </text>
    </comment>
    <comment ref="A17" authorId="0" shapeId="0" xr:uid="{4D23FDF3-7AD4-4506-AFFD-D219E8744F91}">
      <text>
        <r>
          <rPr>
            <sz val="9"/>
            <color indexed="81"/>
            <rFont val="Tahoma"/>
            <family val="2"/>
          </rPr>
          <t>SO-AC-011</t>
        </r>
      </text>
    </comment>
    <comment ref="B17" authorId="0" shapeId="0" xr:uid="{3B1A4343-9894-43FB-AECA-454D3ADE4289}">
      <text>
        <r>
          <rPr>
            <sz val="9"/>
            <color indexed="81"/>
            <rFont val="Tahoma"/>
            <family val="2"/>
          </rPr>
          <t>SO-DP-019</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A6" authorId="0" shapeId="0" xr:uid="{62D81E7D-91FD-4CFB-8374-5ABC4C229A5C}">
      <text>
        <r>
          <rPr>
            <sz val="9"/>
            <color indexed="81"/>
            <rFont val="Tahoma"/>
            <family val="2"/>
          </rPr>
          <t>SO-AC-001</t>
        </r>
      </text>
    </comment>
    <comment ref="B6" authorId="0" shapeId="0" xr:uid="{8A7DCF17-F9BB-4BAA-8D10-54251D8CEDDD}">
      <text>
        <r>
          <rPr>
            <sz val="9"/>
            <color indexed="81"/>
            <rFont val="Tahoma"/>
            <family val="2"/>
          </rPr>
          <t>SO-DP-001</t>
        </r>
      </text>
    </comment>
    <comment ref="A7" authorId="0" shapeId="0" xr:uid="{83453091-EF8C-41AB-8F98-AD6DB80229FF}">
      <text>
        <r>
          <rPr>
            <sz val="9"/>
            <color indexed="81"/>
            <rFont val="Tahoma"/>
            <family val="2"/>
          </rPr>
          <t>SO-AC-002</t>
        </r>
      </text>
    </comment>
    <comment ref="B7" authorId="0" shapeId="0" xr:uid="{AF0E9F47-11F5-4866-AF52-5F22ABCCC5E2}">
      <text>
        <r>
          <rPr>
            <sz val="9"/>
            <color indexed="81"/>
            <rFont val="Tahoma"/>
            <family val="2"/>
          </rPr>
          <t>SO-DP-002</t>
        </r>
      </text>
    </comment>
    <comment ref="A8" authorId="0" shapeId="0" xr:uid="{44EFC0B5-5141-49D3-AE08-93AB49193BC3}">
      <text>
        <r>
          <rPr>
            <sz val="9"/>
            <color indexed="81"/>
            <rFont val="Tahoma"/>
            <family val="2"/>
          </rPr>
          <t>SO-AC-003</t>
        </r>
      </text>
    </comment>
    <comment ref="B8" authorId="0" shapeId="0" xr:uid="{8CA9E96B-922E-4F26-937B-FF046B42A6D8}">
      <text>
        <r>
          <rPr>
            <sz val="9"/>
            <color indexed="81"/>
            <rFont val="Tahoma"/>
            <family val="2"/>
          </rPr>
          <t>SO-DP-003</t>
        </r>
      </text>
    </comment>
    <comment ref="A9" authorId="0" shapeId="0" xr:uid="{CB9BEB8D-0520-4813-9B8D-4FAEC3FD6573}">
      <text>
        <r>
          <rPr>
            <sz val="9"/>
            <color indexed="81"/>
            <rFont val="Tahoma"/>
            <family val="2"/>
          </rPr>
          <t>SO-AC-004</t>
        </r>
      </text>
    </comment>
    <comment ref="B9" authorId="0" shapeId="0" xr:uid="{F3DD5D51-F42E-4195-9724-4FD2D0757293}">
      <text>
        <r>
          <rPr>
            <sz val="9"/>
            <color indexed="81"/>
            <rFont val="Tahoma"/>
            <family val="2"/>
          </rPr>
          <t>SO-DP-006</t>
        </r>
      </text>
    </comment>
    <comment ref="A10" authorId="0" shapeId="0" xr:uid="{75A51636-D16E-4605-B28B-5FB1E0B25887}">
      <text>
        <r>
          <rPr>
            <sz val="9"/>
            <color indexed="81"/>
            <rFont val="Tahoma"/>
            <family val="2"/>
          </rPr>
          <t>SO-AC-005</t>
        </r>
      </text>
    </comment>
    <comment ref="B10" authorId="0" shapeId="0" xr:uid="{63B2A45E-BA5F-4BA9-A4B0-06388C34DDCB}">
      <text>
        <r>
          <rPr>
            <sz val="9"/>
            <color indexed="81"/>
            <rFont val="Tahoma"/>
            <family val="2"/>
          </rPr>
          <t>SO-DP-007</t>
        </r>
      </text>
    </comment>
    <comment ref="B11" authorId="0" shapeId="0" xr:uid="{7AF371D2-12BA-4C87-A016-638A71ADCE9C}">
      <text>
        <r>
          <rPr>
            <sz val="9"/>
            <color indexed="81"/>
            <rFont val="Tahoma"/>
            <family val="2"/>
          </rPr>
          <t>SO-DP-008</t>
        </r>
      </text>
    </comment>
    <comment ref="A12" authorId="0" shapeId="0" xr:uid="{E3031B26-5963-4E4D-9ABF-B589FD506EF3}">
      <text>
        <r>
          <rPr>
            <sz val="9"/>
            <color indexed="81"/>
            <rFont val="Tahoma"/>
            <family val="2"/>
          </rPr>
          <t>SO-AC-006</t>
        </r>
      </text>
    </comment>
    <comment ref="B12" authorId="0" shapeId="0" xr:uid="{B58AFA52-E2C6-49F1-8D7A-DED41162818F}">
      <text>
        <r>
          <rPr>
            <sz val="9"/>
            <color indexed="81"/>
            <rFont val="Tahoma"/>
            <family val="2"/>
          </rPr>
          <t>SO-DP-009</t>
        </r>
      </text>
    </comment>
    <comment ref="A13" authorId="0" shapeId="0" xr:uid="{6F1C3675-CB4A-4463-B8BA-FBA3C633A0D8}">
      <text>
        <r>
          <rPr>
            <sz val="9"/>
            <color indexed="81"/>
            <rFont val="Tahoma"/>
            <family val="2"/>
          </rPr>
          <t>SO-AC-007</t>
        </r>
      </text>
    </comment>
    <comment ref="B13" authorId="0" shapeId="0" xr:uid="{FC1983ED-DC30-46A5-A518-1DB01D522722}">
      <text>
        <r>
          <rPr>
            <sz val="9"/>
            <color indexed="81"/>
            <rFont val="Tahoma"/>
            <family val="2"/>
          </rPr>
          <t>SO-DP-011</t>
        </r>
      </text>
    </comment>
    <comment ref="A14" authorId="0" shapeId="0" xr:uid="{5FCA437E-77FD-4764-80A5-A1C289472343}">
      <text>
        <r>
          <rPr>
            <sz val="9"/>
            <color indexed="81"/>
            <rFont val="Tahoma"/>
            <family val="2"/>
          </rPr>
          <t>SO-AC-008</t>
        </r>
      </text>
    </comment>
    <comment ref="B14" authorId="0" shapeId="0" xr:uid="{2AD12BC2-64C1-4E21-8967-1A8A62FBB12F}">
      <text>
        <r>
          <rPr>
            <sz val="9"/>
            <color indexed="81"/>
            <rFont val="Tahoma"/>
            <family val="2"/>
          </rPr>
          <t>SO-DP-012</t>
        </r>
      </text>
    </comment>
    <comment ref="A15" authorId="0" shapeId="0" xr:uid="{3C5BF517-3846-4852-94B4-EC9A8B11C78F}">
      <text>
        <r>
          <rPr>
            <sz val="9"/>
            <color indexed="81"/>
            <rFont val="Tahoma"/>
            <family val="2"/>
          </rPr>
          <t>SO-AC-009</t>
        </r>
      </text>
    </comment>
    <comment ref="B15" authorId="0" shapeId="0" xr:uid="{DFCF9473-B795-479A-8166-018A9CB9AF1B}">
      <text>
        <r>
          <rPr>
            <sz val="9"/>
            <color indexed="81"/>
            <rFont val="Tahoma"/>
            <family val="2"/>
          </rPr>
          <t>SO-DP-015</t>
        </r>
      </text>
    </comment>
    <comment ref="A16" authorId="0" shapeId="0" xr:uid="{F05A7990-4466-4763-A334-61A106AC3981}">
      <text>
        <r>
          <rPr>
            <sz val="9"/>
            <color indexed="81"/>
            <rFont val="Tahoma"/>
            <family val="2"/>
          </rPr>
          <t>SO-AC-010</t>
        </r>
      </text>
    </comment>
    <comment ref="B16" authorId="0" shapeId="0" xr:uid="{699F640D-CA03-402B-B896-538DAF9F3102}">
      <text>
        <r>
          <rPr>
            <sz val="9"/>
            <color indexed="81"/>
            <rFont val="Tahoma"/>
            <family val="2"/>
          </rPr>
          <t>SO-DP-017</t>
        </r>
      </text>
    </comment>
    <comment ref="A17" authorId="0" shapeId="0" xr:uid="{B6C97564-127F-48B9-8AAA-CDDD9239CF20}">
      <text>
        <r>
          <rPr>
            <sz val="9"/>
            <color indexed="81"/>
            <rFont val="Tahoma"/>
            <family val="2"/>
          </rPr>
          <t>SO-AC-011</t>
        </r>
      </text>
    </comment>
    <comment ref="B17" authorId="0" shapeId="0" xr:uid="{F9222B89-9B33-4E61-8EFF-2A58D1BE9FE6}">
      <text>
        <r>
          <rPr>
            <sz val="9"/>
            <color indexed="81"/>
            <rFont val="Tahoma"/>
            <family val="2"/>
          </rPr>
          <t>SO-DP-019</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6" authorId="0" shapeId="0" xr:uid="{AAC3EA5E-D686-4389-8353-63FDE37D542C}">
      <text>
        <r>
          <rPr>
            <sz val="9"/>
            <color indexed="81"/>
            <rFont val="Tahoma"/>
            <family val="2"/>
          </rPr>
          <t>SO-DP-004</t>
        </r>
      </text>
    </comment>
    <comment ref="C7" authorId="0" shapeId="0" xr:uid="{69A72C45-A3D0-4092-9E3E-76EEEA724970}">
      <text>
        <r>
          <rPr>
            <sz val="9"/>
            <color indexed="81"/>
            <rFont val="Tahoma"/>
            <family val="2"/>
          </rPr>
          <t>SO-DP-005</t>
        </r>
      </text>
    </comment>
    <comment ref="C8" authorId="0" shapeId="0" xr:uid="{1B8C0F64-716B-4DC2-810D-BC54941D8A9F}">
      <text>
        <r>
          <rPr>
            <sz val="9"/>
            <color indexed="81"/>
            <rFont val="Tahoma"/>
            <family val="2"/>
          </rPr>
          <t>SO-DP-010</t>
        </r>
      </text>
    </comment>
    <comment ref="C9" authorId="0" shapeId="0" xr:uid="{3D9A41F2-6F84-4099-9819-E7A2F26DA2BB}">
      <text>
        <r>
          <rPr>
            <sz val="9"/>
            <color indexed="81"/>
            <rFont val="Tahoma"/>
            <family val="2"/>
          </rPr>
          <t>SO-DP-013</t>
        </r>
      </text>
    </comment>
    <comment ref="C10" authorId="0" shapeId="0" xr:uid="{5B21D6A1-4809-40A0-8BC6-87EE6579FCFC}">
      <text>
        <r>
          <rPr>
            <sz val="9"/>
            <color indexed="81"/>
            <rFont val="Tahoma"/>
            <family val="2"/>
          </rPr>
          <t>SO-DP-014</t>
        </r>
      </text>
    </comment>
    <comment ref="C11" authorId="0" shapeId="0" xr:uid="{C403D673-0737-42A8-A1D2-E44704629B87}">
      <text>
        <r>
          <rPr>
            <sz val="9"/>
            <color indexed="81"/>
            <rFont val="Tahoma"/>
            <family val="2"/>
          </rPr>
          <t>SO-DP-016</t>
        </r>
      </text>
    </comment>
    <comment ref="C12" authorId="0" shapeId="0" xr:uid="{787C1A7F-DB17-4B51-955B-ECBA3C567319}">
      <text>
        <r>
          <rPr>
            <sz val="9"/>
            <color indexed="81"/>
            <rFont val="Tahoma"/>
            <family val="2"/>
          </rPr>
          <t>SO-DP-018</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<sst xmlns="http://schemas.openxmlformats.org/spreadsheetml/2006/main" count="4759" uniqueCount="1932">
  <si>
    <t>MEINHARDT</t>
  </si>
  <si>
    <t>Administrator:</t>
  </si>
  <si>
    <t>Admin</t>
  </si>
  <si>
    <t>PIF Project Lighthouse</t>
  </si>
  <si>
    <t>SN</t>
  </si>
  <si>
    <t>Page</t>
  </si>
  <si>
    <t>Role</t>
  </si>
  <si>
    <t>Instructions</t>
  </si>
  <si>
    <t>Document List</t>
  </si>
  <si>
    <t xml:space="preserve">This page lists all the documents submitted by the DevCo, which consist the location of the documents and the file names.  </t>
  </si>
  <si>
    <t xml:space="preserve">DevCo Assessment Input </t>
  </si>
  <si>
    <t>This page is used for the input of data points required for the assessment criteria</t>
  </si>
  <si>
    <t xml:space="preserve"> Assessor</t>
  </si>
  <si>
    <t xml:space="preserve">Enter the assessment value for each data point in " INPUT VALUE" column. 
Note: 
1) For non-quantitative AC, use the drop-down box to select the right option
2) The drop down box would have options across all the Assessment critera (AC) and hence you may see drop down values, which are not relevant to the specific AC. Please toggle to the Assessment Analysis page to identify the relevant options to input. </t>
  </si>
  <si>
    <t>Assessor</t>
  </si>
  <si>
    <t>Input the Document Request Number (for e.g., DR-017) under the "DATA SOURCE" column. Please refer to the Document List for the Document Request (DR) number</t>
  </si>
  <si>
    <t>Please note down any remarks in the Assessor Remarks column</t>
  </si>
  <si>
    <t>Reviewer</t>
  </si>
  <si>
    <t>Please review the findings with the Data Analyst/Assessor and update the "INPUT VALUE" column (if required). For any changes to the "INPUT VALUE" input or to make any additional remarks, please update the "REVIEWER REMARKS" column</t>
  </si>
  <si>
    <t>DevCo Assessment Analysis</t>
  </si>
  <si>
    <t>All</t>
  </si>
  <si>
    <t>A score of 'Good', 'Satisfactory', and 'Critical' will be automatically generated based on each Assessment Criteria's value</t>
  </si>
  <si>
    <t>Please note down remarks, if any</t>
  </si>
  <si>
    <t>Interview Questions (IQs)</t>
  </si>
  <si>
    <t>This page is used for the discussions with DevCos</t>
  </si>
  <si>
    <t>Interview Question</t>
  </si>
  <si>
    <t>Predefined interview questions will be populated here and additional questions can be added as needed.</t>
  </si>
  <si>
    <t>Please note down the conversation/interview date in the "DATE OF INTERVIEW" column</t>
  </si>
  <si>
    <t>Please note down DevCo answers to the interview questions in " RESPONSE" Column</t>
  </si>
  <si>
    <t>Please note down any further queries in "FOLLOW UP QUESTIONS " for easy tracking</t>
  </si>
  <si>
    <t>Additional Data Points (ADPs)</t>
  </si>
  <si>
    <t>This page is used for the input of additional data points which are not required for the assessment criteria but are needed for the dashboard</t>
  </si>
  <si>
    <t>Additional Data Points</t>
  </si>
  <si>
    <t>Data Analyst / Assessor</t>
  </si>
  <si>
    <t>Please populate the "VALUE" column for each Additional Data Points</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</si>
  <si>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</si>
  <si>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</si>
  <si>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</si>
  <si>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</si>
  <si>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</si>
  <si>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</si>
  <si>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</si>
  <si>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</si>
  <si>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</si>
  <si>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</si>
  <si>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</si>
  <si>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</si>
  <si>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</si>
  <si>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</si>
  <si>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</si>
  <si>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</si>
  <si>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</si>
  <si>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</si>
  <si>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</si>
  <si>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</si>
  <si>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</si>
  <si>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</si>
  <si>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</si>
  <si>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</si>
  <si>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</si>
  <si>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</si>
  <si>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</si>
  <si>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</si>
  <si>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</si>
  <si>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</si>
  <si>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</si>
  <si>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</si>
  <si>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</si>
  <si>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</si>
  <si>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</si>
  <si>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</si>
  <si>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</si>
  <si>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</si>
  <si>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</si>
  <si>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</si>
  <si>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</si>
  <si>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</si>
  <si>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</si>
  <si>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</si>
  <si>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</si>
  <si>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</si>
  <si>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</si>
  <si>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</si>
  <si>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</si>
  <si>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</si>
  <si>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</si>
  <si>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</si>
  <si>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</si>
  <si>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</si>
  <si>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</si>
  <si>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</si>
  <si>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</si>
  <si>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</si>
  <si>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</si>
  <si>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</si>
  <si>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</si>
  <si>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</si>
  <si>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</si>
  <si>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</si>
  <si>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</si>
  <si>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</si>
  <si>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</si>
  <si>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</si>
  <si>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</si>
  <si>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</si>
  <si>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</si>
  <si>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</si>
  <si>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</si>
  <si>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</si>
  <si>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</si>
  <si>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</si>
  <si>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</si>
  <si>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</si>
  <si>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</si>
  <si>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</si>
  <si>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</si>
  <si>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</si>
  <si>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</si>
  <si>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</si>
  <si>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</si>
  <si>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</si>
  <si>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</si>
  <si>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</si>
  <si>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</si>
  <si>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Vendor Database</t>
  </si>
  <si>
    <t>A database of Vendors, including pre-qualified Vendors, Vendor appraisal and performance assessment and a list of blacklisted Vendors.</t>
  </si>
  <si>
    <t>Document
Request ID
(Sharepoint)</t>
  </si>
  <si>
    <t>Document Request</t>
  </si>
  <si>
    <t>DevCo or 
Project Level</t>
  </si>
  <si>
    <t>Document Number</t>
  </si>
  <si>
    <t>File Name</t>
  </si>
  <si>
    <t>Date
Received</t>
  </si>
  <si>
    <t>Remarks</t>
  </si>
  <si>
    <t>Cost Data</t>
  </si>
  <si>
    <t>Cost Data Template</t>
  </si>
  <si>
    <t>DevCo</t>
  </si>
  <si>
    <t>DR-001</t>
  </si>
  <si>
    <t>Baseline and Updated Master schedule (including cost linked Milestone summary for earned value, planned value analysis, and Schedule Updates)</t>
  </si>
  <si>
    <t>DR-002</t>
  </si>
  <si>
    <t xml:space="preserve">Program Management Plan </t>
  </si>
  <si>
    <t>DR-002-01</t>
  </si>
  <si>
    <t>15th April - Updated DGCL DoA 7</t>
  </si>
  <si>
    <t>DR-002-02</t>
  </si>
  <si>
    <t>Completion, Handover &amp; Opening (Policy and Process Manual)</t>
  </si>
  <si>
    <t>DR-002-03</t>
  </si>
  <si>
    <t>Development Managment Policy  Process Manual_</t>
  </si>
  <si>
    <t>DR-002-04</t>
  </si>
  <si>
    <t>GCEO Signed Sub-DOA V2 7</t>
  </si>
  <si>
    <t>DR-002-05</t>
  </si>
  <si>
    <t>2025.03.20 Periodic Schedule Update - Two Step Approach</t>
  </si>
  <si>
    <t>DR-002-06</t>
  </si>
  <si>
    <t>SW-SWD-550-0000-MAC-GDL-PC-000042 - Integrated Master Schedule Update</t>
  </si>
  <si>
    <t>DR-002-07</t>
  </si>
  <si>
    <t>SW-SWD-550-0000-MAC-PLN-PC-000003 - Schedule Management Plan</t>
  </si>
  <si>
    <t>DR-002-08</t>
  </si>
  <si>
    <t>SW-SWD-550-0000-MAC-PRO-PC-000025 - Integrated Master Schedule Update</t>
  </si>
  <si>
    <t>DR-003</t>
  </si>
  <si>
    <t>Latest Approved Monthly Progress Report</t>
  </si>
  <si>
    <t>DR-003-01</t>
  </si>
  <si>
    <t>DevCo President Commercial Update - Dec -2024</t>
  </si>
  <si>
    <t>DR-003-02</t>
  </si>
  <si>
    <t>241226-DC-PMO-GCEO Programme Update - DI DII HD&amp;WH WS</t>
  </si>
  <si>
    <t>DR-003-03</t>
  </si>
  <si>
    <t>241226-DC-PMO-GCEO Report DI DII HD&amp;WH WS - Dec-24</t>
  </si>
  <si>
    <t>DR-003-04</t>
  </si>
  <si>
    <t>DR-004</t>
  </si>
  <si>
    <t>Change request register (covering latest approved schedule extension requests)</t>
  </si>
  <si>
    <t>DR-005</t>
  </si>
  <si>
    <t>Latest approved risk mapping / risk register (including mitigation plans) documented at DevCo level and the list of Stakeholders</t>
  </si>
  <si>
    <t>DR-005-01</t>
  </si>
  <si>
    <t>00-000-000-0000-MAC-REG-RK-000002(17) DC Portfolio Risk Register_Mar25 (1)</t>
  </si>
  <si>
    <t>DR-005-02</t>
  </si>
  <si>
    <t>00-000-000-0000-MAC-REG-RK-000003(16) DC Portfolio Issue Register_Mar25</t>
  </si>
  <si>
    <t>DR-005-03</t>
  </si>
  <si>
    <t>Risk Management Dashboard_New</t>
  </si>
  <si>
    <t>DR-005-04</t>
  </si>
  <si>
    <t>SW-SWD-550-0000-MAC-PRE-RK-000002(11) Principal Risk and Issue Mtg Presentation_Feb25_Final (1)</t>
  </si>
  <si>
    <t>DR-005-05</t>
  </si>
  <si>
    <t>SW-SWD-550-0000-MAC-ROM-RK-000002(08) DC Principal Risk Meeting Minutes_Feb25</t>
  </si>
  <si>
    <t>DR-006</t>
  </si>
  <si>
    <t>Lookahead Schedules / Short-term execution plans (e.g., 4-week or 6-week lookahead)</t>
  </si>
  <si>
    <t>DR-006-01</t>
  </si>
  <si>
    <t>DC - DevCo Risk Management Procedure (Rev 00) signed</t>
  </si>
  <si>
    <t>DR-007</t>
  </si>
  <si>
    <t>Sample of project level approved risk register</t>
  </si>
  <si>
    <t>Project</t>
  </si>
  <si>
    <t>DR-008</t>
  </si>
  <si>
    <t>Risk Management Plan</t>
  </si>
  <si>
    <t>DR-009</t>
  </si>
  <si>
    <t>Latest Updated Cost report</t>
  </si>
  <si>
    <t>DR-010</t>
  </si>
  <si>
    <t>Program Tracker</t>
  </si>
  <si>
    <t>DR-011</t>
  </si>
  <si>
    <t>Original Approved and Latest version of CGI &amp; Animation (Material Palette &amp; Finish Schedule)</t>
  </si>
  <si>
    <t>DR-012</t>
  </si>
  <si>
    <t>Original Approved and Latest version of the Drawings</t>
  </si>
  <si>
    <t>DR-013</t>
  </si>
  <si>
    <t>DevCo Design &amp; Technical Guidelines (including, but not limited to, Look &amp; Feel Design Guidelines)</t>
  </si>
  <si>
    <t>DR-013-01</t>
  </si>
  <si>
    <t>123DG_GUIDELINES_Part III_RWK.PDF</t>
  </si>
  <si>
    <t>DR-013-02</t>
  </si>
  <si>
    <t>240117 [1] DII Residential Design Guidelines.PDF</t>
  </si>
  <si>
    <t>DR-013-03</t>
  </si>
  <si>
    <t>FLS Guidelines</t>
  </si>
  <si>
    <t>DR-013-04</t>
  </si>
  <si>
    <t>MEP Guidelines</t>
  </si>
  <si>
    <t>DR-013-05</t>
  </si>
  <si>
    <t>Structural Guidelines</t>
  </si>
  <si>
    <t>DR-014</t>
  </si>
  <si>
    <t>Design Report / Return Brief Report (including approved and latest Asset Area Schedule &amp; Population)</t>
  </si>
  <si>
    <t>DR-015</t>
  </si>
  <si>
    <t>Latest Stage Gate Cost Plan</t>
  </si>
  <si>
    <t>DR-016</t>
  </si>
  <si>
    <t>Report including constructability feasibility and construction methodology</t>
  </si>
  <si>
    <t>DR-017</t>
  </si>
  <si>
    <t>Digital Information Management Plan</t>
  </si>
  <si>
    <t>DR-017-01</t>
  </si>
  <si>
    <t>20231022  Spatial Data GIS Requirements</t>
  </si>
  <si>
    <t>DR-017-02</t>
  </si>
  <si>
    <t>SW-SWD-550-0000-DGD-STD-BM-000001 Employer Information Requirements.</t>
  </si>
  <si>
    <t>DR-017-03</t>
  </si>
  <si>
    <t>SW-SWD-550-0000-DGD-STD-BM-000002 Appendix 01 - Asset Information Requirements</t>
  </si>
  <si>
    <t>DR-017-04</t>
  </si>
  <si>
    <t>SW-SWD-550-0000-DGD-STD-BM-000003 Appendix 01.1-Asset Information Data Structure &amp; Classification.</t>
  </si>
  <si>
    <t>DR-017-05</t>
  </si>
  <si>
    <t>SW-SWD-550-0000-DGD-STD-BM-000004 Appendix 01.2 -Asset Classification&amp;Information Mapping</t>
  </si>
  <si>
    <t>DR-018</t>
  </si>
  <si>
    <t>Latest Project Execution Plan (including Design Strategy, Packaging Strategy and Phasing Strategy)</t>
  </si>
  <si>
    <t>DR-018-01</t>
  </si>
  <si>
    <t>DG2 High Level Delivery Strategy_Final r15MAR25_FK</t>
  </si>
  <si>
    <t>DR-019</t>
  </si>
  <si>
    <t>Design Master Schedule</t>
  </si>
  <si>
    <t>DR-020</t>
  </si>
  <si>
    <t>Procedures and Governance for design approvals and change management</t>
  </si>
  <si>
    <t>DR-020-01</t>
  </si>
  <si>
    <t>Change Approval Map</t>
  </si>
  <si>
    <t>DR-021</t>
  </si>
  <si>
    <t xml:space="preserve">Design Basis Report and Stage Gate Design Report (including Design Management Report, Design Reviews &amp; Verifications Register) </t>
  </si>
  <si>
    <t>DR-022</t>
  </si>
  <si>
    <t>Infrastructure and Engineering report (including Water, Energy, Waste, Infrastructure &amp; Mobility Plans)</t>
  </si>
  <si>
    <t>DR-023</t>
  </si>
  <si>
    <t>Environmental and Social Impact Assessment</t>
  </si>
  <si>
    <t>DR-023-01</t>
  </si>
  <si>
    <t>1. Enviromental Permit GAMEP - DGI - Arabic</t>
  </si>
  <si>
    <t>DR-023-02</t>
  </si>
  <si>
    <t>2. Environmental permit GAMEP- DGI - Translation</t>
  </si>
  <si>
    <t>DR-023-03</t>
  </si>
  <si>
    <t>3. Extension letter - Translation</t>
  </si>
  <si>
    <t>DR-023-04</t>
  </si>
  <si>
    <t>140920-Enviromental Permit GAMEP</t>
  </si>
  <si>
    <t>DR-023-05</t>
  </si>
  <si>
    <t>OG_GN_NCEC_44-8902_بشأن عدم الحاجة لتجديد التصاريح البيئية</t>
  </si>
  <si>
    <t>DR-023-06</t>
  </si>
  <si>
    <t>Diriyah Gate EIA report - 20feb20</t>
  </si>
  <si>
    <t>DR-023-07</t>
  </si>
  <si>
    <t>Appendix A</t>
  </si>
  <si>
    <t>DR-023-08</t>
  </si>
  <si>
    <t>Appendix B</t>
  </si>
  <si>
    <t>DR-023-09</t>
  </si>
  <si>
    <t>Appendix C</t>
  </si>
  <si>
    <t>DR-023-10</t>
  </si>
  <si>
    <t>Appendix D</t>
  </si>
  <si>
    <t>DR-023-11</t>
  </si>
  <si>
    <t>DG002-KEO-CM-TCR-0000049_OACEMP_rev06</t>
  </si>
  <si>
    <t>DR-023-12</t>
  </si>
  <si>
    <t>appendix_a_diriyah_gate_development_bujairi_samhan_wh_epc</t>
  </si>
  <si>
    <t>DR-023-13</t>
  </si>
  <si>
    <t>appendix_a_diriyah_gate_development_epc</t>
  </si>
  <si>
    <t>DR-023-14</t>
  </si>
  <si>
    <t>appendix_B_current_contracts_information_08122024</t>
  </si>
  <si>
    <t>DR-023-15</t>
  </si>
  <si>
    <t>Appendix_C_unpaved_road_chemical_treatment_08122024</t>
  </si>
  <si>
    <t>DR-023-16</t>
  </si>
  <si>
    <t>Appendix_D_waste_signage_08032024</t>
  </si>
  <si>
    <t>DR-023-17</t>
  </si>
  <si>
    <t>appendix_E_soil_sampling_and_analysis_procedure_08122024</t>
  </si>
  <si>
    <t>DR-023-18</t>
  </si>
  <si>
    <t>incident_reporting_forms_investigation_08122024</t>
  </si>
  <si>
    <t>DR-023-19</t>
  </si>
  <si>
    <t>incident_reporting_forms_notification_24-hr_08122024</t>
  </si>
  <si>
    <t>DR-023-20</t>
  </si>
  <si>
    <t>mwan_approved_waste_licensed_parties</t>
  </si>
  <si>
    <t>DR-023-21</t>
  </si>
  <si>
    <t>ncec_approved_waste_licensed_parties</t>
  </si>
  <si>
    <t>DR-023-22</t>
  </si>
  <si>
    <t>appendix_H_legal_register_08122024</t>
  </si>
  <si>
    <t>DR-023-23</t>
  </si>
  <si>
    <t>Appendix_I_waste_management_manifest_arabic</t>
  </si>
  <si>
    <t>DR-023-24</t>
  </si>
  <si>
    <t>Appendix_I_waste_management_manifest_english</t>
  </si>
  <si>
    <t>DR-023-25</t>
  </si>
  <si>
    <t>appendix_J_contractor's_cemp_specific_structure_08122024</t>
  </si>
  <si>
    <t>DR-023-26</t>
  </si>
  <si>
    <t>appendix_K_CEMP_Compliance_checklist 08122024</t>
  </si>
  <si>
    <t>DR-023-27</t>
  </si>
  <si>
    <t>appendix_L_demobilization_audit_checklist_08122024</t>
  </si>
  <si>
    <t>DR-023-28</t>
  </si>
  <si>
    <t>appendix_M_non_conformance_report</t>
  </si>
  <si>
    <t>DR-023-29</t>
  </si>
  <si>
    <t>appendix_N_Pre_Construction-mobilization_audit_checklist_08122024</t>
  </si>
  <si>
    <t>DR-023-30</t>
  </si>
  <si>
    <t>appendix_O_Air_Quality_Management_checklist_08032024</t>
  </si>
  <si>
    <t>DR-023-32</t>
  </si>
  <si>
    <t>DG220-JCB-DE-TCR-000081-EIA-Rev03</t>
  </si>
  <si>
    <t>DR-023-33</t>
  </si>
  <si>
    <t>DG220-JCB-DE-TCR-000063-02-Hydrology Study</t>
  </si>
  <si>
    <t>DR-023-34</t>
  </si>
  <si>
    <t>DG220-JCB-DE-TCR-000064-03 EPEP</t>
  </si>
  <si>
    <t>DR-023-35</t>
  </si>
  <si>
    <t>DG220-JCB-DE-TCR-000095-01_Traffic Noise Modelling Assessment</t>
  </si>
  <si>
    <t>DR-023-36</t>
  </si>
  <si>
    <t>DG220-JCB-DE-TCR-000085-03 Baseline Report</t>
  </si>
  <si>
    <t>DR-023-37</t>
  </si>
  <si>
    <t>DG220-JCB-DE-TCR-000096-02_Traffic ADM</t>
  </si>
  <si>
    <t>DR-023-38</t>
  </si>
  <si>
    <t>Visual Directory</t>
  </si>
  <si>
    <t>DR-023-39</t>
  </si>
  <si>
    <t>DG220-JCB-DE-TCR-000091-02_OCEMP</t>
  </si>
  <si>
    <t>DR-023-40</t>
  </si>
  <si>
    <t>DGII SW-MPL-008-0000-KEO-PLN-EN-000001</t>
  </si>
  <si>
    <t>DR-023-41</t>
  </si>
  <si>
    <t>DR-023-42</t>
  </si>
  <si>
    <t>1. Environmental Permit NCEC - Wadi Safar - Arabic</t>
  </si>
  <si>
    <t>DR-023-43</t>
  </si>
  <si>
    <t>2. Environmental Permit NCEC - Wadi Safar - Translation</t>
  </si>
  <si>
    <t>DR-023-44</t>
  </si>
  <si>
    <t>3. Extension letter - Translated</t>
  </si>
  <si>
    <t>DR-023-45</t>
  </si>
  <si>
    <t>Volume 1</t>
  </si>
  <si>
    <t>DR-023-46</t>
  </si>
  <si>
    <t>Volume 2</t>
  </si>
  <si>
    <t>DR-023-47</t>
  </si>
  <si>
    <t>Appendix A - GAMEP License</t>
  </si>
  <si>
    <t>DR-023-48</t>
  </si>
  <si>
    <t>Appendix B - Legal and Statutory Requirements from General Authority of Meteorology and Environmental Protection (GAMEP)</t>
  </si>
  <si>
    <t>DR-023-49</t>
  </si>
  <si>
    <t>Appendix C - Ambient Air Quality and Noise Monitoring Report, LEAF Global, January 2020</t>
  </si>
  <si>
    <t>DR-023-50</t>
  </si>
  <si>
    <t>Appendix D - Geotechnical Investigation Report (Extract), SAFCO, April 2020</t>
  </si>
  <si>
    <t>DR-023-51</t>
  </si>
  <si>
    <t>Appendix E – Flood Study Report, Jacobs, August 2020</t>
  </si>
  <si>
    <t>DR-023-52</t>
  </si>
  <si>
    <t>Appendix F – Preliminary Slope Assessment, BuroHappold,  January 2020</t>
  </si>
  <si>
    <t>DR-023-53</t>
  </si>
  <si>
    <t>Appendix G – Outline Environmental Construction Management Plan (O-CEMP)</t>
  </si>
  <si>
    <t>DR-023-54</t>
  </si>
  <si>
    <t>WS-000-000-0000-KEO-PLN-EN-000001OCEMP - Rev01</t>
  </si>
  <si>
    <t>DR-023-55</t>
  </si>
  <si>
    <t>DR-023-56</t>
  </si>
  <si>
    <t>WS Env. Permit_200007170458</t>
  </si>
  <si>
    <t>DR-023-57</t>
  </si>
  <si>
    <t>SW-SWD-551-0000-SET-GDL-EV-000004-Ver 01 - NTM Facility Bulletin-Revised_AK_KK_HJ (1)</t>
  </si>
  <si>
    <t>DR-023-58</t>
  </si>
  <si>
    <t>تعميم بشأن معالجة مخالفات رمي مخلفات البناء والحفريات في مدينة الرياض</t>
  </si>
  <si>
    <t>DR-023-59</t>
  </si>
  <si>
    <t>appendix_c_current_contracts_information_20230921</t>
  </si>
  <si>
    <t>DR-023-60</t>
  </si>
  <si>
    <t>Appendix_d_unpaved_road_chemical_treatment_20230921</t>
  </si>
  <si>
    <t>DR-023-61</t>
  </si>
  <si>
    <t>Appendix_e_waste_signage_20240330</t>
  </si>
  <si>
    <t>DR-023-62</t>
  </si>
  <si>
    <t>appendix_f_soil_sampling_and_analysis_procedure_20230921</t>
  </si>
  <si>
    <t>DR-023-63</t>
  </si>
  <si>
    <t>incident_reporting_forms_investigation_20230921</t>
  </si>
  <si>
    <t>DR-023-64</t>
  </si>
  <si>
    <t>incident_reporting_forms_notification_24-hr_20230921</t>
  </si>
  <si>
    <t>DR-023-65</t>
  </si>
  <si>
    <t>DR-023-66</t>
  </si>
  <si>
    <t>DR-023-67</t>
  </si>
  <si>
    <t>appendix_i_legal_register_20230921</t>
  </si>
  <si>
    <t>DR-023-68</t>
  </si>
  <si>
    <t>DC Waste Manifest_Arabic</t>
  </si>
  <si>
    <t>DR-023-69</t>
  </si>
  <si>
    <t>DC Waste Manifest_English</t>
  </si>
  <si>
    <t>DR-023-70</t>
  </si>
  <si>
    <t>appendix_k_contractor's_cemp_specific_structure_20230921</t>
  </si>
  <si>
    <t>DR-023-71</t>
  </si>
  <si>
    <t>Weekly Environment Inspection Report_Rev02</t>
  </si>
  <si>
    <t>DR-023-72</t>
  </si>
  <si>
    <t>Pre_Mobilization_Environmental_Checklist_Rev06 Aug 24</t>
  </si>
  <si>
    <t>DR-023-73</t>
  </si>
  <si>
    <t>DC_TEBS - Methodology Guideline_July 2024</t>
  </si>
  <si>
    <t>DR-023-74</t>
  </si>
  <si>
    <t>Appendix_o_demobilization_audit_checklist_20230921</t>
  </si>
  <si>
    <t>DR-023-75</t>
  </si>
  <si>
    <t>NCR - Non-Conformance Report</t>
  </si>
  <si>
    <t>DR-023-76</t>
  </si>
  <si>
    <t>Air Quality Management Checklist</t>
  </si>
  <si>
    <t>DR-023-77</t>
  </si>
  <si>
    <t>Monthly Environmental Report Rev 02</t>
  </si>
  <si>
    <t>DR-023-78</t>
  </si>
  <si>
    <t>Quarterly CEMP Compliance Review Checklist</t>
  </si>
  <si>
    <t>DR-023-79</t>
  </si>
  <si>
    <t>KPIs and Scoring Criteria</t>
  </si>
  <si>
    <t>DR-023-80</t>
  </si>
  <si>
    <t>1. DC_Environment Requirements_Contractors_Nov. 2023</t>
  </si>
  <si>
    <t>DR-023-81</t>
  </si>
  <si>
    <t>2. DC_Environment Requirements_CSC_Nov. 2023</t>
  </si>
  <si>
    <t>DR-023-82</t>
  </si>
  <si>
    <t>3. DC_Environment Requirements_PMC_Nov. 2023</t>
  </si>
  <si>
    <t>DR-023-83</t>
  </si>
  <si>
    <t>DG-DSQ-000-0000-SSA-SCH-PC-000001(03)</t>
  </si>
  <si>
    <t>DR-023-84</t>
  </si>
  <si>
    <t>Oberoi Hotel CEMP</t>
  </si>
  <si>
    <t>DR-023-85</t>
  </si>
  <si>
    <t>DG-BUJ-106-0000-NSM-PLN-EN-000002 Rev.02</t>
  </si>
  <si>
    <t>DR-023-86</t>
  </si>
  <si>
    <t>DR-023-87</t>
  </si>
  <si>
    <t>DR-023-88</t>
  </si>
  <si>
    <t>DR-023-89</t>
  </si>
  <si>
    <t>appendix_g_soil_sampling_and_analysis_procedure_20230921</t>
  </si>
  <si>
    <t>DR-023-90</t>
  </si>
  <si>
    <t>DR-023-91</t>
  </si>
  <si>
    <t>DR-023-92</t>
  </si>
  <si>
    <t>ZAB SIGNED AGREEMENT</t>
  </si>
  <si>
    <t>DR-023-93</t>
  </si>
  <si>
    <t>appendix_t_legal_register_20230921</t>
  </si>
  <si>
    <t>DR-023-94</t>
  </si>
  <si>
    <t>Appendix_j_waste_management_manifest_arabic</t>
  </si>
  <si>
    <t>DR-023-95</t>
  </si>
  <si>
    <t>Appendix_j_waste_management_manifest_english</t>
  </si>
  <si>
    <t>DR-023-96</t>
  </si>
  <si>
    <t>appendix_l_contractor's_cemp_specific_structure_20230921</t>
  </si>
  <si>
    <t>DR-023-97</t>
  </si>
  <si>
    <t>CEMP COMPLIANCE CHECKLIST</t>
  </si>
  <si>
    <t>DR-023-98</t>
  </si>
  <si>
    <t>appendix_M_demobilization_audit_checklist_20230921</t>
  </si>
  <si>
    <t>DR-023-99</t>
  </si>
  <si>
    <t>appendix_N_non_conformance_report_20230921</t>
  </si>
  <si>
    <t>DR-023-100</t>
  </si>
  <si>
    <t>DR-023-101</t>
  </si>
  <si>
    <t>Air Quality Management Checklist for Earthwork Activities - Template</t>
  </si>
  <si>
    <t>DR-023-102</t>
  </si>
  <si>
    <t>02A. Schedule Narrative- Zallal P3</t>
  </si>
  <si>
    <t>DR-023-103</t>
  </si>
  <si>
    <t>02B. Baseline Schedule Zallal Package-3, Rev-04 (6-june-24)</t>
  </si>
  <si>
    <t>DR-023-104</t>
  </si>
  <si>
    <t>Overall Logistic Plan</t>
  </si>
  <si>
    <t>DR-023-105</t>
  </si>
  <si>
    <t>APPENDIX P – ENVIRONMENTAL TRAINING MATRIX</t>
  </si>
  <si>
    <t>DR-023-106</t>
  </si>
  <si>
    <t>DG-BUJ-106-0000-NSM-MTS-CE-000016 Rev.03</t>
  </si>
  <si>
    <t>DR-023-107</t>
  </si>
  <si>
    <t>DG-BUJ-106-0000-NSM-MTS-CE-000024 Rev.02</t>
  </si>
  <si>
    <t>DR-023-108</t>
  </si>
  <si>
    <t>DG-BUJ-106-0000-NSM-MTS-CE-000025 Rev.02</t>
  </si>
  <si>
    <t>DR-023-109</t>
  </si>
  <si>
    <t>DG-BUJ-106-0000-NSM-MTS-CE-000026</t>
  </si>
  <si>
    <t>DR-023-110</t>
  </si>
  <si>
    <t>DG-BUJ-106-0000-NSM-MTS-CE-000027 Rev.01</t>
  </si>
  <si>
    <t>DR-023-111</t>
  </si>
  <si>
    <t>DG-BUJ-106-0000-NSM-ORG-AD-000001 Rev.02</t>
  </si>
  <si>
    <t>DR-023-112</t>
  </si>
  <si>
    <t>Daily Checklist</t>
  </si>
  <si>
    <t>DR-023-113</t>
  </si>
  <si>
    <t>1. MAINTENANCE RECORD WORK SHOP SEPTEMBER 2024</t>
  </si>
  <si>
    <t>DR-023-114</t>
  </si>
  <si>
    <t>Spill Kits Checklist</t>
  </si>
  <si>
    <t>DR-023-115</t>
  </si>
  <si>
    <t>LIST OF CHEMICAL REPORT 322823</t>
  </si>
  <si>
    <t>DR-023-116</t>
  </si>
  <si>
    <t>Drinking Water Checklist</t>
  </si>
  <si>
    <t>DR-023-117</t>
  </si>
  <si>
    <t>Waste Management Checklist</t>
  </si>
  <si>
    <t>DR-024</t>
  </si>
  <si>
    <t>Environmental Compliance Report</t>
  </si>
  <si>
    <t>DR-025</t>
  </si>
  <si>
    <t>Register of Authority Engagement, Approvals and Waivers</t>
  </si>
  <si>
    <t>DR-026</t>
  </si>
  <si>
    <t>Stakeholder Management Plan (including Stakeholder Management Tracker)</t>
  </si>
  <si>
    <t>DR-027</t>
  </si>
  <si>
    <t>Baseline ESG Strategy and Latest Annual ESG Report</t>
  </si>
  <si>
    <t>DR-028</t>
  </si>
  <si>
    <t>Construction Environmental and Social Management Plan (including Environmental Permit Register)</t>
  </si>
  <si>
    <t>DR-029</t>
  </si>
  <si>
    <t>Construction Execution Plan</t>
  </si>
  <si>
    <t>DR-030</t>
  </si>
  <si>
    <t>Site and Logistics Plan (including traffic simulations)</t>
  </si>
  <si>
    <t>DR-031</t>
  </si>
  <si>
    <t>Interface Management Plan (including Stakeholder Management Plan*, Communication Plan &amp; Contractor Staging Plan and Commissioning,  Handover &amp; Close-out Plan)</t>
  </si>
  <si>
    <t>DR-032</t>
  </si>
  <si>
    <t>Workforce Planning Strategy</t>
  </si>
  <si>
    <t>IMS_Report-Dec'24-R2</t>
  </si>
  <si>
    <t>DR-033</t>
  </si>
  <si>
    <t>Construction Progress Report (including workforce numbers)</t>
  </si>
  <si>
    <t>DR-034</t>
  </si>
  <si>
    <t>Register of Technical Queries</t>
  </si>
  <si>
    <t>DR-035</t>
  </si>
  <si>
    <t>Register of Shop Drawing Reviews</t>
  </si>
  <si>
    <t>DR-036</t>
  </si>
  <si>
    <t>Register of Material &amp; Product Approval / Product Substitution or Change Requests</t>
  </si>
  <si>
    <t>DR-037</t>
  </si>
  <si>
    <t>Register of As-Built Drawings</t>
  </si>
  <si>
    <t>DR-038</t>
  </si>
  <si>
    <t>Register of Material Inspection Requests</t>
  </si>
  <si>
    <t>DR-039</t>
  </si>
  <si>
    <t xml:space="preserve">Register of Work Inspection Requests </t>
  </si>
  <si>
    <t>DR-040</t>
  </si>
  <si>
    <t>Quality Management Manual (QMP)</t>
  </si>
  <si>
    <t>DR-041</t>
  </si>
  <si>
    <t>Latest Monthly Quality Report, including defects and NCR data</t>
  </si>
  <si>
    <t>DR-042</t>
  </si>
  <si>
    <t>DR-043</t>
  </si>
  <si>
    <t>Sample of project specific Project Quality Plan (PQP)</t>
  </si>
  <si>
    <t>DR-044</t>
  </si>
  <si>
    <t xml:space="preserve">Latest Quality Audit Report </t>
  </si>
  <si>
    <t>DR-045</t>
  </si>
  <si>
    <t>Procurement Management Plan (including annual procurement lookahead and pre-qualified vendor database)</t>
  </si>
  <si>
    <t>DR-045-01</t>
  </si>
  <si>
    <t>DR-045a Procurement Executive Dashboard</t>
  </si>
  <si>
    <t>DR-045-02</t>
  </si>
  <si>
    <t>DR-045b-PQQ &amp; Shortlist Process Map</t>
  </si>
  <si>
    <t>DR-046</t>
  </si>
  <si>
    <t>Sample of Tender Award Report</t>
  </si>
  <si>
    <t>DR-047</t>
  </si>
  <si>
    <t>Procurement and Contracting Risk Register</t>
  </si>
  <si>
    <t>DR-048</t>
  </si>
  <si>
    <t>List of Appointed Vendors (including due-diligence checks)</t>
  </si>
  <si>
    <t>DR-048-01</t>
  </si>
  <si>
    <t>PSPR Extract Appendices</t>
  </si>
  <si>
    <t>DR-048-02</t>
  </si>
  <si>
    <t>PSPR Extract</t>
  </si>
  <si>
    <t>DR-049</t>
  </si>
  <si>
    <t>Supply Chain Risk Assessment</t>
  </si>
  <si>
    <t>Portfolio Risk and Issue Register Procurement-Extract</t>
  </si>
  <si>
    <t>DR-050</t>
  </si>
  <si>
    <t>Current Procurement Schedule</t>
  </si>
  <si>
    <t>DR-050 12 Month Forecast</t>
  </si>
  <si>
    <t>DR-051</t>
  </si>
  <si>
    <t>Sample of Signed Agreement / Awarded Contract</t>
  </si>
  <si>
    <t>DR-052</t>
  </si>
  <si>
    <t>Sample of Supplier and Contractor Performance Report</t>
  </si>
  <si>
    <t>DR-052-01</t>
  </si>
  <si>
    <t>Jacobs Performance</t>
  </si>
  <si>
    <t>DR-052-02</t>
  </si>
  <si>
    <t>Salini Performance</t>
  </si>
  <si>
    <t>DR-053</t>
  </si>
  <si>
    <t>Contract Execution Register (including Letter of Award and Letter of Commencement)</t>
  </si>
  <si>
    <t>LOA_Contract_New_Tracker_Extract</t>
  </si>
  <si>
    <t>DR-054</t>
  </si>
  <si>
    <t>Claims Register</t>
  </si>
  <si>
    <t>Claims Register Extract Sample</t>
  </si>
  <si>
    <t>DR-055</t>
  </si>
  <si>
    <t>Post Tender Clarification (PTC) Register</t>
  </si>
  <si>
    <t>DR-055-01</t>
  </si>
  <si>
    <t>DR-055a Tender Report PTC excerpt - PTC log</t>
  </si>
  <si>
    <t>DR-055-02</t>
  </si>
  <si>
    <t>DR-055b Tender Report PTC excerpt log signed</t>
  </si>
  <si>
    <t>DR-056</t>
  </si>
  <si>
    <t>Payment Register</t>
  </si>
  <si>
    <t>Payments Tracker 31.12.2024</t>
  </si>
  <si>
    <t>DR-057</t>
  </si>
  <si>
    <t>HSE Management Manual</t>
  </si>
  <si>
    <t>DR-057-01</t>
  </si>
  <si>
    <t>DD-SWD-SW-SWD-000-000-DGD-MAN-HS-000001 (05)_DGCL Construction Occupational Health and Safety Manual</t>
  </si>
  <si>
    <t>DR-057-02</t>
  </si>
  <si>
    <t>DG-DSQ-000-0000-SSA-PLN-HS-000001(04) (3) Approved SSA HSE Plan</t>
  </si>
  <si>
    <t>DR-057-03</t>
  </si>
  <si>
    <t>Oberoi Hotel - HSE Management Plan - WS-WSH-685-0000-USC-PLN-HS-000001</t>
  </si>
  <si>
    <t>DR-057-04</t>
  </si>
  <si>
    <t>DG-BUJ-106-0000-NSM-PLN-HS-000015 Rev.01</t>
  </si>
  <si>
    <t>DR-057-05</t>
  </si>
  <si>
    <t>DG-BUJ-106-0000-NSM-PLN-HS-000019 Rev.01</t>
  </si>
  <si>
    <t>DR-058</t>
  </si>
  <si>
    <t>HIRAC Methodology &amp; Safety Risk Register</t>
  </si>
  <si>
    <t>DR-058-01</t>
  </si>
  <si>
    <t>DG-BUJ-106-0000-NSM-RPT-HS-000045 - Zallal</t>
  </si>
  <si>
    <t>DR-058-02</t>
  </si>
  <si>
    <t>DR-059</t>
  </si>
  <si>
    <t>Emergency Evacuation &amp; Preparedness Plan</t>
  </si>
  <si>
    <t>DR-060</t>
  </si>
  <si>
    <t>Latest Monthly HSE Report</t>
  </si>
  <si>
    <t>DR-060-01</t>
  </si>
  <si>
    <t>DG-DSQ-000-0000-SSA-RPT-HS-000001(07)</t>
  </si>
  <si>
    <t>DR-060-02</t>
  </si>
  <si>
    <t>Zallal Monthly OH&amp;S Trend Analysis Report January 2025</t>
  </si>
  <si>
    <t>DR-060-03</t>
  </si>
  <si>
    <t>Zallal-OHS Monthly KPIs-Jan- 2025</t>
  </si>
  <si>
    <t>DR-061</t>
  </si>
  <si>
    <t>Latest HSE Audit Report</t>
  </si>
  <si>
    <t>DR-061-01</t>
  </si>
  <si>
    <t>Monthly PCI - Oberoi Hotel - April 2025</t>
  </si>
  <si>
    <t>DR-061-02</t>
  </si>
  <si>
    <t>PCI - AGA-P3-6-7 Apr 2025 Score (signed) - DSQ</t>
  </si>
  <si>
    <t>DR-061-03</t>
  </si>
  <si>
    <t>PCI -Jan 2025</t>
  </si>
  <si>
    <t>DR-061-04</t>
  </si>
  <si>
    <t>PCI SCAR Report Jan 2025</t>
  </si>
  <si>
    <t>DR-061-05</t>
  </si>
  <si>
    <t>Zallal-PCI Jan 2025-Signed</t>
  </si>
  <si>
    <t>DR-062</t>
  </si>
  <si>
    <t>Latest Monthly Welfare Monitoring Report</t>
  </si>
  <si>
    <t>DR-062-01</t>
  </si>
  <si>
    <t>DG-DSQ-316-0000-AEC-RPT-HS-001081 (00)</t>
  </si>
  <si>
    <t>DR-062-02</t>
  </si>
  <si>
    <t>Zallal Mixed Use- Monthly Welfare Facilities and Transportation Focus Inspection - 19-10-2024</t>
  </si>
  <si>
    <t>DR-063</t>
  </si>
  <si>
    <t>DR-062-03</t>
  </si>
  <si>
    <t>Camp Inspection Report-Oberoi Hotel -April 2025</t>
  </si>
  <si>
    <t>DR-064</t>
  </si>
  <si>
    <t>DR-062-04</t>
  </si>
  <si>
    <t>Focus Inspection Checklist - Drinking &amp; Ablution Water-12022025</t>
  </si>
  <si>
    <t>DR-065</t>
  </si>
  <si>
    <t>DR-062-05</t>
  </si>
  <si>
    <t>Welfare Focused Inspection - Oberoi Hotel - April 2025</t>
  </si>
  <si>
    <t>Welfare Management Manual (including Vendor Management &amp; Monitoring Program)</t>
  </si>
  <si>
    <t>DR-063-01</t>
  </si>
  <si>
    <t>04- Contractors Workers’ Quality of Life and Accommodations Procedures- 2024 - DSQ</t>
  </si>
  <si>
    <t>DR-063-02</t>
  </si>
  <si>
    <t>DG-BUJ-106-0000-NSM-PLN-HS-000021 Rev.02 - Zallal</t>
  </si>
  <si>
    <t xml:space="preserve">Latest Welfare Audit Report </t>
  </si>
  <si>
    <t>DR-064-01</t>
  </si>
  <si>
    <t>Accommodation Camp Audit Inspection Report-14 Oct 2024 - Zallal</t>
  </si>
  <si>
    <t>DR-064-02</t>
  </si>
  <si>
    <t>Alpha - Accommodation Camp Audit Inspection Report April 2025</t>
  </si>
  <si>
    <t>DR-064-03</t>
  </si>
  <si>
    <t>Azzam - Accommodation Camp Audit Inspection Report April 2025</t>
  </si>
  <si>
    <t>DR-064-04</t>
  </si>
  <si>
    <t>Salboukh - Accommodation Camp Audit Inspection Report April 2025</t>
  </si>
  <si>
    <t>DR-064-05</t>
  </si>
  <si>
    <t>DR-064-06</t>
  </si>
  <si>
    <t>Quarterly/annual progress reports for preceding three years (including approved budget, contingency utilization and change requests / claims)</t>
  </si>
  <si>
    <t>Cost Data Template_Diriyah (Dec24)</t>
  </si>
  <si>
    <t>DR-066</t>
  </si>
  <si>
    <t>Provisional Sums Status</t>
  </si>
  <si>
    <t>DR-067</t>
  </si>
  <si>
    <t>Innovation Strategy</t>
  </si>
  <si>
    <t>DR-067-01</t>
  </si>
  <si>
    <t>250430_DevCo's innovation strategic approach_vs</t>
  </si>
  <si>
    <t>DR-068</t>
  </si>
  <si>
    <t>Smart City Strategy</t>
  </si>
  <si>
    <t>Smart Diriyah overarching strategy (Executive summary) v2</t>
  </si>
  <si>
    <t>DR-069</t>
  </si>
  <si>
    <t>Innovation/ smart city impact assessment Report</t>
  </si>
  <si>
    <t>DR-070</t>
  </si>
  <si>
    <t>Sample of final master plan showing innovation/ Smart city considerations</t>
  </si>
  <si>
    <t>DR-071</t>
  </si>
  <si>
    <t>Register of Innovation &amp; Technology pilots and R&amp;D projects along with progress tracker</t>
  </si>
  <si>
    <t>DR-072</t>
  </si>
  <si>
    <t>Technical functions' strategy and initiatives</t>
  </si>
  <si>
    <t>DR-072-01</t>
  </si>
  <si>
    <t>20250318_Business plan BoD deck_vDevco.pdf</t>
  </si>
  <si>
    <t>DR-072-02</t>
  </si>
  <si>
    <t>241027_DevCo_onboarding_v35 (without video)</t>
  </si>
  <si>
    <t>DR-072-03</t>
  </si>
  <si>
    <t>DevCo development capacity_v29 (for PIF)</t>
  </si>
  <si>
    <t>DR-073</t>
  </si>
  <si>
    <t>Latest report which includes the progress of technical strategy initiatives</t>
  </si>
  <si>
    <t>250503_Portfolio wide projects</t>
  </si>
  <si>
    <t>DR-074</t>
  </si>
  <si>
    <t>List of technical functions’ KPIs (including baseline and targets)</t>
  </si>
  <si>
    <t>Performance Management Handbook v37.1</t>
  </si>
  <si>
    <t>DR-075</t>
  </si>
  <si>
    <t>Latest report which includes the progress of achievement of technical functions’ KPIs</t>
  </si>
  <si>
    <t>E-Annual plan components and details v1</t>
  </si>
  <si>
    <t>DR-076</t>
  </si>
  <si>
    <t>Approved and as-is org structure, including staffed/unstaffed positions, roles &amp; responsibilities</t>
  </si>
  <si>
    <t>DR-076-01</t>
  </si>
  <si>
    <t>Busness Development</t>
  </si>
  <si>
    <t>DR-076-02</t>
  </si>
  <si>
    <t>Commercial Leasing</t>
  </si>
  <si>
    <t>DR-076-03</t>
  </si>
  <si>
    <t>Commercial</t>
  </si>
  <si>
    <t>DR-076-04</t>
  </si>
  <si>
    <t>Design</t>
  </si>
  <si>
    <t>DR-076-05</t>
  </si>
  <si>
    <t>DevCo Organization Chart</t>
  </si>
  <si>
    <t>DR-076-06</t>
  </si>
  <si>
    <t>Development DG1</t>
  </si>
  <si>
    <t>DR-076-07</t>
  </si>
  <si>
    <t>Development DG2</t>
  </si>
  <si>
    <t>DR-076-08</t>
  </si>
  <si>
    <t>Development WS</t>
  </si>
  <si>
    <t>DR-076-09</t>
  </si>
  <si>
    <t>Materplanning</t>
  </si>
  <si>
    <t>DR-076-10</t>
  </si>
  <si>
    <t>OHSS Str 29.4.25</t>
  </si>
  <si>
    <t>DR-076-11</t>
  </si>
  <si>
    <t>Projects</t>
  </si>
  <si>
    <t>DR-076-12</t>
  </si>
  <si>
    <t>Retail Leasing</t>
  </si>
  <si>
    <t>DR-076-13</t>
  </si>
  <si>
    <t>Sales</t>
  </si>
  <si>
    <t>DR-077</t>
  </si>
  <si>
    <t>Strategic DevCo technical workforce planning report, including capacity and competency planning</t>
  </si>
  <si>
    <t>DevCo Workforce</t>
  </si>
  <si>
    <t>DR-078</t>
  </si>
  <si>
    <t xml:space="preserve">Register of Approved technical-related policies and procedures </t>
  </si>
  <si>
    <t>DR-079</t>
  </si>
  <si>
    <t>Register of technical platforms</t>
  </si>
  <si>
    <t>Assessment Criteria</t>
  </si>
  <si>
    <t>Data Point</t>
  </si>
  <si>
    <t>Input Value</t>
  </si>
  <si>
    <t>Data Source</t>
  </si>
  <si>
    <t>Assessor Remarks</t>
  </si>
  <si>
    <t>Assessment
Time Stamp</t>
  </si>
  <si>
    <t>Reviewer Remarks</t>
  </si>
  <si>
    <t>Review
Time Stamp</t>
  </si>
  <si>
    <t>Formula</t>
  </si>
  <si>
    <t>DevCo Schedule Performance Index (SPI)</t>
  </si>
  <si>
    <t>Earned Value (EV) / Planned Value (PV)</t>
  </si>
  <si>
    <t>% milestone achievement in accordance with the  approved business plan</t>
  </si>
  <si>
    <t>No. of milestones achieved on time/ No. of planned milestones</t>
  </si>
  <si>
    <t>% of projects with approved change requests in design phase since inception with time impact of more than 1 month</t>
  </si>
  <si>
    <t>Number of projects with approved change requests in design phase since inception with time impact of more than 1 month  / Total number of projects in design phase</t>
  </si>
  <si>
    <t>% of projects with approved change requests in construction phase since inception with time impact of more than 4 months</t>
  </si>
  <si>
    <t>Number of projects with approved change requests in construction phase since inception with time impact of more than 4 months / Total number of projects in construction phase</t>
  </si>
  <si>
    <t>% of projects with approved schedule extension</t>
  </si>
  <si>
    <t>(Number of Projects with Approved Schedule Extension)/Total Number of Projects)</t>
  </si>
  <si>
    <t xml:space="preserve">% of projects with Forecast completion date beyond the latest approved schedule </t>
  </si>
  <si>
    <t>Number of projects with forecast completion date beyond the latest approved schedule / [No. of projects with schedule extension (design stage) +  No. of projects with schedule extension (construction stage)]</t>
  </si>
  <si>
    <t>Is the Forecast Finish Date at a given data date based on the alignment and buy-in from project teams and other listed stakeholders?</t>
  </si>
  <si>
    <t>Yes</t>
  </si>
  <si>
    <t xml:space="preserve">"Satisfactory Score" if key project stakeholders (engineering, procurement, construction, client teams) were formally briefed, discussed on the forecast date includ any foreseen risks but no formal sign off doc on the forecast finish date is available </t>
  </si>
  <si>
    <t>Based on the risks identified and approved change requests, has the DevCo conducted a sensitivity assessment on the forecast completion at a given data date?</t>
  </si>
  <si>
    <t>Yes, but inadequate</t>
  </si>
  <si>
    <t>"Satisfactory" if new activities as per the risks identified and discussions with stakeholders are added in the revised programme but do not have logical relationships and there is no comparison of the critical path analysis before and after date change</t>
  </si>
  <si>
    <t>Has DevCo allocated risk contingency for the identified risks? </t>
  </si>
  <si>
    <t>Satisfactory Score if - Contingency allocated but  not aligning with the risk severity as per the heat map</t>
  </si>
  <si>
    <t>Was there any deferment in the project completion date due to unidentified risks?</t>
  </si>
  <si>
    <t>Yes, but less than 1 month</t>
  </si>
  <si>
    <t>Satisfactory Score if - the deferment was less than 1 month</t>
  </si>
  <si>
    <t>Was there any Cost Overrun because of identified risk? </t>
  </si>
  <si>
    <t>No</t>
  </si>
  <si>
    <t>Satisfactory Score if - the cost overrun was less than 5%</t>
  </si>
  <si>
    <t>Was there any Cost Overrun because of unidentified risk? </t>
  </si>
  <si>
    <t>Yes, but less than  1%</t>
  </si>
  <si>
    <t>Satisfactory Score if - the cost overrun was less than 1%</t>
  </si>
  <si>
    <t>Risk Control Rate of the identified risks at DevCo Level</t>
  </si>
  <si>
    <t>Number of Controlled Risks / Total number of identified risks</t>
  </si>
  <si>
    <t>Is the DevCo fully compliant with Risk Management Plan requirements?</t>
  </si>
  <si>
    <t>Satisfactory Score if - the risks were identified, mitigations planned but not communicated to all the relevant stakeholders.
And the risk register is updated</t>
  </si>
  <si>
    <t>Is there a difference in the time impact forecast before and after the risk event has triggered?</t>
  </si>
  <si>
    <t>Yes, but less than 2 weeks</t>
  </si>
  <si>
    <t>Satisfactory Score if - the time impact is less than 2 weeks for Design phase completion and less than 1 month of Construction Phase Completion</t>
  </si>
  <si>
    <t>Is there a difference in the Cost impact forecast before and after the risk event has triggered?</t>
  </si>
  <si>
    <t>Yes, but less than 0.5%</t>
  </si>
  <si>
    <t>Satisfactory Score if - the cost impact is less than 0.5% of the  identified risk costing</t>
  </si>
  <si>
    <t>Value</t>
  </si>
  <si>
    <t>Rating</t>
  </si>
  <si>
    <t>Score</t>
  </si>
  <si>
    <t>Assessment Criteria Weightage</t>
  </si>
  <si>
    <t>Assessment Guideline/Formula</t>
  </si>
  <si>
    <t>Good</t>
  </si>
  <si>
    <t>Satisfactory</t>
  </si>
  <si>
    <t>Needs Improvement</t>
  </si>
  <si>
    <t>Remarks 1</t>
  </si>
  <si>
    <t>Performance Signal</t>
  </si>
  <si>
    <t>Performance Signal Score</t>
  </si>
  <si>
    <t>Performance Signals Weightage</t>
  </si>
  <si>
    <t>Remarks 2</t>
  </si>
  <si>
    <t xml:space="preserve">Key Topic </t>
  </si>
  <si>
    <t>Key Topic Score</t>
  </si>
  <si>
    <t>Remarks 3</t>
  </si>
  <si>
    <t>&gt;1</t>
  </si>
  <si>
    <t>0.85-1</t>
  </si>
  <si>
    <t>&lt;0.85</t>
  </si>
  <si>
    <t>Schedule Adherence</t>
  </si>
  <si>
    <t>Overall Progress</t>
  </si>
  <si>
    <t>&gt;70%</t>
  </si>
  <si>
    <t>50-70%</t>
  </si>
  <si>
    <t>&lt;50%</t>
  </si>
  <si>
    <t>&lt;30%</t>
  </si>
  <si>
    <t>30-70%</t>
  </si>
  <si>
    <t xml:space="preserve">Schedule Extension </t>
  </si>
  <si>
    <t>&lt;20%</t>
  </si>
  <si>
    <t>20-40%</t>
  </si>
  <si>
    <t>&gt;40%</t>
  </si>
  <si>
    <t>Schedule Achievability</t>
  </si>
  <si>
    <t>Risk Governance</t>
  </si>
  <si>
    <t>Risk Performance</t>
  </si>
  <si>
    <t>Yes, but less than  5%</t>
  </si>
  <si>
    <t>40-70%</t>
  </si>
  <si>
    <t>&lt;40%</t>
  </si>
  <si>
    <t>Realized Risk Status</t>
  </si>
  <si>
    <t>Question</t>
  </si>
  <si>
    <t>Date of
 Interview</t>
  </si>
  <si>
    <t>Response</t>
  </si>
  <si>
    <t>Internal Comment</t>
  </si>
  <si>
    <t>Follow Up Question</t>
  </si>
  <si>
    <t>In case the project is behind schedule, is there a recovery program to address the delay?</t>
  </si>
  <si>
    <t>What factors led to approve the change(s) in the completion date (design/construction/stakeholder approvals)?</t>
  </si>
  <si>
    <t>Using a sample project, please show how an in-depth analysis was conducted to ensure how realistic the remaining duration of the project planned/ forecasted was, critical path defined, considering resource availability, project constraints, and risk factors in order to avoid likelihood of schedule slippages &amp; cost overruns. </t>
  </si>
  <si>
    <t>Did the approved schedule consider the risks identified during the Risk Assessment stage?</t>
  </si>
  <si>
    <t>What percentage of projects have an approved risk register?</t>
  </si>
  <si>
    <t>What percentage of risk associated  costs is a part of total budget?</t>
  </si>
  <si>
    <t>After the risk event triggered, was there a difference between the anticipated and actual effects on time and cost? If so, what were the reasons and what is the plan to reduce the further overrun.</t>
  </si>
  <si>
    <t>Schedule Chart</t>
  </si>
  <si>
    <t>Top 10 Risks</t>
  </si>
  <si>
    <t>Top 5 Risk Categories</t>
  </si>
  <si>
    <t>Additional Data Point</t>
  </si>
  <si>
    <t>Scorecard
Visualization</t>
  </si>
  <si>
    <t>Year</t>
  </si>
  <si>
    <t>Value Completed (Baseline) in M SAR</t>
  </si>
  <si>
    <t>Value Completed (Actual) in M SAR</t>
  </si>
  <si>
    <t>Value Completed (Forecast) in M SAR</t>
  </si>
  <si>
    <t>Risk</t>
  </si>
  <si>
    <t>Source</t>
  </si>
  <si>
    <t>Potential Impact</t>
  </si>
  <si>
    <t>Risk Rating</t>
  </si>
  <si>
    <t>Risk Status</t>
  </si>
  <si>
    <t>Current Measures</t>
  </si>
  <si>
    <t>Risk Category</t>
  </si>
  <si>
    <t>Number of Risk Items</t>
  </si>
  <si>
    <t>Risk 1</t>
  </si>
  <si>
    <t>Risk 2</t>
  </si>
  <si>
    <t>Risk 3</t>
  </si>
  <si>
    <t>Risk 4</t>
  </si>
  <si>
    <t>Risk 5</t>
  </si>
  <si>
    <t>Risk 6</t>
  </si>
  <si>
    <t>Risk 7</t>
  </si>
  <si>
    <t>3</t>
  </si>
  <si>
    <t>Risk 8</t>
  </si>
  <si>
    <t>6</t>
  </si>
  <si>
    <t>Risk 9</t>
  </si>
  <si>
    <t>Risk 10</t>
  </si>
  <si>
    <t>(Percentage similarity between Approved CGI and Latest CGI at same angle and scale) + (Percentage similarity between Approved Animation and Latest Animation at same camera angle) / 2</t>
  </si>
  <si>
    <t>Does the Latest Material Palette &amp; Finish Schedule support the look of the Approved CGI?</t>
  </si>
  <si>
    <t>Material Palette &amp; Finish Schedule matched Approved CGI</t>
  </si>
  <si>
    <t>Does the DevCo have Design &amp; Technical Guidelines (including Look &amp; Feel Design Guidelines)?</t>
  </si>
  <si>
    <t>The Design and Technical Guidelines exist</t>
  </si>
  <si>
    <t>Do DevCo projects comply with DDTG?</t>
  </si>
  <si>
    <t xml:space="preserve">Material Palette &amp; Finish Schedule aligns with Look &amp; Feel Guideline </t>
  </si>
  <si>
    <t>(Latest BUA - Approved BUA) / Approved BUA</t>
  </si>
  <si>
    <t>% variance in land use permit area</t>
  </si>
  <si>
    <t>(Latest Land Area - Approved Land Area) / Approved Land Area</t>
  </si>
  <si>
    <t>% variance from approved population</t>
  </si>
  <si>
    <t>(Latest Population - Approved Population) / Approved Population</t>
  </si>
  <si>
    <t>Modularized Construction Cost / Total Construction Cost</t>
  </si>
  <si>
    <t>Constructability Report exists</t>
  </si>
  <si>
    <t>Was design for Enabling Work Package considerd as part of the design process to ensure the readiness of the site for the main construction work?</t>
  </si>
  <si>
    <t>Consideration of design for enabling work package</t>
  </si>
  <si>
    <t>Are documentation packages meeting the LOD requirements of the latest Design Stage Gate?</t>
  </si>
  <si>
    <t>LOD Documented matches LOD Required</t>
  </si>
  <si>
    <t>Have all projects adopted digital delivery using BIM and/or GIS?</t>
  </si>
  <si>
    <t>BIM Documentation exists</t>
  </si>
  <si>
    <t>Is project delivery occurring in accordance with the latest approved design strategy?</t>
  </si>
  <si>
    <t>Review Latest Approved Design Strategy and compare with the Stage Gate Design Report</t>
  </si>
  <si>
    <t xml:space="preserve">% of projects with completed technical design/peer reviews and verifications/certifications as required for the latest Design Stage Gate </t>
  </si>
  <si>
    <t>Check the Design Review &amp; Verification Register, assess if correct number of Design Reviews have occurred in accordance with the Design Management Report</t>
  </si>
  <si>
    <t>Closed Corrective Actions / Total Corrective Actions</t>
  </si>
  <si>
    <t>Average number of days between Date Corrective Action is recorded in the Corrective Action Register and the Date Corrective Action is Closed</t>
  </si>
  <si>
    <t>Is the average cycle time to complete reviews and certifications in accordance with the Design Management Report?</t>
  </si>
  <si>
    <t>Average number of days between Design Review Submittals and Completion of the Design Reviews compared to the number of days required to complete the Design Reviews in accordance with the Design Management Report</t>
  </si>
  <si>
    <t>Has the DevCo engaged independent certification of major critical elements?</t>
  </si>
  <si>
    <t>Independent Certification exists</t>
  </si>
  <si>
    <t>The Infrastructure and Engineering Report references the Regional Infrastructure &amp; Mobility Plans and demonstrates adoption of Regional Strategies</t>
  </si>
  <si>
    <t>Do all projects comply with environmental guidelines in accordance with ESIA?</t>
  </si>
  <si>
    <t>Key Environmental Risks and Site Environmental Factors are covered in the Environmental Compliance Report</t>
  </si>
  <si>
    <t>% of projects with Code Compliance Violations</t>
  </si>
  <si>
    <t>Total Number of Code Compliance Violations taken from the Code Compliance Assessment Report</t>
  </si>
  <si>
    <t>Total Waivers Approved / Total Waiver Applications Submitted</t>
  </si>
  <si>
    <t>Assessment Guideline /Formula</t>
  </si>
  <si>
    <t xml:space="preserve">CGI and Animation Compliance </t>
  </si>
  <si>
    <t>Vision Adherence</t>
  </si>
  <si>
    <t>&lt;15%</t>
  </si>
  <si>
    <t>15-30%</t>
  </si>
  <si>
    <t>&gt;30%</t>
  </si>
  <si>
    <t>Development Program Variance</t>
  </si>
  <si>
    <t>30-40%</t>
  </si>
  <si>
    <t>Construction Design Maturity</t>
  </si>
  <si>
    <t>Design for Constructability</t>
  </si>
  <si>
    <t>Design Management Maturity</t>
  </si>
  <si>
    <t>Design Management</t>
  </si>
  <si>
    <t>&lt;14days</t>
  </si>
  <si>
    <t>14-30days</t>
  </si>
  <si>
    <t>&gt;30days</t>
  </si>
  <si>
    <t>Environmental Compliance Status</t>
  </si>
  <si>
    <t xml:space="preserve">Regulatory Compliance </t>
  </si>
  <si>
    <t>&lt;10%</t>
  </si>
  <si>
    <t>10-30%</t>
  </si>
  <si>
    <t>Authority Compliance Status</t>
  </si>
  <si>
    <t>Date of Interview</t>
  </si>
  <si>
    <t>How was the supply chain assessment done for materials &amp; finishes required to achieve the Vision at point of incorporation?</t>
  </si>
  <si>
    <t>What were the reasons for any changes from original approved designs to latest design, and at which stage were these changes approved?</t>
  </si>
  <si>
    <t>Have the project designs aligned with DevCo Design  &amp; Technical Guidelines? Have there been any challenges adhering to the Vision? Provide an example how this has been resolved.</t>
  </si>
  <si>
    <t>Has the variance to the Development Program been submitted for approval?</t>
  </si>
  <si>
    <t>What were the reasons for the variance between the current business plan and latest development program? Were these submitted for approval?</t>
  </si>
  <si>
    <t>What is the impact, if any, on the business plan with these changes? Are there mitigation measures in place?</t>
  </si>
  <si>
    <t>Are there any outstanding FB directions and resolutions relating to design and development program? If so, please provide.</t>
  </si>
  <si>
    <t>Was the Vision assessed for construction viability at point of incorporation?</t>
  </si>
  <si>
    <t>How was designing for constructability incorporated in the design process?</t>
  </si>
  <si>
    <t>Have enabling works been considered to ensure the site is ready for development?</t>
  </si>
  <si>
    <t>Do all projects adopt digital delivery using BIM/GIS? If not, how are they managing coordination?</t>
  </si>
  <si>
    <t>What challenges has the DevCo faced in achieving the Design Strategy, how have these been overcome and has the PEP been updated and approved to reflect the changes. Provide example</t>
  </si>
  <si>
    <t>Has the DevCo had any difficulty engaging independent/peer design reviews for critical design packages. What method is used for design verification &amp; certification?</t>
  </si>
  <si>
    <t>How has the design accommodated the regional guidelines and requirements (e.g. infrastructure, mobility, environment)?</t>
  </si>
  <si>
    <t>What are the environmental risks identified and how have they been mitigated?</t>
  </si>
  <si>
    <t>Are there any deviations from KSA or local codes and guidelines, justified by international/industry best practices?</t>
  </si>
  <si>
    <t>Has engagement commenced with all required stakeholders and what is the rate of closure of conditions and requirements?</t>
  </si>
  <si>
    <t>What are the challenges in meeting the targets?</t>
  </si>
  <si>
    <t>% of CESMP mitigation measures which align with ESIA*</t>
  </si>
  <si>
    <t>Environmental mitigation measures included in CESMP / Environmental mitigation measures recommended in ESIA</t>
  </si>
  <si>
    <t>Has the Construction Execution Plan been updated to reflect the latest stage of construction?</t>
  </si>
  <si>
    <t>Update of construction execution plan</t>
  </si>
  <si>
    <t>Has the construction sequence and method statement been reviewed and approved?</t>
  </si>
  <si>
    <t>Review and approval of construction sequence and method statement</t>
  </si>
  <si>
    <t>Sufficient land acquired</t>
  </si>
  <si>
    <t>Have Traffic Simulations been completed in preparing the Site &amp; Logistics Plan?</t>
  </si>
  <si>
    <t>Completion of traffic simulations</t>
  </si>
  <si>
    <t>% of Stakeholder MOU** / LUPs*** not executed in accordance with critical lead time</t>
  </si>
  <si>
    <t>Number of Stakeholder MOU or Land Use Permits not executed on time/ Total number of Stakeholder MOU or Land Use Permits required</t>
  </si>
  <si>
    <t>% of Workforce Hired against Workforce Estimates</t>
  </si>
  <si>
    <t>Actual workforce employed / forecast workforce requirements</t>
  </si>
  <si>
    <t>Actual number of labor camps / Forecast number of labor camps</t>
  </si>
  <si>
    <t>% of Material Supply Capacity against Material Demand Estimates</t>
  </si>
  <si>
    <t>Actual number of batching plants / forecast number of batching plants</t>
  </si>
  <si>
    <t>Adherence to Technical Submittals Review Cycle Time</t>
  </si>
  <si>
    <t>% of approved shop drawing reviews vs planned</t>
  </si>
  <si>
    <t>Total number of shop drawing reviews approved / Total number of shop drawing review requests</t>
  </si>
  <si>
    <t>% of approved product waivers vs product specified</t>
  </si>
  <si>
    <t>Total number of product sample &amp; materials approved / Total number of product sample &amp; material approvals requested</t>
  </si>
  <si>
    <t>% of Certified As-Built Drawing Packages vs Planned</t>
  </si>
  <si>
    <t>Number of As-built reviews / approvals / Number of As-Built review requests</t>
  </si>
  <si>
    <t>MIR Inspection Rate</t>
  </si>
  <si>
    <t>Number of MIR Inspected / Total number of MIRs requested</t>
  </si>
  <si>
    <t>MIR Acceptance and Approval Rate</t>
  </si>
  <si>
    <t>Number of Approved MIR / Total number of MIRs requested</t>
  </si>
  <si>
    <t>WIR Inspection Rate</t>
  </si>
  <si>
    <t>Number of WIR Inspected / Total number of WIRs requested</t>
  </si>
  <si>
    <t>Key Topic</t>
  </si>
  <si>
    <t>&gt;80%</t>
  </si>
  <si>
    <t>60-80%</t>
  </si>
  <si>
    <t>&lt;60%</t>
  </si>
  <si>
    <t>Construction Planning Maturity</t>
  </si>
  <si>
    <t>Construction</t>
  </si>
  <si>
    <t>20-60%</t>
  </si>
  <si>
    <t>&gt;60%</t>
  </si>
  <si>
    <t>&gt;90%</t>
  </si>
  <si>
    <t>70-90%</t>
  </si>
  <si>
    <t>&lt;70%</t>
  </si>
  <si>
    <t>Workforce Resource Availability</t>
  </si>
  <si>
    <t>40-80%</t>
  </si>
  <si>
    <t>Adherence to Design</t>
  </si>
  <si>
    <t>Quality</t>
  </si>
  <si>
    <t>60-90%</t>
  </si>
  <si>
    <t>Poor</t>
  </si>
  <si>
    <t>40-60%</t>
  </si>
  <si>
    <t>What are the challenges in implementation of the Project Execution Plan and how are you managing those?</t>
  </si>
  <si>
    <t>Have there been any setbacks with the required land acquisition, if so, what are they and how do you plan to overcome the issues?</t>
  </si>
  <si>
    <t>Have any delays occurred due to stakeholder objections; how did you resolve the issue?</t>
  </si>
  <si>
    <t>Have there been any challenges with labor camp establishment, number, quality or provision of amenities in accordance with workforce estimates?</t>
  </si>
  <si>
    <t>Have there been any challenges in hiring the required skilled labor workforce, how do you plan to overcome this?</t>
  </si>
  <si>
    <t>How do you track and record workforce retention and turnover rate?</t>
  </si>
  <si>
    <t>How do you track and record plant/ equipment downtime?</t>
  </si>
  <si>
    <t>What are the reasons for any deviations from the approved design intent?</t>
  </si>
  <si>
    <t>Have there been delays in the approval's workflow, if so, what actions have been taken to resolve the delays?</t>
  </si>
  <si>
    <t>Have material or product availability and lead times led to substitution requests?</t>
  </si>
  <si>
    <t>Has the required number of ITPs been signed off throughout construction?</t>
  </si>
  <si>
    <t>Out of all the defects and NCRs raised, how many are closed out?</t>
  </si>
  <si>
    <t>What are the challenges preventing adherence to the planned number of audits, what measures have you undertaken to resolve the challenges?</t>
  </si>
  <si>
    <t>Have any Vendors failed to deliver the work under contact, what has been done to resolve the issue and to track Vendor performance?</t>
  </si>
  <si>
    <t>What strategies are in place to catch up on the procurement schedule, can you show evidence this is working?</t>
  </si>
  <si>
    <t>What level of market intelligence has been applied to the Supply Chain Risk Assessment, provide example.</t>
  </si>
  <si>
    <t>Is the DevCo aware of suppliers/contractors not fulfilling service delivery compliance requirement as per contract terms (contract KPI compliance). Are there any mitigation measures in place? Provide example.</t>
  </si>
  <si>
    <t>Are there any claims or disputes resulting in financial risk, project disruption or legal escalation?  Are these resolved within contractually agreed timelines? What is the plan for resolution?</t>
  </si>
  <si>
    <t>Were there procurement bottlenecks due to approval delays, bid evaluation inefficiencies, or poor planning, negatively impacting project schedules, what is being done to resolve this? Provide example.</t>
  </si>
  <si>
    <t>Of the incidents / safety concerns raised, are there any that are difficult to resolve and why?</t>
  </si>
  <si>
    <t>What mitigation measures have been implemented as a result of incidents and safety observations raised?  How many have had mitigation measures put in place? Provide an example.</t>
  </si>
  <si>
    <t>Are there any recurring incidents / safety observations outside of your control, if so, please provide detail?</t>
  </si>
  <si>
    <t>What are the challenges preventing leadership safety walks, what measures have you undertaken to resolve the challenges?</t>
  </si>
  <si>
    <t>Have there been challenges in sourcing qualified HSE&amp;W leaders? If so, what have you done to resolve the shortfall, such as training? Do you maintain a training register? If so, please provide a sample.</t>
  </si>
  <si>
    <t>What mitigation measures have been implemented as a result of welfare audit observations &amp; recommendations?</t>
  </si>
  <si>
    <t>Land Acquisition Requirements</t>
  </si>
  <si>
    <t>Quality Audits</t>
  </si>
  <si>
    <t>Procurement Packages</t>
  </si>
  <si>
    <t>Incident Management</t>
  </si>
  <si>
    <t>Compliance Management - Audits/Inspections</t>
  </si>
  <si>
    <t>Compliance Management - Actions</t>
  </si>
  <si>
    <t>Safety Trainings</t>
  </si>
  <si>
    <t>Program</t>
  </si>
  <si>
    <t>Acquired (Ha)</t>
  </si>
  <si>
    <t>Under Negotiation (Ha)</t>
  </si>
  <si>
    <t>Pending (Ha)</t>
  </si>
  <si>
    <t>Month</t>
  </si>
  <si>
    <t>Number of Quality Audits</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</si>
  <si>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</si>
  <si>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</si>
  <si>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</si>
  <si>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</si>
  <si>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</si>
  <si>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</si>
  <si>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</si>
  <si>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</si>
  <si>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</si>
  <si>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</si>
  <si>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</si>
  <si>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</si>
  <si>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</si>
  <si>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</si>
  <si>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</si>
  <si>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</si>
  <si>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</si>
  <si>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</si>
  <si>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Jan</t>
  </si>
  <si>
    <t>Fatalities</t>
  </si>
  <si>
    <t>0</t>
  </si>
  <si>
    <t>HSE Audit</t>
  </si>
  <si>
    <t>5</t>
  </si>
  <si>
    <t>HSE</t>
  </si>
  <si>
    <t>Feb</t>
  </si>
  <si>
    <t>Severe Impairment</t>
  </si>
  <si>
    <t>1</t>
  </si>
  <si>
    <t>Welfare Inspection</t>
  </si>
  <si>
    <t>2</t>
  </si>
  <si>
    <t>Welfare</t>
  </si>
  <si>
    <t>Mar</t>
  </si>
  <si>
    <t>Lost Time Incidents</t>
  </si>
  <si>
    <t>Apr</t>
  </si>
  <si>
    <t>Recordable Incidents</t>
  </si>
  <si>
    <t>May</t>
  </si>
  <si>
    <t>Near Misses</t>
  </si>
  <si>
    <t>Jun</t>
  </si>
  <si>
    <t>Jul</t>
  </si>
  <si>
    <t>Aug</t>
  </si>
  <si>
    <t>Sep</t>
  </si>
  <si>
    <t>Oct</t>
  </si>
  <si>
    <t>Nov</t>
  </si>
  <si>
    <t>Dec</t>
  </si>
  <si>
    <t xml:space="preserve">Budget Variance </t>
  </si>
  <si>
    <t xml:space="preserve">% of projects having Budget Variance   </t>
  </si>
  <si>
    <t>Number of Projects with Budget Variance / Total number of Projects</t>
  </si>
  <si>
    <t>% of projects with contingency utilization rate &gt; 1</t>
  </si>
  <si>
    <t>(Number of projects with contingency utilization &gt; 1) / (Total number of projects)</t>
  </si>
  <si>
    <t>% of projects with Approved Change Requests (design/construction) having a cost impact greater than 2%</t>
  </si>
  <si>
    <t>(No. of projects with approved change request having a cost impact greater than 2%) / (Total number of projects)</t>
  </si>
  <si>
    <t>% of projects with Approved Claims</t>
  </si>
  <si>
    <t>(No. of projects with approved claims) / (Total number of projects)</t>
  </si>
  <si>
    <t xml:space="preserve">% of provisional sums of the latest PIF Approved Capex budget </t>
  </si>
  <si>
    <t>Total Provisional Sums/Latest Approved Budget</t>
  </si>
  <si>
    <t xml:space="preserve">% of variance of Allocated Provisional sums against the awarded  amount  </t>
  </si>
  <si>
    <t>(Total Provisional Sums−Actual Utilized Provisional Sums)/Total Provisional Sums</t>
  </si>
  <si>
    <t>10-20%</t>
  </si>
  <si>
    <t>&gt;20%</t>
  </si>
  <si>
    <t>Budget Variance</t>
  </si>
  <si>
    <t>Overall Budget</t>
  </si>
  <si>
    <t>Budget Trend</t>
  </si>
  <si>
    <t>&lt;5%</t>
  </si>
  <si>
    <t>5-15%</t>
  </si>
  <si>
    <t>&gt;15%</t>
  </si>
  <si>
    <t>&lt;2%</t>
  </si>
  <si>
    <t>2-5%</t>
  </si>
  <si>
    <t>&gt;5%</t>
  </si>
  <si>
    <t>Provisional Sum Utilization</t>
  </si>
  <si>
    <t>What corrective actions were taken when a project exceeds its budget?</t>
  </si>
  <si>
    <t>What had been the three key factors contributing to budget overruns?</t>
  </si>
  <si>
    <t>Based on the revisions to the budget did the DevCo perform any trend analysis to understand the root cause factors contributing to such revisions and was the same recorded in the lessons learnt repository?</t>
  </si>
  <si>
    <t>Which project categories or project stages requested for more budget than planned?</t>
  </si>
  <si>
    <t>Was the scope of work identified for Provisional sums defined at concept stage?</t>
  </si>
  <si>
    <t>Was the amount estimated based on historical benchmarking rates? If yes, please provide a sample.</t>
  </si>
  <si>
    <t>Budget Performance</t>
  </si>
  <si>
    <t>Budget Value (Baseline) in M SAR</t>
  </si>
  <si>
    <t>Budget Value (Revised) in M SAR</t>
  </si>
  <si>
    <t>Budget Value (Forecast) in M SAR</t>
  </si>
  <si>
    <t xml:space="preserve">Is there an innovation Strategy or document that lists the key focus areas and initiatives across design, construction and operation and aligned with DevCo strategic plan? </t>
  </si>
  <si>
    <t>Innovation Strategy: Availability - 15%; Strategic Alignment - 15%; Adequate list of key focus areas - 10%; Adequate list of detailed initiatives - 10%; CBA - 15%; Implementation Roadmap - 15%; Process formulated - 10%; Budget of implementation - 10%</t>
  </si>
  <si>
    <t xml:space="preserve">Is there a smart city Strategy or document that lists the key  focus areas of smart city aligned with DevCo strategic plan? </t>
  </si>
  <si>
    <t>Is there an impact assessment report or identified process/ guidelines to evaluate the impact of the innovation / smart city technologies adoption on DevCo performance?</t>
  </si>
  <si>
    <t xml:space="preserve">Is there evidence for innovation / smart city technologies successful implementation (in final design report, master plan or other)? </t>
  </si>
  <si>
    <t xml:space="preserve">Are there Pilot or R&amp;D projects conducted? </t>
  </si>
  <si>
    <t>% of pilot / R&amp;D Projects Transitioned into Full-Scale</t>
  </si>
  <si>
    <t>[(Number of pilots that are scaled successfully + Number of R&amp;D projects that are successfully piloted or fully-scaled) / (Number of pilot projects + Number of R&amp;D projects)]</t>
  </si>
  <si>
    <t>Availability of Innovation unit / department with structured team</t>
  </si>
  <si>
    <t>Availability of Innovation and Technology Strategy / Process &amp; Framework</t>
  </si>
  <si>
    <t>Availability - 50%
Implementation of the unit/department framework/ process - 50%</t>
  </si>
  <si>
    <t>&gt;75%</t>
  </si>
  <si>
    <t>60-75%</t>
  </si>
  <si>
    <t>Innovation &amp; Technology Deployment</t>
  </si>
  <si>
    <t>Pilot and R&amp;D Transition Rate</t>
  </si>
  <si>
    <t>Organization Maturity Towards Innovation Adoption</t>
  </si>
  <si>
    <t>&gt;50%</t>
  </si>
  <si>
    <t>If there is no innovation or smart city strategy, is there a document that lists the areas and initiatives for innovation and smart city technology applied during the design, construction, and operations stages?</t>
  </si>
  <si>
    <t>Are there guidelines for assessing the impact of innovation and smart city technologies on DevCo performance?</t>
  </si>
  <si>
    <t>If there is no pilot or R&amp;D register, did you conduct any pilot or R&amp;D projects? what is the number of conducted pilot/ R&amp;D projects? Please provide a sample.</t>
  </si>
  <si>
    <t>What is the number of pilots / R&amp;D projects that are scaled successfully?</t>
  </si>
  <si>
    <t>Is there an Innovation unit / department setup? How does the hierarchy look like?</t>
  </si>
  <si>
    <t>Is there an Innovation Unit strategy/ Process and Framework? If yes, please share a document relating to this.</t>
  </si>
  <si>
    <t>Availability of Technical Function Strategy</t>
  </si>
  <si>
    <t>Yes, but very brief</t>
  </si>
  <si>
    <t>Give 'satisfactory' score if there is a technical function strategy, but it is very general and does not provide specific details of the strategy</t>
  </si>
  <si>
    <t>Alignment of Technical Strategy with Organizational Strategy</t>
  </si>
  <si>
    <t>Well-aligned</t>
  </si>
  <si>
    <t>Assess if elements of technical strategy is aligned with organizational strategy.  
"Average" score if key elements of organizational strategy is not addressed in technical strategy</t>
  </si>
  <si>
    <t>Severity of Key Challenges Faced in Strategy Execution Technically</t>
  </si>
  <si>
    <t>Moderate</t>
  </si>
  <si>
    <t>"Severe" score if challenges faced can impact strategy execution significantly (in terms of time, cost and/or quality)</t>
  </si>
  <si>
    <t>Availability of Technical KPIs</t>
  </si>
  <si>
    <t>Give 'satisfactory' score if there are technical KPIs, but they are very generic</t>
  </si>
  <si>
    <t>Progress of Achievement of KPIs for Technical Team</t>
  </si>
  <si>
    <t>Number of KPIs achieved / Total Number of KPIs set for the same period</t>
  </si>
  <si>
    <t>Aligned with industry benchmarks</t>
  </si>
  <si>
    <t>Criticality of Vacant/Missing Positions in Organization</t>
  </si>
  <si>
    <t>Minor</t>
  </si>
  <si>
    <t>"Severe" if more than 25% of technical department head (N-2 or 3) and above are vacant 
Technical department head: person leading a technical function (depends on organization size)
"Moderate" if 2 position for technical department head are vacant</t>
  </si>
  <si>
    <t>Appropriateness of Qualifications in Recruitment of Vacant Technical Department Head Positions</t>
  </si>
  <si>
    <t>"Critical" score if there is little to no relevance in the requested qualifications to the role</t>
  </si>
  <si>
    <t>Robustness of Policy/Guideline/Procedure Communication</t>
  </si>
  <si>
    <t>Strong</t>
  </si>
  <si>
    <t>Strong if these are done:
1. Regular update and review of policies (3 mths)
2. All relevant policies/guidelines captured
3. Easy access (one repository with easy to find link)
4. Multi-channels to inform updates to documents e.g. email, intranet</t>
  </si>
  <si>
    <t>Robustness of Policy/Guideline/Procedure Compliance Monitoring Framework</t>
  </si>
  <si>
    <t>Strong if these are done:
1. Regular internal audits of processes (ongoing and rotation of topics/departments)
2. Independent internal audit department reporting directly to CEO or Board
3. Whistleblowing policy
4. Regular training for all staff (annual)</t>
  </si>
  <si>
    <t>Robustness of Board Reporting Framework</t>
  </si>
  <si>
    <t>Strong if all of these following points are done:
1. Board reporting policy covering frequency/trigger for updates
2. Register of Board Papers/Presentations
3. Register of Board meetings and meeting minutes</t>
  </si>
  <si>
    <t>Technical Strategy  Achievement</t>
  </si>
  <si>
    <t xml:space="preserve">Technical Strategy and Enablers </t>
  </si>
  <si>
    <t>Some gaps</t>
  </si>
  <si>
    <t>Misaligned</t>
  </si>
  <si>
    <t>Severe</t>
  </si>
  <si>
    <t>Technical  KPI Achievement</t>
  </si>
  <si>
    <t>50-75%</t>
  </si>
  <si>
    <t>Some gaps with industry benchmarks</t>
  </si>
  <si>
    <t>Significant deviation from industry benchmarks</t>
  </si>
  <si>
    <t>Technical Organization</t>
  </si>
  <si>
    <t>Technical Control Environment</t>
  </si>
  <si>
    <t>How do the technical functions’ strategy and initiatives align with the overarching organizational strategy?</t>
  </si>
  <si>
    <t>Share any key challenges faced in executing the strategy from a technical perspective</t>
  </si>
  <si>
    <t>Are there any vacant/missing roles which are critical and impeding optimal execution of projects?</t>
  </si>
  <si>
    <t>Are there any gaps in experience/qualifications/skill sets of the existing team in delivery of the DevCo’s mandate?</t>
  </si>
  <si>
    <t>How are policies/procedures communicated to all employees?</t>
  </si>
  <si>
    <t>How is compliance with policies and procedures monitored &amp; ensured?</t>
  </si>
  <si>
    <t>What is the framework for reporting to the Board?</t>
  </si>
  <si>
    <t>Critical Position Currently Unstaffed/Missing</t>
  </si>
  <si>
    <t>Critical Policies Missing</t>
  </si>
  <si>
    <t>Critical Technical Platforms Missing</t>
  </si>
  <si>
    <t>Top KPI</t>
  </si>
  <si>
    <t>Position Vacant</t>
  </si>
  <si>
    <t>Position Missing</t>
  </si>
  <si>
    <t>Name of the Policy</t>
  </si>
  <si>
    <t>Name of the Technical Platform</t>
  </si>
  <si>
    <t>Name of the KPI</t>
  </si>
  <si>
    <t>Weightage</t>
  </si>
  <si>
    <t>N</t>
  </si>
  <si>
    <t>20</t>
  </si>
  <si>
    <t>Total Positions</t>
  </si>
  <si>
    <t>Q1 2025</t>
  </si>
  <si>
    <t>Planning &amp; Monitoring (P&amp;M)</t>
  </si>
  <si>
    <t>Stakeholder</t>
  </si>
  <si>
    <t>Identity</t>
  </si>
  <si>
    <t>Assessor / Reviewer</t>
  </si>
  <si>
    <t>Stamp</t>
  </si>
  <si>
    <t>Cell</t>
  </si>
  <si>
    <t>Event</t>
  </si>
  <si>
    <t>Administrator</t>
  </si>
  <si>
    <t>No.</t>
  </si>
  <si>
    <t>User Name</t>
  </si>
  <si>
    <t>Password</t>
  </si>
  <si>
    <t>Stakeholder 
Group</t>
  </si>
  <si>
    <t>Main</t>
  </si>
  <si>
    <t>Login</t>
  </si>
  <si>
    <t>A_PLH_Data</t>
  </si>
  <si>
    <t>a</t>
  </si>
  <si>
    <t>AssessorP&amp;M</t>
  </si>
  <si>
    <t>PLH_P&amp;M</t>
  </si>
  <si>
    <t>Assessor (P&amp;M)</t>
  </si>
  <si>
    <t>x</t>
  </si>
  <si>
    <t>AssessorD&amp;T</t>
  </si>
  <si>
    <t>PLH_D&amp;T</t>
  </si>
  <si>
    <t>Assessor (D&amp;T)</t>
  </si>
  <si>
    <t>AssessorD&amp;C</t>
  </si>
  <si>
    <t>PLH_D&amp;C</t>
  </si>
  <si>
    <t>Assessor (D&amp;C)</t>
  </si>
  <si>
    <t>AssessorCE&amp;O</t>
  </si>
  <si>
    <t>PLH_CE&amp;O</t>
  </si>
  <si>
    <t>Assessor (CE&amp;O)</t>
  </si>
  <si>
    <t>AssessorI&amp;T</t>
  </si>
  <si>
    <t>PLH_I&amp;T</t>
  </si>
  <si>
    <t>Assessor (I&amp;T)</t>
  </si>
  <si>
    <t>AssessorS&amp;O</t>
  </si>
  <si>
    <t>PLH_S&amp;M</t>
  </si>
  <si>
    <t>Assessor (S&amp;O)</t>
  </si>
  <si>
    <t>ReviewerP&amp;M</t>
  </si>
  <si>
    <t>Reviewer (P&amp;M)</t>
  </si>
  <si>
    <t>ReviewerD&amp;T</t>
  </si>
  <si>
    <t>Reviewer (D&amp;T)</t>
  </si>
  <si>
    <t>ReviewerD&amp;C</t>
  </si>
  <si>
    <t>Reviewer (D&amp;C)</t>
  </si>
  <si>
    <t>ReviewerCE&amp;O</t>
  </si>
  <si>
    <t>Reviewer (CE&amp;O)</t>
  </si>
  <si>
    <t>ReviewerI&amp;T</t>
  </si>
  <si>
    <t>Reviewer (I&amp;T)</t>
  </si>
  <si>
    <t>ReviewerS&amp;O</t>
  </si>
  <si>
    <t>Reviewer (S&amp;O)</t>
  </si>
  <si>
    <t>DDLPnM</t>
  </si>
  <si>
    <t>DDLDnT</t>
  </si>
  <si>
    <t>DDLDnC</t>
  </si>
  <si>
    <t>DDLCEnO</t>
  </si>
  <si>
    <t>DDLInT</t>
  </si>
  <si>
    <t>DDLSnO</t>
  </si>
  <si>
    <t>DocID</t>
  </si>
  <si>
    <t>Document</t>
  </si>
  <si>
    <t>P&amp;M</t>
  </si>
  <si>
    <t>D&amp;T</t>
  </si>
  <si>
    <t>D&amp;C</t>
  </si>
  <si>
    <t>CE&amp;O</t>
  </si>
  <si>
    <t>I&amp;T</t>
  </si>
  <si>
    <t>S&amp;O</t>
  </si>
  <si>
    <t>Section Score</t>
  </si>
  <si>
    <t>Project Overview</t>
  </si>
  <si>
    <t>ProjectID</t>
  </si>
  <si>
    <t>ForecastCompletionYear</t>
  </si>
  <si>
    <t>ProjectType</t>
  </si>
  <si>
    <t>ProjectStage</t>
  </si>
  <si>
    <t>Criticality</t>
  </si>
  <si>
    <t>DelayInSchedule</t>
  </si>
  <si>
    <t>CostOverrun</t>
  </si>
  <si>
    <t>Priority</t>
  </si>
  <si>
    <t>ProjectValue</t>
  </si>
  <si>
    <t>Project A</t>
  </si>
  <si>
    <t>Completed</t>
  </si>
  <si>
    <t>Residential</t>
  </si>
  <si>
    <t>Project B</t>
  </si>
  <si>
    <t>2027</t>
  </si>
  <si>
    <t>Standard</t>
  </si>
  <si>
    <t>Project C</t>
  </si>
  <si>
    <t>Mixed Use</t>
  </si>
  <si>
    <t>Initiation</t>
  </si>
  <si>
    <t>Project D</t>
  </si>
  <si>
    <t>2030</t>
  </si>
  <si>
    <t>Project E</t>
  </si>
  <si>
    <t>2028</t>
  </si>
  <si>
    <t>Hospitality</t>
  </si>
  <si>
    <t>Unfulfilled Positions</t>
  </si>
  <si>
    <t>Critical Position Currently Unstaffed</t>
  </si>
  <si>
    <t xml:space="preserve">Department </t>
  </si>
  <si>
    <t>No of Positions Unfullfiled</t>
  </si>
  <si>
    <t>% of Position Unfullfilled</t>
  </si>
  <si>
    <t>Name of the Department</t>
  </si>
  <si>
    <t>No of Position Missing</t>
  </si>
  <si>
    <t>Criticality Policies (Y/N)</t>
  </si>
  <si>
    <t>Availability Policies (Y/N)</t>
  </si>
  <si>
    <t>Criticality Technical (Y/N)</t>
  </si>
  <si>
    <t>Availability Technical (Y/N)</t>
  </si>
  <si>
    <t>Project controls</t>
  </si>
  <si>
    <t>16.66%</t>
  </si>
  <si>
    <t>Centralised Innovation Team</t>
  </si>
  <si>
    <t>Procurment and Contracts Management</t>
  </si>
  <si>
    <t>17</t>
  </si>
  <si>
    <t>29.41%</t>
  </si>
  <si>
    <t>Innovation</t>
  </si>
  <si>
    <t>202</t>
  </si>
  <si>
    <t>9.9%</t>
  </si>
  <si>
    <t>Cost Management</t>
  </si>
  <si>
    <t>28</t>
  </si>
  <si>
    <t>189</t>
  </si>
  <si>
    <t>14.81%</t>
  </si>
  <si>
    <t>Construction Management</t>
  </si>
  <si>
    <t>38</t>
  </si>
  <si>
    <t>176</t>
  </si>
  <si>
    <t>21.59%</t>
  </si>
  <si>
    <t>Planned Value (PV) (No.)</t>
  </si>
  <si>
    <t>Earned Value (EV) (No.)</t>
  </si>
  <si>
    <t>No. of planned milestones (No.)</t>
  </si>
  <si>
    <t>No. of milestones achieved on time (No.)</t>
  </si>
  <si>
    <t>Total number of projects in design phase (No.)</t>
  </si>
  <si>
    <t>Number of projects with approved change requests in design phase since inception with time impact of more than 1 month (No.)</t>
  </si>
  <si>
    <t>Total number of projects in construction phase (No.)</t>
  </si>
  <si>
    <t>Number of projects with approved change requests in construction phase since inception with time impact of more than 4 months (No.)</t>
  </si>
  <si>
    <t>No. of Approved EOTs (No.)</t>
  </si>
  <si>
    <t>No. of projects with schedule extension (design stage) (No.)</t>
  </si>
  <si>
    <t>No. of projects with schedule extension (construction stage) (No.)</t>
  </si>
  <si>
    <t>Number of projects with forecast completion date beyond the latest approved schedule (No.)</t>
  </si>
  <si>
    <t>Total list of stakeholders and their commitment to the forecast finish date (Text)</t>
  </si>
  <si>
    <t>Identified risks with probability and impact ratings and Historical Project Performance (SPI, past variances, Productivity Trends) (Text)</t>
  </si>
  <si>
    <t>Risk severity and Risk mapping (Text)</t>
  </si>
  <si>
    <t>Source of the unidentified risk (Text)</t>
  </si>
  <si>
    <t>% of cost overrun from the latest approved budget due to identified risk (Text)</t>
  </si>
  <si>
    <t>% of cost overrun from the latest approved budget due to unidentified risk (Text)</t>
  </si>
  <si>
    <t>Number of controlled risks (No.)</t>
  </si>
  <si>
    <t>Total number of identified risks (No.)</t>
  </si>
  <si>
    <t>Risk Manager or Risk Committee overseeing risk governance (Text)</t>
  </si>
  <si>
    <t>Difference between anticipated and actual effects on time and cost, after the risk event triggered (Text)</t>
  </si>
  <si>
    <t>Reasons on the difference between anticipated and actual effects on time and cost (Text)</t>
  </si>
  <si>
    <t>Data Not Available</t>
  </si>
  <si>
    <t>Percentage similarity between Approved CGI and Latest CGI at same angle and scale (%)</t>
  </si>
  <si>
    <t>Design and Technical Guidelines (Text)</t>
  </si>
  <si>
    <t>Look &amp; Feel Guideline (Text)</t>
  </si>
  <si>
    <t>Latest Land Area (No.)</t>
  </si>
  <si>
    <t>Approved Land Area (No.)</t>
  </si>
  <si>
    <t>Latest Population (No.)</t>
  </si>
  <si>
    <t>Approved Population (No.)</t>
  </si>
  <si>
    <t>Assessment of enabling works required (Text)</t>
  </si>
  <si>
    <t>LOD Required (Text)</t>
  </si>
  <si>
    <t>LOD Documented (drawing sample from Design Report) (Text)</t>
  </si>
  <si>
    <t>Days taken to complete Design Reviews (Text)</t>
  </si>
  <si>
    <t>Level of review and verification required for Stage Gate (Text)</t>
  </si>
  <si>
    <t>Regional Strategies (Text)</t>
  </si>
  <si>
    <t>Extent of compliance to environmental guidelines (Text)</t>
  </si>
  <si>
    <t>Packaging &amp; Phasing Strategy (Text)</t>
  </si>
  <si>
    <t>Execution &amp; Site Logistics (Text)</t>
  </si>
  <si>
    <t>Procurement Strategy (Text)</t>
  </si>
  <si>
    <t>Workforce Availability (Text)</t>
  </si>
  <si>
    <t>Resource Availability (Text)</t>
  </si>
  <si>
    <t>Update of construction execution plan (Text)</t>
  </si>
  <si>
    <t>Review and approval of Construction sequence &amp; method statement (Text)</t>
  </si>
  <si>
    <t>Completion of Traffic Simulations (Text)</t>
  </si>
  <si>
    <t>Number of Stakeholder MOU or Land Use Permits not executed on time (No.)</t>
  </si>
  <si>
    <t>Total Stakeholder MOU or Land Use Permits required (No.)</t>
  </si>
  <si>
    <t>Forecast workforce requirements (No.)</t>
  </si>
  <si>
    <t>Actual workforce employed (No.)</t>
  </si>
  <si>
    <t>Forecast number of batching / crushing plants/ precast yards, etc. (No.)</t>
  </si>
  <si>
    <t>Actual number of batching / crushing plants/ precast yards, etc. (No.)</t>
  </si>
  <si>
    <t>Total number of shop drawing review requests (No.)</t>
  </si>
  <si>
    <t>Total number of shop drawing reviews approved (No.)</t>
  </si>
  <si>
    <t>Total number of product sample &amp; material approvals requested (No.)</t>
  </si>
  <si>
    <t>Total number of product sample &amp; materials approved (No.)</t>
  </si>
  <si>
    <t>Number of As-Built Drawing review requests (No.)</t>
  </si>
  <si>
    <t>Number of As-Built Drawings reviews approved (No.)</t>
  </si>
  <si>
    <t>Total number of MIRs requested (No.)</t>
  </si>
  <si>
    <t>Total number of MIRs inspected (No.)</t>
  </si>
  <si>
    <t>Total number of WIRs requested (No.)</t>
  </si>
  <si>
    <t>Total number of WIRs inspected (No.)</t>
  </si>
  <si>
    <t>PIF Approved Capex budget (Initial Business Plan) (No.)</t>
  </si>
  <si>
    <t>Forecast budget (EAC) (No.)</t>
  </si>
  <si>
    <t>Number of Projects with Budget Variance (No.)</t>
  </si>
  <si>
    <t>Total number of projects (No.)</t>
  </si>
  <si>
    <t>Number of projects with contingency utilization &gt; 1 (No.)</t>
  </si>
  <si>
    <t>No. of projects with approved change request having a cost impact greater than 2% (No.)</t>
  </si>
  <si>
    <t>No. of projects with approved claims (No.)</t>
  </si>
  <si>
    <t>Total provisional sums (No.)</t>
  </si>
  <si>
    <t>Latest Approved budget (No.)</t>
  </si>
  <si>
    <t>Actual Utilized Provisional Sums (No.)</t>
  </si>
  <si>
    <t>[Forecast Budget - PIF Approved Capex budget (Initial Business Plan)]/ PIF Approved Capex budget (Initial Business Plan)</t>
  </si>
  <si>
    <t>Implementation Success Rate for Innovation Strategy (%)</t>
  </si>
  <si>
    <t>Number of pilot projects (No.)</t>
  </si>
  <si>
    <t>Number of R&amp;D projects (No.)</t>
  </si>
  <si>
    <t>Number of pilot projects that are scaled successfully (No.)</t>
  </si>
  <si>
    <t>Number of R&amp;D projects that are successfully piloted or fully-scaled (No.)</t>
  </si>
  <si>
    <t>Adoption on DevCo performance? 
Robust assessment process and guidelines - 30%; 
Availability of sample of impact assessment report - 30%; 
Availability of action plan - 10%; 
Use of innovative tools/platforms/dashboards - 30%</t>
  </si>
  <si>
    <t>Effectiveness index in the mentioned areas is an evaluation of successful implementation
(Up to 8.3% for each element of the innovation adoption effective index)
(Up to 10% for each element of the smart city adoption effective index)</t>
  </si>
  <si>
    <t>Pilot or R&amp;D projects conducted? 
Availability - 20%; 
Adequate list of focus areas - 35%; 
Procedure - 15%; 
Outcome assessment robustness - 30%</t>
  </si>
  <si>
    <t>Availability of Innovation: Availability - 20%; Adequate Key positions planned in the org. structure - 30%; 
Unit/department position within the company hierarchy - 20%; 
Qualifications of the innovation team - 30%</t>
  </si>
  <si>
    <t>Availability of strategy (Text)</t>
  </si>
  <si>
    <t>Alignment of technical functions' strategy and initiatives with the overarching organizational strategy (Text)</t>
  </si>
  <si>
    <t>Key challenges in strategy execution (Text)</t>
  </si>
  <si>
    <t>Availability of KPIs (Text)</t>
  </si>
  <si>
    <t>Total Number of KPIs set for the preceding year (No.)</t>
  </si>
  <si>
    <t>Number of KPIs achieved in the preceding year (No.)</t>
  </si>
  <si>
    <t>Key positions which are missing, if any (Text)</t>
  </si>
  <si>
    <t>Qualifications of job descriptions for vacant technical department head positions - are they appropriate? (Text)</t>
  </si>
  <si>
    <t>List of policies/procedures communicated to all employees (Text)</t>
  </si>
  <si>
    <t>Monitoring of policies and procedures compliance (Text)</t>
  </si>
  <si>
    <t>Expected elements from industry benchmarks:
1. Schedule adherence
2. Budget adherence
3. Employee attrition
4. HSE and Welfare
5. ESG</t>
  </si>
  <si>
    <t>Innovation Adoption Effectiveness Index (strategy &amp; leadership alignment) (%)</t>
  </si>
  <si>
    <t>Innovation Adoption Effectiveness Index (skilled human resources) (%)</t>
  </si>
  <si>
    <t>Innovation Adoption Effectiveness Index (planning &amp; governance) (%)</t>
  </si>
  <si>
    <t>Innovation Adoption Effectiveness Index (process management) (%)</t>
  </si>
  <si>
    <t>Innovation Adoption Effectiveness Index (partnerships and collaboration) (%)</t>
  </si>
  <si>
    <t>Innovation Adoption Effectiveness Index (resource management) (%)</t>
  </si>
  <si>
    <t>Smart City Adoption Effectiveness Index (strategy &amp; leadership alignment) (%)</t>
  </si>
  <si>
    <t>Smart City Adoption Effectiveness Index (infrastructure readiness) (%)</t>
  </si>
  <si>
    <t>Smart City Adoption Effectiveness Index (planning &amp; governance) (%)</t>
  </si>
  <si>
    <t>Smart City Adoption Effectiveness Index (stakeholder alignment) (%)</t>
  </si>
  <si>
    <t>Smart City Adoption Effectiveness Index (realized benefits &amp; performance) (%)</t>
  </si>
  <si>
    <t>Availability of an innovation strategy (%)</t>
  </si>
  <si>
    <t>Alignment of innovation strategy with DevCo Strategic Plan (%)</t>
  </si>
  <si>
    <t>List of focus areas of innovation and technology (%)</t>
  </si>
  <si>
    <t xml:space="preserve">List of innovative initiatives throughout project lifecycle (design, construction and operation) (%) </t>
  </si>
  <si>
    <t>Availability of innovation cost-benefit analysis (%)</t>
  </si>
  <si>
    <t>Process for innovation (%)</t>
  </si>
  <si>
    <t>Budget of implementation (%)</t>
  </si>
  <si>
    <t xml:space="preserve">Availability of a smart city strategy (%) </t>
  </si>
  <si>
    <t>Alignment of smart city strategy with DevCo Strategic Plan (%)</t>
  </si>
  <si>
    <t>List of Smart City focus areas (%)</t>
  </si>
  <si>
    <t>List of smart city initiatives within each key focus area (%)</t>
  </si>
  <si>
    <t>Availability of smart city goals and set of KPIs (%)</t>
  </si>
  <si>
    <t>Availability of smart city cost-benefit analysis (%)</t>
  </si>
  <si>
    <t>Implementation Roadmap for selected smart city initiatives (%)</t>
  </si>
  <si>
    <t>Availability of approach / process and guidelines to evaluate the impact of implementing innovations and technologies (%)</t>
  </si>
  <si>
    <t>Availability of sample of impact assessment report (%)</t>
  </si>
  <si>
    <t>Availability of action plan (%)</t>
  </si>
  <si>
    <t>Use of innovative tools/platforms/dashboards (%)</t>
  </si>
  <si>
    <t>Availability of innovation/smart city piloting or R&amp;D procedures (%)</t>
  </si>
  <si>
    <t>List of focus areas (%)</t>
  </si>
  <si>
    <t>Procedure (%)</t>
  </si>
  <si>
    <t>Robustness of assessment of pilot and R&amp;D outcomes (%)</t>
  </si>
  <si>
    <t>Availability of Innovation unit/department (%)</t>
  </si>
  <si>
    <t>Key positions planned in the innovation unit/department (%)</t>
  </si>
  <si>
    <t>Innovation unit/department within the company hierachy (%)</t>
  </si>
  <si>
    <t>Qualifications of the innovation team (%)</t>
  </si>
  <si>
    <t>Innovation Unit Strategy / Process &amp; Framework (%)</t>
  </si>
  <si>
    <t>Implementation of innovation department process / framework (%)</t>
  </si>
  <si>
    <t>Material Palette &amp; Finish Schedule (%)</t>
  </si>
  <si>
    <t>% of projects with completed design reviews and verification register (%)</t>
  </si>
  <si>
    <t>% of Code Compliance Violations (%)</t>
  </si>
  <si>
    <t>Implementation Success Rate for Smart City Strategy (%)</t>
  </si>
  <si>
    <t>Availability of implementation roadmap (%)</t>
  </si>
  <si>
    <t>Process for smart city implementation (%)</t>
  </si>
  <si>
    <t>Frequency of reporting to Board and PIF (Text)</t>
  </si>
  <si>
    <t>Smart City Strategy: Availability 15%; Strategic Alignment 15%; Adequate key focus areas 10%; Adequate detailed initiatives 10%; Smart city goals nad KPIs 10%; CBA 10%; Implementation Roadmap 10%; Process formulated 10%; Budget of implementation 10%</t>
  </si>
  <si>
    <t>DR-001-01</t>
  </si>
  <si>
    <t>Project Mapping WBS1&amp;2 Mapping and Dec-24 Cost Report Rev.3</t>
  </si>
  <si>
    <t>DR-001-02</t>
  </si>
  <si>
    <t>IMS-P1-UP-241228-R1C (STEP 1) - Update Final Cost Loaded</t>
  </si>
  <si>
    <t>DR-001-03</t>
  </si>
  <si>
    <t>Zallal P3 Updated Schedule DD 17-Jan-15</t>
  </si>
  <si>
    <t>DR-001-04</t>
  </si>
  <si>
    <t>106, Al Zallal - Planned VS Actual 24-Jan-25</t>
  </si>
  <si>
    <t>DR-001-05</t>
  </si>
  <si>
    <t>106, Al Zallal, PBL Rev. 2.2, DD 24-Jan-25, Sub`d 23-Jan-25</t>
  </si>
  <si>
    <t>DR-001-06</t>
  </si>
  <si>
    <t>Change Log-AL Zallal</t>
  </si>
  <si>
    <t>DR-001-07</t>
  </si>
  <si>
    <t>IMS_Dec'24_DD. AUG22_Baseline Cost Loaded</t>
  </si>
  <si>
    <t>DR-001-08</t>
  </si>
  <si>
    <t>DR-001-09</t>
  </si>
  <si>
    <t>Reconciliation of Mapped Scope for Cost Loading</t>
  </si>
  <si>
    <t>DR-001-10</t>
  </si>
  <si>
    <t>00. LH_2025_05_22_Diriyah_Document_Review_PM-with DevCo response</t>
  </si>
  <si>
    <t>Date of latest approved Project Execution Plan less than 12 months from Current Date</t>
  </si>
  <si>
    <t>Used for Dashboard</t>
  </si>
  <si>
    <t>Environmental mitigation measures included in CESMP (No.)</t>
  </si>
  <si>
    <t xml:space="preserve">Environmental mitigation measures recommended in ESIA (No.) </t>
  </si>
  <si>
    <t>Used for Dashboard (Manual)</t>
  </si>
  <si>
    <t>Design &amp; Technical (D&amp;T)</t>
  </si>
  <si>
    <t>Total number of MIRs approved (No.)</t>
  </si>
  <si>
    <t>Innovation and Technology Adoption</t>
  </si>
  <si>
    <t>Does the Stakeholder Engagement Plan include proactive communication process to ensure timely coordination and approvals?</t>
  </si>
  <si>
    <t>% of projects achieving DevCo ESG Targets</t>
  </si>
  <si>
    <t>Does the DevCo ESG Target align with globally recognized Best Practice Targets?</t>
  </si>
  <si>
    <t>Stakeholder Submittal Date (Text)</t>
  </si>
  <si>
    <t>Scheduled Design Stage Gate Completion (Text)</t>
  </si>
  <si>
    <t>Planned ESG Target (No.)</t>
  </si>
  <si>
    <t>Actual ESG Target (No.)</t>
  </si>
  <si>
    <t>Alignment with globally recognized Best Practice Targets (Text)</t>
  </si>
  <si>
    <t>Proactive communication in Stakeholder Engagement Plan</t>
  </si>
  <si>
    <t>Alignment with globally recognized Best Practice Targets</t>
  </si>
  <si>
    <t>DevCo ESG Target Achievement</t>
  </si>
  <si>
    <t>Global ESG Target Alignment</t>
  </si>
  <si>
    <t xml:space="preserve">ESG Target Realization </t>
  </si>
  <si>
    <t>Number of NCRs open for between 30 and 60 days (No.)</t>
  </si>
  <si>
    <t>Number of NCRs open for more than 60 days (No.)</t>
  </si>
  <si>
    <t>Leadership engagement (Text)</t>
  </si>
  <si>
    <t>Total number of ITPs requested (No.)</t>
  </si>
  <si>
    <t>Total number of ITPs completed (No.)</t>
  </si>
  <si>
    <t>Completeness of Quality Management Plan (Text)</t>
  </si>
  <si>
    <t>Quality Audits (SN, Month, Number of Quality Audits)</t>
  </si>
  <si>
    <t>Contract clauses (Text)</t>
  </si>
  <si>
    <t>Procurement Management Plan (Text)</t>
  </si>
  <si>
    <t>Scope / design maturity (Text)</t>
  </si>
  <si>
    <t>Tender pack quality (Text)</t>
  </si>
  <si>
    <t>% payment paid within contractual terms (%)</t>
  </si>
  <si>
    <t>WIR Acceptance and Approval Rate</t>
  </si>
  <si>
    <t xml:space="preserve">Does the frequency of Audits align with the QMP? </t>
  </si>
  <si>
    <t>% closure of Non-Conformance Reports (NCR)</t>
  </si>
  <si>
    <t>Average NCRs closeout Cycle Time</t>
  </si>
  <si>
    <t>Did the DevCo complete a Supply Chain Risk-Market Intelligence Assessment in the last quarter?</t>
  </si>
  <si>
    <t>% of procurement activities executed as planned in the Annual Procurement Plan</t>
  </si>
  <si>
    <t>Are Vendor performance assessment occurring which capture  financial instability, delays, repeated quality issues in real-time?</t>
  </si>
  <si>
    <t>Does the HSE Management Manual have adequate provision for identification and escalation of high risk activities?</t>
  </si>
  <si>
    <t>Is the rate of review of the Safety Risk Register in accordance with the HSE Management Manual?</t>
  </si>
  <si>
    <t>Total number of WIRs approved (No.)</t>
  </si>
  <si>
    <t>Required Audit frequency (Text)</t>
  </si>
  <si>
    <t>Total number of defects &amp; NCRs (No.)</t>
  </si>
  <si>
    <t>Total number of closed defects &amp; NCRs (No.)</t>
  </si>
  <si>
    <t>Average time to close NCRs (No.)</t>
  </si>
  <si>
    <t>Supply Chain Risk-Market Intelligence Assessment (Text)</t>
  </si>
  <si>
    <t>Total number of procurement activities (No.)</t>
  </si>
  <si>
    <t>Number of procurement activities executed as planned (No.)</t>
  </si>
  <si>
    <t>Value of Awarded Contract (No.)</t>
  </si>
  <si>
    <t>Tender Cost Estimate (No.)</t>
  </si>
  <si>
    <t>Alignment of sourcing strategies with project schedules and requirements (Text)</t>
  </si>
  <si>
    <t>Escalation criteria for high risk activities (Text)</t>
  </si>
  <si>
    <t>HSE Risk Register Review Rate (Text)</t>
  </si>
  <si>
    <t>Number of Approved WIR / Total number of WIRs requested</t>
  </si>
  <si>
    <t>Alignment of audit frequency</t>
  </si>
  <si>
    <t>Number of Non-Conformance Reports Closed / Total Number of Non-Conformance Reports</t>
  </si>
  <si>
    <t>Sum (NCR Closeout cycle time)/Total number of Non-Conformance Reports</t>
  </si>
  <si>
    <t>Completion of supply chain risk-market intelligence assessment</t>
  </si>
  <si>
    <t>Number of procurement activities executed as planned / Total number of procurement activities</t>
  </si>
  <si>
    <t>(Value of Contract Awarded - Tender Cost Estimate) / Value of Award Contract</t>
  </si>
  <si>
    <t>Processing of payment certificates and payments</t>
  </si>
  <si>
    <t>Vendor performance assessment</t>
  </si>
  <si>
    <t>Provision for identification and escalation of high risk activities</t>
  </si>
  <si>
    <t>Review rate of safety risk register</t>
  </si>
  <si>
    <t>&lt;10 days</t>
  </si>
  <si>
    <t>10-21 days</t>
  </si>
  <si>
    <t>&gt;21 days</t>
  </si>
  <si>
    <t>Quality Assurance / Quality Control (QA/QC)</t>
  </si>
  <si>
    <t>Procurement &amp; Contracting Compliance</t>
  </si>
  <si>
    <t>Procurement &amp; Contracting Execution Performance</t>
  </si>
  <si>
    <t>HSE Compliance</t>
  </si>
  <si>
    <t>Procurement</t>
  </si>
  <si>
    <t>HSE and Welfare</t>
  </si>
  <si>
    <t>% variance from approved Built-Up Area (BUA) or Gross Floor Area (GFA)</t>
  </si>
  <si>
    <t>Have all DevCos completed a Constructability assessment for complex/iconic projects?</t>
  </si>
  <si>
    <t>Availability of robust design management plan and appropriate design review trackers/registers</t>
  </si>
  <si>
    <t>Are the master DevCo designs integrated with Regional Infrastructure &amp; Mobility Plans?</t>
  </si>
  <si>
    <t>Availability of proper Register of Authority Engagement, Approvals and Waivers</t>
  </si>
  <si>
    <t>Have all required Stakeholder Submittals been issued as planned?</t>
  </si>
  <si>
    <t>Availability of robust Stakeholder Management Plan in place</t>
  </si>
  <si>
    <t xml:space="preserve">Availability of proper tracking and closure procedure for stakeholder comments  </t>
  </si>
  <si>
    <t>Constructability Report (Text)</t>
  </si>
  <si>
    <t>Projects adopting digital delivery using BIM/GIS (Text)</t>
  </si>
  <si>
    <t>Approved Design Strategy (Text)</t>
  </si>
  <si>
    <t>(Latest BUA/GFA - Approved BUA/GFA) / Approved BUA/GFA</t>
  </si>
  <si>
    <t>Constructability assessment exists</t>
  </si>
  <si>
    <t>Does DevCo have robust design management plan and appropriate design review trackers/registers</t>
  </si>
  <si>
    <t>Total Number of Code Compliance Violations taken from the Code Compliance Assessment Report or from any other relevant documents</t>
  </si>
  <si>
    <t>Does DevCo have proper Register of Authority Engagement, Approvals and Waivers in place</t>
  </si>
  <si>
    <t>Stakeholder Submittal Dates are in accordance with the Stakeholder Management Plan, or planned submission date, to ensure approvals can be achieved in line with Stage Gate completion requirements</t>
  </si>
  <si>
    <t>Does DevCo have robust Stakeholder Management Plan in place</t>
  </si>
  <si>
    <t>Does DevCo has proper tracking and closure procedure for stakeholder comments</t>
  </si>
  <si>
    <t>Actual ESG Achievement / Planned ESG Target</t>
  </si>
  <si>
    <t>Appropriateness of KPIs for Technical Team</t>
  </si>
  <si>
    <t>Assess if elements of technical strategy is aligned with organizational strategy.
"Well aligned " score if key elements of technical strategy such as guidelines are well documented or presented during the meeting with DevCo.</t>
  </si>
  <si>
    <t>Expected elements from industry benchmarks:
1. Schedule adherence
2. Budget adherence
3. Quality Adherence</t>
  </si>
  <si>
    <t>Schedule Chart (Value Completed Baseline, Value Completed Actual, Value Completed Forecast) (No.)</t>
  </si>
  <si>
    <t>Top 10 Risks (Risk, Source, Potential Impact, Risk Rating, RIsk Status, Current Measures) (Text)</t>
  </si>
  <si>
    <t>Top 5 Risk Categories (RIsk Category, Number of RIsk Items) (Text)</t>
  </si>
  <si>
    <t>Availability of Approved Animation and Latest Animation with a close match, at the same camera angle (Text)</t>
  </si>
  <si>
    <t>Design Management Plan and Design Review Trackers/Registers (Text)</t>
  </si>
  <si>
    <t>Register of Authority Engagement, Approvals and Waivers (Text)</t>
  </si>
  <si>
    <t>Stakeholder Management Plan (Text)</t>
  </si>
  <si>
    <t>Land Acquisition Requirements (Program, Acquired (Ha), Under Negotiation (Ha), Pending (Ha)) (No.)</t>
  </si>
  <si>
    <t>Procurement Packages (SN, Parameter, Baseline, Actual, Forecast) (No.)</t>
  </si>
  <si>
    <t>Budget Performance (Year, Budget Value Baseline, Budget Value Revised, Budget Value Forecast) (No.)</t>
  </si>
  <si>
    <t>Completeness &amp; Relevance of Technical Strategy (Text)</t>
  </si>
  <si>
    <t>Mitigation  of Key Challenges (Text)</t>
  </si>
  <si>
    <t>Assessment of Technical KPIs (No.)</t>
  </si>
  <si>
    <t>Unfulfilled Positions (Department, Total Positions, No. of Positions Unfulfilled, % of Position Unfulfilled) (No.)</t>
  </si>
  <si>
    <t>Organisation Chart (Text)</t>
  </si>
  <si>
    <t>Percentage similarity between Approved CGI and Latest CGI at same angle and scale</t>
  </si>
  <si>
    <t>Development &amp; Construction (D&amp;C)</t>
  </si>
  <si>
    <t>Cost Estimation &amp; Optimization (CE&amp;O)</t>
  </si>
  <si>
    <t>Innovation &amp; Technology (I&amp;T)</t>
  </si>
  <si>
    <t>Strategy &amp; Operations (S&amp;O)</t>
  </si>
  <si>
    <t>Similarity between original/approved and latest CGI</t>
  </si>
  <si>
    <t>Availability of animation with a close match at same angle</t>
  </si>
  <si>
    <t>Animation is available with a close match at same angle</t>
  </si>
  <si>
    <t>Partially Applied</t>
  </si>
  <si>
    <t xml:space="preserve">This is the reported budget approved by the Board of Director in the cost report in Q3 2023. This is not the budget at the time of the DevCo inception. </t>
  </si>
  <si>
    <t xml:space="preserve">A number of projects have been affected by variations. However, the report is not specifically highlighting those which cost impact are over 2% of the budget. </t>
  </si>
  <si>
    <t>Although the DevCo is reporting using provisional sums budget to fund some projects (eg super packages), there is no indication of the utilisation of provisional sums</t>
  </si>
  <si>
    <t xml:space="preserve">The Commercial report does not explicitly address approved claims but rather reports the top 10 claims only. However, DR-054 (Claim register) indicated only 1 project with an approved claim. (SAR0.83m). The scoring here reports the data provided in DR-054. Should we choose to consider the commercial report, the rating and score will change accordingly. </t>
  </si>
  <si>
    <t>The DevCo has addressed contigencies in its commercial update report. However, the specific data point is not reported. The scoring reflects this fact. The specific data point has therefore been requested from the DevCo and should easily be provided by the DevCo. The scoring will naturally improve upon provision of such data.</t>
  </si>
  <si>
    <t>The DevCo has a change register. However, the specific data point is not reported. The scoring reflects this fact. The specific data point  has therefore been requested from the DevCo and should easily be provided by the DevCo. The scoring will naturally improve upon provision of such data.</t>
  </si>
  <si>
    <t>The DevCo reported in the commercial update report that provisional sums have been used to fund projects. However, the specific data points are not reported.  The scoring reflects this fact. The specific data points have therefore been requested from the DevCo and should easily be provided by the DevCo. The scoring will naturally improve upon provision of such data.</t>
  </si>
  <si>
    <t>The DevCo reported in the commercial update report that provisional sums have been used to fund projects. However, the specific data point is not reported.  The scoring reflects this fact. The specific data point  has therefore been requested from the DevCo and should easily be provided by the DevCo. The scoring will naturally improve upon provision of such data.</t>
  </si>
  <si>
    <t>Does each project have Environmental Permits in place?</t>
  </si>
  <si>
    <t>Can the DevCo demondstrate oversight or verification of Contractors compliance with Environmental Permit conditions?</t>
  </si>
  <si>
    <t>Has adequate planning been carried out to identify required area and location for worksite provisions including construction yards etc?</t>
  </si>
  <si>
    <t>The contractor &amp; PMC able to demonstrate Project Execution Planning occuring in the last 12 months including Packaging &amp; Phasing, Site &amp; Logistics Planning &amp; Procurement Strategy Planning</t>
  </si>
  <si>
    <t>Does the DevCo adequately plan, track &amp; monitor stakeholder applications?</t>
  </si>
  <si>
    <t>Does the DevCo have an active governance role in assessing Labor Camp capacity to meet worforce demand?</t>
  </si>
  <si>
    <t>Average Technical Submittal closeout Cycle Time</t>
  </si>
  <si>
    <t>Has the DevCo verified the Contractor's ISO Certification</t>
  </si>
  <si>
    <t>Does the DevCo have an active Procurement Management Plan/Policy?</t>
  </si>
  <si>
    <t>Average no. days for claims to be closed out</t>
  </si>
  <si>
    <t>Is the DevCo actively conducting tender award assessments and it is well documented?</t>
  </si>
  <si>
    <t>Is the DevCo undertaking due diligence of the vendors appointed?</t>
  </si>
  <si>
    <t>% of deviations in total awarded contract value with approved TDC</t>
  </si>
  <si>
    <t xml:space="preserve">% of contracts with pending claims </t>
  </si>
  <si>
    <t>% of Payment Certificates and payments being processed within the contractual payment terms?</t>
  </si>
  <si>
    <t>Has the DevCo provided a NCR Safety Register?</t>
  </si>
  <si>
    <t>Authority Issued Environmental Permit for Constrution Works (Text)</t>
  </si>
  <si>
    <t>Environmental Audit Report or Environmental Compliance Report (Text)</t>
  </si>
  <si>
    <t>Development Site Logistics Map (Text)</t>
  </si>
  <si>
    <t>Masterplan Delivery Strategy (Text)</t>
  </si>
  <si>
    <t>Stakeholder Dashboard (Text)</t>
  </si>
  <si>
    <t>Contractors Worker Camp Policy (Text)</t>
  </si>
  <si>
    <t>Average Technical Submittal closeout Cycle Time (No.)</t>
  </si>
  <si>
    <t>Copy of Contractor's ISO certification or most recent ISO Audit (Text)</t>
  </si>
  <si>
    <t xml:space="preserve">Procurement Approach (Text) </t>
  </si>
  <si>
    <t>Date of latest approved Procurement Plan (Text)</t>
  </si>
  <si>
    <t>Claims and variations processed within contractual conditions &amp; timeframes and with alignment of internal procedures (No.)</t>
  </si>
  <si>
    <t>Tender award assessment documentation (Text)</t>
  </si>
  <si>
    <t>Due diligence tender evaluation documents (Text)</t>
  </si>
  <si>
    <t>NCR safety register (Text)</t>
  </si>
  <si>
    <t xml:space="preserve">Sufficent work site with lay down areas </t>
  </si>
  <si>
    <t>Precinct wide planning was completed for each of the Masterplans which form the basis of the tender specification for each project.by the contractor ,but reported to the DevCo in a detail monthly construction Progress report</t>
  </si>
  <si>
    <t>As part of the tender selection criteria the DevCo visits and inspects the contractors worker compound, they also undertake regular inspections throughout construction.</t>
  </si>
  <si>
    <t>Average number of days based on guidelines from FIDIC silver book</t>
  </si>
  <si>
    <t>&lt;quarterly</t>
  </si>
  <si>
    <t>&gt;quarterly</t>
  </si>
  <si>
    <t>% of contracts with filed claims (%)</t>
  </si>
  <si>
    <t>Review of projects with Environmental Permits in place?</t>
  </si>
  <si>
    <t>Review of projects with Environmental Audit Report or Environmental Compliance Reports?</t>
  </si>
  <si>
    <t>Review of stakeholder dashboard</t>
  </si>
  <si>
    <t>Summation of closeout cycle time / number of projects</t>
  </si>
  <si>
    <t>Review of contractors audit</t>
  </si>
  <si>
    <t>Review of DevCoProcurement Management Plan/Policy</t>
  </si>
  <si>
    <t>Review of Tendar Award Assessment</t>
  </si>
  <si>
    <t>Review of Due Diligence Evaluation</t>
  </si>
  <si>
    <t>% of contracts with filed claims</t>
  </si>
  <si>
    <t>Review of NCR safety register</t>
  </si>
  <si>
    <t>&lt;42 days</t>
  </si>
  <si>
    <t>42 - 90 Days</t>
  </si>
  <si>
    <t>&gt;90 Days</t>
  </si>
  <si>
    <t>0.5</t>
  </si>
  <si>
    <t>PIF Approved Capex budget (Initial Business Plan)</t>
  </si>
  <si>
    <t>Forecast budget (EAC)</t>
  </si>
  <si>
    <t xml:space="preserve">Number of Projects with Budget Variance </t>
  </si>
  <si>
    <t>102 projects( ncluding approved and un approved) have had variations from their original approved COST ESTIMATE (due to increasing uncommitted costs and update in Order of Cost estimates as a result of updation of Master plan and concept designs)</t>
  </si>
  <si>
    <t>Number of projects with contingency utilization &gt; 1</t>
  </si>
  <si>
    <t>No. of projects with approved change request having a cost impact greater than 2%</t>
  </si>
  <si>
    <t>No. of projects with approved claims</t>
  </si>
  <si>
    <t>Total provisional sums</t>
  </si>
  <si>
    <t>Actual Utilized Provisional Sums</t>
  </si>
  <si>
    <t>Total Expenditure to Date</t>
  </si>
  <si>
    <t>Contingency utilized at DevCo level</t>
  </si>
  <si>
    <t>Value of Changes in Design Stage</t>
  </si>
  <si>
    <t>Value of Changes in Construction Stage</t>
  </si>
  <si>
    <t>Number of Changes (Concept MP)</t>
  </si>
  <si>
    <t>Number of Changes (Detailed MP)</t>
  </si>
  <si>
    <t>Number of Changes  (Concept Design)</t>
  </si>
  <si>
    <t>Number of Changes (Detailed Design)</t>
  </si>
  <si>
    <t>Number of Changes (Construction)</t>
  </si>
  <si>
    <t>Total Awarded Cost</t>
  </si>
  <si>
    <t xml:space="preserve">Approved Variations and Claims </t>
  </si>
  <si>
    <t>Uncommitted Cost</t>
  </si>
  <si>
    <t>Pending Variations</t>
  </si>
  <si>
    <t>Anticipated Variations</t>
  </si>
  <si>
    <t>Welfare Compliance</t>
  </si>
  <si>
    <t>Number of projects with forecast completion date beyond the latest approved schedule / [Total number of projects in design phase +  Total number of projects in construction phase]</t>
  </si>
  <si>
    <t>Latest BUA or GFA (No.)</t>
  </si>
  <si>
    <t>Approved BUA or GFA (No.)</t>
  </si>
  <si>
    <t>Stakeholder Comments Tracking and Closure Procedure (Text)</t>
  </si>
  <si>
    <t>Alignment of key KPIs aligning with Cost, Time and Quality</t>
  </si>
  <si>
    <t>Values in Billion SAR ( From the P6 file provided excluding DG-ii)</t>
  </si>
  <si>
    <t>No. of planned milestones</t>
  </si>
  <si>
    <t>From the P6 file provided. (excludes DG-ii)</t>
  </si>
  <si>
    <t>No. of milestones achieved on time</t>
  </si>
  <si>
    <t>Total number of projects in design phase</t>
  </si>
  <si>
    <t xml:space="preserve">From the P6 file provided as on Dec 2024 cut off date.
</t>
  </si>
  <si>
    <t>Number of projects with approved change requests in design phase since inception with time impact of more than 1 month</t>
  </si>
  <si>
    <t>From DR-54 , Claims Register. EOTs resulting due to design changes are considered.</t>
  </si>
  <si>
    <t>Total number of projects in construction phase</t>
  </si>
  <si>
    <t xml:space="preserve">From the P6 file provided as on Dec 2024 cut off date and the GCEO report
</t>
  </si>
  <si>
    <t>Number of projects with approved change requests in construction phase since inception with time impact of more than 4 months</t>
  </si>
  <si>
    <t>From DR-54 , Claims Register.EOTs resulting due to Construction changes are considered</t>
  </si>
  <si>
    <t>No. of Approved EOTs</t>
  </si>
  <si>
    <t>From DR-54 , Claims Register</t>
  </si>
  <si>
    <t>No. of projects with schedule extension (design stage)</t>
  </si>
  <si>
    <t>No. of projects with schedule extension (construction stage)</t>
  </si>
  <si>
    <t>Number of projects with forecast completion date beyond the latest approved schedule</t>
  </si>
  <si>
    <t xml:space="preserve">From the P6 file provided and the GCEO report
</t>
  </si>
  <si>
    <t>Based on workshops with the DevCo, it is understood that the submitted progress reports have undergone multiple levels of scrutiny and approval in line with their RACI, and the assessments have been carried out accordingly</t>
  </si>
  <si>
    <t>Identified risks with probability and impact ratings and Historical Project Performance (SPI, past variances, Productivity Trends)</t>
  </si>
  <si>
    <t>Devco has provided a risk register with risks identified but doesn’t mention the portfolios. And Change request register not provided.</t>
  </si>
  <si>
    <t>Risk severity and Risk mapping</t>
  </si>
  <si>
    <t>contigency in P6 file cannot be validated in reference to the risk register. The risk register does not explicitly mention the schedule impact in days/months. against the identified risks.</t>
  </si>
  <si>
    <t>Source of the unidentified risk</t>
  </si>
  <si>
    <t>% of cost overrun from the latest approved budget due to identified risk</t>
  </si>
  <si>
    <t>Values under additional risk and BOD budget (TDC) in the commercial updated report are considered for this evaluation</t>
  </si>
  <si>
    <t>% of cost overrun from the latest approved budget due to unidentified risk</t>
  </si>
  <si>
    <t>The risk register and other related documents does not speak about the unidentified risk.</t>
  </si>
  <si>
    <t>Number of controlled risks</t>
  </si>
  <si>
    <t>Total number of identified risks</t>
  </si>
  <si>
    <t>Risk Manager or Risk Committee overseeing risk governance</t>
  </si>
  <si>
    <t>Difference between anticipated and actual effects on time and cost, after the risk event triggered</t>
  </si>
  <si>
    <t>As there is no information on the programme tracker, this criteria cannot be assessed</t>
  </si>
  <si>
    <t>Reasons on the difference between anticipated and actual effects on time and cost</t>
  </si>
  <si>
    <t xml:space="preserve">
Evaluation from the P6 file provided (excludes DG-ii).
In the event that PIF does not receive DGii data from the Devco, the value in Column C can be revised by proportionately reducing it by 38%, which corresponds to DGii’s weightage in the overall approved TDC</t>
  </si>
  <si>
    <t>Remarks same as above</t>
  </si>
  <si>
    <t xml:space="preserve">
Response from Devco against the request for Change Request Register. However, considering the data from the DR-054 i.e Claim register , assessment is done.</t>
  </si>
  <si>
    <t xml:space="preserve">
Response from Devco against the request forProgramme Tracker.However, considering the data from the DR-054 i.e Claim register , assessment is done.</t>
  </si>
  <si>
    <t>Evaluation from the P6 file provided and the GCEO report.</t>
  </si>
  <si>
    <t>Devco has submitted a risk register with risks identified and treatment strategies but the risks are not linked to portfolio/projects/districts and also a schedule impact in terms of days/weeks/months are not provided. 
Considering the status of the risks(closed/open) and the GCEO report the scoring for the criteria is provided.</t>
  </si>
  <si>
    <t xml:space="preserve">The updated risk register provided does not mention about any unidentified risks. </t>
  </si>
  <si>
    <t>Assessment done based on the Commerical Report</t>
  </si>
  <si>
    <t xml:space="preserve">Scoring is satifactory because the Devco has not provided any details on the cost impact for the identified risks. </t>
  </si>
  <si>
    <t>The assessment is primarily based on the completeness of the risk register and its impact on the schedule, which is currently unavailable. However, since the baseline and forecast completion dates are aligned, the scoring may be reconsidered.</t>
  </si>
  <si>
    <t xml:space="preserve">
IMS including DG ii is required to understand if there was any risk event having a schedule impact.</t>
  </si>
  <si>
    <t xml:space="preserve">Latest Approved Completion Date​ </t>
  </si>
  <si>
    <t>31/05/2029</t>
  </si>
  <si>
    <t>Forecast Completion Date​</t>
  </si>
  <si>
    <t>Approved baseline completion date</t>
  </si>
  <si>
    <t>Planned duration up to a specific phase as per approved Baseline programme</t>
  </si>
  <si>
    <t>Duration taken to complete works up to the specific phase</t>
  </si>
  <si>
    <t>Recovery Plan</t>
  </si>
  <si>
    <t>Not Available</t>
  </si>
  <si>
    <t>Extent of all EOT (design stage)</t>
  </si>
  <si>
    <t>Extent of all EOT (const. stage)</t>
  </si>
  <si>
    <t>No. of unresolved issues</t>
  </si>
  <si>
    <t>No. of (Open) Inherent Risks</t>
  </si>
  <si>
    <t>No. of (Closed) Residual Risks</t>
  </si>
  <si>
    <t>Project-level risks (including low, medium, and high severity)</t>
  </si>
  <si>
    <t xml:space="preserve">available </t>
  </si>
  <si>
    <t>Extra Cost due to Unresolved Issues</t>
  </si>
  <si>
    <t>DR-011-01</t>
  </si>
  <si>
    <t xml:space="preserve">The sample projects show high level of similarity between the different design stage has been maintained. </t>
  </si>
  <si>
    <t>DR-011-48</t>
  </si>
  <si>
    <t>Material Palette &amp; Finish Schedule</t>
  </si>
  <si>
    <t>The sample projects show high level of similarity between the different design stage has been maintained. However, tracking for the changes is not provided.</t>
  </si>
  <si>
    <t>Design and Technical Guidelines</t>
  </si>
  <si>
    <t xml:space="preserve">Look &amp; Feel Guideline </t>
  </si>
  <si>
    <t>DR-012-01</t>
  </si>
  <si>
    <t>Latest BUA</t>
  </si>
  <si>
    <t>Approved BUA</t>
  </si>
  <si>
    <t>Latest Land Area</t>
  </si>
  <si>
    <t>Approved Land Area</t>
  </si>
  <si>
    <t>Latest Population</t>
  </si>
  <si>
    <t>Approved Population</t>
  </si>
  <si>
    <t>DR-014-08</t>
  </si>
  <si>
    <t>Assessment of enabling works required</t>
  </si>
  <si>
    <t>DR-015-01</t>
  </si>
  <si>
    <t>LOD Required</t>
  </si>
  <si>
    <t>LOD Documented (drawing sample from Design Report)</t>
  </si>
  <si>
    <t>Days taken to complete Design Reviews</t>
  </si>
  <si>
    <t>Level of review and verification required for Stage Gate</t>
  </si>
  <si>
    <t>Regional Strategies</t>
  </si>
  <si>
    <t>Extent of compliance to environmental guidelines</t>
  </si>
  <si>
    <t>DR-026-01</t>
  </si>
  <si>
    <t>Stakeholder Submittal Date</t>
  </si>
  <si>
    <t>Scheduled Design Stage Gate Completion</t>
  </si>
  <si>
    <t>Planned ESG Target</t>
  </si>
  <si>
    <t>Actual ESG Target</t>
  </si>
  <si>
    <t>Similarity between original/approved and latest CGI and availability of animation with a close match at same angle</t>
  </si>
  <si>
    <t>% variance from approved Built-Up Area (BUA)</t>
  </si>
  <si>
    <t xml:space="preserve">Overarching CEMP includes 9 of the 11 mitigation categories included in the EMP. Public Realm &amp; Public Safety are not included in the CEMP, however all other typical environmntal considerations are included eg Air, Noise, Vibration, Waste etc </t>
  </si>
  <si>
    <t>Comprehensive &amp; Detailed EIA provided for Diriyah Gate</t>
  </si>
  <si>
    <t>Environmental Permits were supplied for each sample project</t>
  </si>
  <si>
    <t>DR-023-123</t>
  </si>
  <si>
    <t>Regular environmentl auditing and reporting was demontrated in the sample projects provided</t>
  </si>
  <si>
    <t xml:space="preserve">Much of the construction execution planning was evident in the Site &amp; Logisitcs Plans and there was evidence of these plans being regularly updated, reviewd and signed of by authorizing parties. 
A project management or execution plan for each vendor consultant or contractor was shared for Al-Zalall Bujairi for ther respective fields. </t>
  </si>
  <si>
    <t>DR-043-06</t>
  </si>
  <si>
    <t xml:space="preserve">Lists of proposed Method Statements are provided, however yet to see evidence of construction sequence or method statement documents being reviewed and approved. </t>
  </si>
  <si>
    <t>Overarching planning was demonstrated for each masterplan, and are updated to reflect changes in the masterplan. These are communicated to the contractors through tender specifications. The Contractors then produce project specific logistics plans which are regularly reviewed, updated and signed off by authorizing parties.</t>
  </si>
  <si>
    <t>Assessed against whats been supplied , it appears to be in line with the documentation</t>
  </si>
  <si>
    <t>DR-032-01</t>
  </si>
  <si>
    <t>Budgeted Manhours - All Districts &amp; Infrastructure</t>
  </si>
  <si>
    <t xml:space="preserve">All District &amp; Infrastructure - Resource statistics </t>
  </si>
  <si>
    <t>Assessed against concrete batching plant requirements forecasted in the IMS report. Generally, based on the number of operating batching plants, concrete demand can be met. A projected shortfall for 2 months may occur based on the current peak demand projections.</t>
  </si>
  <si>
    <t>DR-32-01</t>
  </si>
  <si>
    <t>DR-35-01</t>
  </si>
  <si>
    <t>DR-34-01</t>
  </si>
  <si>
    <t>DR_034-01</t>
  </si>
  <si>
    <t xml:space="preserve">Complies to iso 9001: 2015 QMS system standards
90% of the schedule Audits completed </t>
  </si>
  <si>
    <t>NCR LOG: AL ZALLAL</t>
  </si>
  <si>
    <t>Ncr to be closed out 2 weeks from receiving the report</t>
  </si>
  <si>
    <t>No evidence of a single Procurement Policy was viewed, there is some detail in the Development Management Policy and Process Manual (March 23) Sections PRO-025 to PRO-028 describe some procurement procedures. In addition each Masterplan / PEPs include some detail of procurement approach and packaging strategy</t>
  </si>
  <si>
    <t>The assessment is done based on the data available in DR-54(raw data tab) filtering those claims that are resolved between the range 0-88 days</t>
  </si>
  <si>
    <t>Samples of tender evaluation reports were provided and are of sound quality</t>
  </si>
  <si>
    <t>Samples of PSPR show detailed analysis and due-dilligence undertaken</t>
  </si>
  <si>
    <t>Supply Chain Risk appears to be an ongoing item flagged in the risk register, factors noted include:
Shipping delays due to regional conflicts
Parallel giga projects competing for resources impacting cost of materials and causing delays</t>
  </si>
  <si>
    <t>DR-045a</t>
  </si>
  <si>
    <t>Procurement Executive Dashboard April-2025 taken from Presidents Commercial Update  Report</t>
  </si>
  <si>
    <t>The values are obtained from President Commercial Update Cost report (Key Contract Packages section) DR-003</t>
  </si>
  <si>
    <t>President update shows 13 of top 40 contracts (33%) with pending claims (Dec 24)</t>
  </si>
  <si>
    <t>Payment Register, 1.3% took longer than the payment term specified on the register, this has not been verified against the actual contractural terms</t>
  </si>
  <si>
    <t xml:space="preserve">No evidence provided to demonstrate  ongoing or real time reviews are occuring. </t>
  </si>
  <si>
    <t>DR-057-01
DR-057-02
DR-057-03
DR-057-05
DR-057-06_01</t>
  </si>
  <si>
    <t>Diriyah Gate Company Construction Occupational Health and Safety Manual- Document number: DD-SWD-000-000-DGD-MAN-HS-000001 Rev 05 March 2023. Section 3.2 Definitions- Identifies and defines "Acceptable Risk" . Section 5.3.6- Contractor and Supply Chain outlines requirements for a project risk register.  
Diriyah Gate Company Limited- DD-SWD-SW-SWD-000-SSA-PLN-HS-000001 (04). Unable to verify that evidence was available for a process for the identification and escalation of high risk activities. 
Salini Saudi Arabia- Project HSE Plan-Diriyah Square Structural Works to the Above Ground assists-DSQ Package 03,06,07- DG-DSQ-000-0000-SSA-PLN-HS-000001(04) Unable to verify within Project HSE Plan that evidence was available for a process the escalation of high risk activities.
UCC Saudi Company- Project Name: Oberoi Hotel and Branded Residences-Project Number: US0033- WS-UCC-HSE-0001 unable to verify within the HSE Management Plan that there is an adequate provision for the escalation of identified high risks. Request copy of USC-IMS-HSE-6003E Hazard Identification and Risk Assessment. 
Al-Zallal Mixed Used OH&amp;S Plan Rv01- Unable to verify a process for the escalation of identified high risk activities. Noted that they have defined "acceptable risk".
Unable to verify that any of the sample HSE Management Manuals provided have a documented process to define the organizations acceptable risk level and managements actions to be taken, if the accessed risk is higher than that level.</t>
  </si>
  <si>
    <t>DR-057-02 and DR-058-02 are the same document. Additional evidence is required. 
DR-057-06_01
DR-058-04</t>
  </si>
  <si>
    <t xml:space="preserve">Diriyah Gate Company Limited- DD-SWD-SW-SWD-000-00001 (04). Has identified a review frequency rate of annually. 
Diriyah Company-DevCo OHS Risk Register- All Construction Activities- DD-SWD-SW-SWD-000-000-DGD-PNP-HS-000001 Rev.1 Dated 25 March 2025.
Salini Saudi Arabia- DG-DSQ-000-0000-SSA-PLN-HS-000001 (04), Dated 25 Aug 2024 - In section 5.2.1 states that the project HSE risk register will be reviewed as required. 
Oberoi Hotel -WS-WSH-685-0000-HSE-PLN-HS-00001- Plan does specify that that a formal review will be undertaken monthly. 
Al-Zallal Mixed Used OH&amp;S Plan- DG-BUJ-106-0000-NSM-PLN. Able to verify a required review rate of the safety risk register. Zallal Mixed Used- Project Risk Register DG-BUJ-106-0000-NSM-RPT-HS-000045 Rev 0 dated 08 May 2024. 
</t>
  </si>
  <si>
    <t>Has the DevCo verified the Contractor's ISO Certification and Audit schedule is upto date?</t>
  </si>
  <si>
    <t>The value reported in the cost report considers the total development cost at completion. However, this forecast is not the budget approved by the Board of Director and may still evolve. There is a significant budget increase over a short period. There is also a SAR 10bn budget for projects that are either cancelled, on hold or not initiated, highlighting the opportunity of a potential saving.</t>
  </si>
  <si>
    <t>102 projects (including approved and unapproved) have had variations from their original approved COST ESTIMATE (due to increasing uncommitted costs and update in Order of Cost estimates as a result of updation of Master plan and concept designs)</t>
  </si>
  <si>
    <t>- The total number of projects has been taken from the Cost Report. 
- This number of split in 4 portfolios and 39 Districts. 
- There are 9 projects on hold, 4 projects cancelled and 2 projects not initiated.</t>
  </si>
  <si>
    <t>The contingency utilised as per the Cost data template provided shows no projects having utilised contingency. However, an increase in the allocated contigency is noted. This matter has been discussed with DevCo, and they are expected to provide clarity on this requirement</t>
  </si>
  <si>
    <t>Although the DevCo is reporting using provisional sums budget to fund some projects (eg super packages), there is no indication of the utilisation of provisional sums. DevCo has confirmed that it is available at the project level and was requested to provide this data.</t>
  </si>
  <si>
    <t xml:space="preserve">The latest  provisionnal sums approved budget is not reported in any document provided. </t>
  </si>
  <si>
    <t>DevCo’s framework is currently decentralized (across all departments). Each department pursues innovation which would bring value to their respective function. DevCo targets the creation of a centralized innovation hub to integrate innovation efforts across all departments</t>
  </si>
  <si>
    <t>High level description of alignment of innovation initiatives to overall DevCo strategy</t>
  </si>
  <si>
    <t>7 focus areas identified: construction methods &amp; systems, smart city services, digital transformation, security strategy &amp; design, mobility, sustainability and built environment</t>
  </si>
  <si>
    <t>15 innovation initiatives in progress</t>
  </si>
  <si>
    <t>N.A.</t>
  </si>
  <si>
    <t>Implementation roadmap only available for individual initatives but not for an overall strategy</t>
  </si>
  <si>
    <t xml:space="preserve">No holistic DevCo-level innovation process and framework, but individual departments have their own approach to adopting innovation. </t>
  </si>
  <si>
    <t>No overall budget seen. But there is a smart city team coordinating and  overseeing all implementation across masterplans</t>
  </si>
  <si>
    <t>Robust Smart City Strategy.</t>
  </si>
  <si>
    <t>Smart Diriyah Strategy aligns with overall organization outcome focusing on sustainability, heritage and liveability.</t>
  </si>
  <si>
    <t xml:space="preserve">5 main pillars defined </t>
  </si>
  <si>
    <t>50 smart services identified</t>
  </si>
  <si>
    <t>Limited specific KPIs and goals</t>
  </si>
  <si>
    <t>Individual initiatives will require respective business case</t>
  </si>
  <si>
    <t>Fragmented across masterplans with no overarching roadmap</t>
  </si>
  <si>
    <t>Multiple documents and guidelines including smart city service design process map, smart city stakeholder engagement matrix and smart city compliance checklist</t>
  </si>
  <si>
    <t>Evidence of department-level assessment and evaluation of initiatives but these are not consistent across departments</t>
  </si>
  <si>
    <t>Roadmap and use cases identified for initiatives such as Digital Twin</t>
  </si>
  <si>
    <t>Evidence of planning and governance at initiative-level delivering successes such as for Digital Twin in engagement with different user groups to identify and prioritise use cases</t>
  </si>
  <si>
    <t>Evidence of process management at initiative-level delivering successes such as for Digital Twin with clear roles and responsbilities and deliverables</t>
  </si>
  <si>
    <t>Evidence of working closely with internal and external stakeholders for innovation initiatives</t>
  </si>
  <si>
    <t>Individual department pursue their own initiatives</t>
  </si>
  <si>
    <t>No deployment seen in completed assets, e.g. Bujairi</t>
  </si>
  <si>
    <t>Multiple documents and guidelines including smart city service design process map, smart city stakeholder engagement matrix and smart city compliance checklist. No evidence of the final completed checklists</t>
  </si>
  <si>
    <t>Stakeholder management plan did not appear to have been developed at the onset requiring intensive engagement closer to implementation</t>
  </si>
  <si>
    <t>None so far. Only some level of validation in smart city platform testbed</t>
  </si>
  <si>
    <t>7 focus areas identified: construction methods &amp; systems, smart city services, digital transformation, security strategy &amp; design, mobility, sustainability and built environment. 15 innovation initiatives in progress</t>
  </si>
  <si>
    <t>No evidence of assessment of pilots</t>
  </si>
  <si>
    <t xml:space="preserve">Mud bricks, Diriyah digital ecosystem, automation of commercial workflows, </t>
  </si>
  <si>
    <t>No innovation unit/department</t>
  </si>
  <si>
    <t>DevCo’s framework is currently decentralized (across all departments).
DevCo targets the creation of a centralized innovation hub to integrate innovation efforts across all departments</t>
  </si>
  <si>
    <t>Robust smart city strategy and processes however no deployment seen in completed projects</t>
  </si>
  <si>
    <t>While there is a smart city strategy, initiatives have not been operationalized yet. 
Despite having innovation initiatives in different areas, the lack of a structured process for innovation means efforts are not well-coordinated across the organization.</t>
  </si>
  <si>
    <t>Robust Smart City Strategy but no application in completed assets.
Full segregation between projects in the Smart Cities' infrastructure, systems, and operations contracts could be considered a risk that may increase costs and cause a lack of integration</t>
  </si>
  <si>
    <t>No application of smart city initiatives in completed assets
Insufficient stakeholder management</t>
  </si>
  <si>
    <t>Conduct of pilots for different use cases across 7 focus areas: construction methods &amp; systems, smart city services, digital transformation, security strategy &amp; design, mobility, sustainability and built environment. However, efforts are not well-coordinated</t>
  </si>
  <si>
    <t xml:space="preserve">Innovation initiatives in 7 area including construction methods, digital integration, mobility and sustainability. However, efforts are not well coordinated across the organization </t>
  </si>
  <si>
    <t>Pilot projects shared have progressed to implementation. However, no proper mechanism to initiate, perform, track and document pilot projects among all departments</t>
  </si>
  <si>
    <t>No central innovation unit/department
Plans for an innovation hub</t>
  </si>
  <si>
    <t>No robust and effective processes for innovation management and are staggered across divisions</t>
  </si>
  <si>
    <t xml:space="preserve">No holistic DevCo-level innovation process and framework, but individual departments have their own approach to adopting innovation </t>
  </si>
  <si>
    <t>Availability of strategy</t>
  </si>
  <si>
    <t>DR-013-01
DR-013-02
DR-013-03
DR-013-04
DR-013-05
DR-018-01
DR-072-01
DR-072-02
DR-072-03
DR-072-05</t>
  </si>
  <si>
    <t xml:space="preserve">1. Limited technical function strategies related to Design and Delievery are observed at the Master Plan level.
2. While DevCo has defined vision and objectives, there are no documented technical strategy at the DevCo level.
3. Key functional areas such as cost, time, and quality lack formal strategic documentation.
</t>
  </si>
  <si>
    <t xml:space="preserve">Alignment of technical functions' strategy and initiatives with the overarching organizational strategy </t>
  </si>
  <si>
    <t>DR-073
DR-072-05</t>
  </si>
  <si>
    <t xml:space="preserve">1. No evidence of a clear linkage between technical strategies and organizational objectives.
2. Existing initiatives and new initatives not explicitly mapped to DevCo’s objectives. </t>
  </si>
  <si>
    <t>Key challenges in strategy execution</t>
  </si>
  <si>
    <t>No data available on challenges faced during strategy execution.</t>
  </si>
  <si>
    <t>Availability of KPIs</t>
  </si>
  <si>
    <t>1. Currently there are 15 KPIs identified at the DevCo level, only 7 are technical.
2. Of these 7, only 5 cascade to the Group level, with limited coverage of cost (2) and quality (1).
3. Time-related KPIs receive the most emphasis (4), while areas such as constructability and ESG are not represented.</t>
  </si>
  <si>
    <t>Total Number of KPIs set for the preceding year</t>
  </si>
  <si>
    <t>Currently there are 15 KPIs identified across all functions. Out of Which 7 KPIs are Technical covering Quality, Cost, Time and there are 8 KPIs are Non Technical covering Financial Performance, H&amp;S, Compliance etc.</t>
  </si>
  <si>
    <t>Number of KPIs achieved in the preceding year</t>
  </si>
  <si>
    <t>KPI achievement data was not received, and therefore, progress assessment remains inconclusive.</t>
  </si>
  <si>
    <t>Quality and Cost receives the least attention which is misaligned with industry norms where quality is a core metric.
KPI framework does not reflect a balanced or comprehensive technical performance view.
No documented ESG or role specific KPIs for areas such as design, constructability.</t>
  </si>
  <si>
    <t>Key positions which are missing, if any</t>
  </si>
  <si>
    <t>1. Around 128 key position at leadership level are vacant, out of which 100 are technical related.
2. No defined RACI exists at the staff level, leading to unclear responsibilities and limited accountability, especially for critical technical roles which are vacant.</t>
  </si>
  <si>
    <t>Qualifications of job descriptions for vacant technical department head positions - are they appropriate?</t>
  </si>
  <si>
    <t>No data available on Job description of vacant positions</t>
  </si>
  <si>
    <t>List of policies/procedures communicated to all employees</t>
  </si>
  <si>
    <t>DR-002
DR-013
DR-079</t>
  </si>
  <si>
    <t xml:space="preserve">Policy, procedure, and guidelines are documented and available.
</t>
  </si>
  <si>
    <t xml:space="preserve">Monitoring of policies and procedures compliance </t>
  </si>
  <si>
    <t>DR-001
DR-002
DR-003
DR-079</t>
  </si>
  <si>
    <t>1. Policies and procedures exists with well defined Governance RACI matrix.
2. The only observation is that scheduling and costing are handled on different systems which could lead to fragmented data and limit performance tracking</t>
  </si>
  <si>
    <t>Frequency of reporting to Board and PIF</t>
  </si>
  <si>
    <t>DR-002
DR-003
DR-072-05
DR-079</t>
  </si>
  <si>
    <t>1. Board reporting frequencies are clearly defined and well documented
2. Well defined framework present for defining Operating model and ownership transfer.
3. no documented records of series of board meeting registers or minutes.</t>
  </si>
  <si>
    <t xml:space="preserve">Strategy available at the Masterplan level interms of guidelines but not defined at DevCo level. </t>
  </si>
  <si>
    <t>There are only 4 initiatives covering Mobility, Sustainability, Security strategy and Smart cities. Some important topics missing  like Constructability, Innovation, ESG, Standardization, etc.</t>
  </si>
  <si>
    <t xml:space="preserve">15 KPIs at DevCo level. Some important KPIs around topics like Quality, Compliance, ESG are missing. </t>
  </si>
  <si>
    <t>No KPI progress or achievement data available</t>
  </si>
  <si>
    <t xml:space="preserve">Some important KPIs around topics like Quality, Compliance, ESG are missing. </t>
  </si>
  <si>
    <t>128 key position at leadership level are vacant, out of which 100 are technical related.</t>
  </si>
  <si>
    <t xml:space="preserve">Communication Policy, procedure, and guidelines are present </t>
  </si>
  <si>
    <t xml:space="preserve">Scheduling and costing are managed on separate platforms, and the schedule is not cost loaded. </t>
  </si>
  <si>
    <t>Board reporting frequencies are clearly defined and well documented. However, there were no documented records of series of board meeting registers or minutes made available.</t>
  </si>
  <si>
    <t>List of missing key technical platforms</t>
  </si>
  <si>
    <t xml:space="preserve">List of critical policies missing, if any </t>
  </si>
  <si>
    <t>Number of Notifiable Incidents (No.)</t>
  </si>
  <si>
    <t>Number of Infringement Notices (No.)</t>
  </si>
  <si>
    <t>Incident Management (SN, Incident Category, Number of Incidents, Number of Investigations in Progress, Number of Investigations Completed, Number of Investigations Pending Approval) (No.)</t>
  </si>
  <si>
    <t>Total Site Manhours (No.)</t>
  </si>
  <si>
    <t>Compliant Management - Audits/Inspections (Audit/Inspections, InProgress_audits, Completed_audits, Remaining Planned)</t>
  </si>
  <si>
    <t>Compliance Management - Actions (Action, InProgress_actions, Completed_actions, Pending Approval) (Text)</t>
  </si>
  <si>
    <t>Incident Management (Incident Category, Number of Incidents, Number of Investigations in Progress, Number of Investigations Completed, Number of Investigations Pending Approval) (No.)</t>
  </si>
  <si>
    <t>Safety Trainings (Year, Value_training)</t>
  </si>
  <si>
    <t>% of closed Safety Risk items</t>
  </si>
  <si>
    <t>Average cycle time to close Safety Risk items</t>
  </si>
  <si>
    <t>Has the DevCo provided a a Safety Incident Register?</t>
  </si>
  <si>
    <t>Average cycle time to close Safety Incident</t>
  </si>
  <si>
    <t>Is the emergency drill rate compliant with EEPP?</t>
  </si>
  <si>
    <t>Fatality Rate (FR)</t>
  </si>
  <si>
    <t>Lost Time Injury Frequency Rate (LTIFR)</t>
  </si>
  <si>
    <t>Total Recordable Incident Rate (TRIR)</t>
  </si>
  <si>
    <t>Near Miss Rate</t>
  </si>
  <si>
    <t>Safety Observation Rate</t>
  </si>
  <si>
    <t>Is there evidence of Leadership Safety Walks occuring?</t>
  </si>
  <si>
    <t>Is the DevCo tracking &amp; monitoring Grievances?</t>
  </si>
  <si>
    <t>Has the DevCo demonstrated active management in closing out Grievances?</t>
  </si>
  <si>
    <t>Does the DevCo set targets and monitor the minimum number of HSE &amp; Welfare staff vs the total workforce?</t>
  </si>
  <si>
    <t>Does the DevCo track and monitor closeout of welfare observations?</t>
  </si>
  <si>
    <t>Has the DevCo demonstrated closeout of Welfare Non-compliances is occuring?</t>
  </si>
  <si>
    <t>Is frequency of Labor Accommodation Inspection occurring in accordance with VMMP?</t>
  </si>
  <si>
    <t>Total number of Safety Risk items (No.)</t>
  </si>
  <si>
    <t>Total number of closed Safety Risk items (No.)</t>
  </si>
  <si>
    <t>Cycle time to close Safety Risk items (in days) (No.)</t>
  </si>
  <si>
    <t>Safety incident register (Text)</t>
  </si>
  <si>
    <t>Cycle time to close Safety Incident (in days) (No.)</t>
  </si>
  <si>
    <t>Planned number of Emergency Drills (No.)</t>
  </si>
  <si>
    <t>Actual number of Emergency Drills (No.)</t>
  </si>
  <si>
    <t>Recommended time to complete Emergency drills (No.)</t>
  </si>
  <si>
    <t>Actual Time to complete Emergency drills (No.)</t>
  </si>
  <si>
    <t>No. of incidents resulting in fatality or severe impairment per 200,000 work hours (No.)</t>
  </si>
  <si>
    <t>No. of incidents resulting in lost time per 200,000 work hours (No.)</t>
  </si>
  <si>
    <t>No. of recordable incidents per 200,000 work hours (No.)</t>
  </si>
  <si>
    <t>No. of near misses recorded per 200,000 work hours (No.)</t>
  </si>
  <si>
    <t>No. of safety observation recorded per 200,000 work hours (No.)</t>
  </si>
  <si>
    <t>Total number of Safety Walks with Leadership (No.)</t>
  </si>
  <si>
    <t>Total number of grievances (No.)</t>
  </si>
  <si>
    <t>Cycle time to close grievances (No.)</t>
  </si>
  <si>
    <t>DevCo staffing register (Text)</t>
  </si>
  <si>
    <t>Total number of Closed Welfare Observations (No.)</t>
  </si>
  <si>
    <t>Total Closed Welfare Non-compliances (No.)</t>
  </si>
  <si>
    <t>Mitigation measures  in the event of welfare audit observations &amp; recommendations (Text)</t>
  </si>
  <si>
    <t>Total number of closed Safety Risk items / Total number of safety risk items</t>
  </si>
  <si>
    <t>To input final number
Sum (Cycle time to close safety risk items) / Total number of closed safety risk items</t>
  </si>
  <si>
    <t>Review of safety incident register</t>
  </si>
  <si>
    <t>To input final number. 
Sum (Cycle time to close safety incident) / Total number of closed safety incidents</t>
  </si>
  <si>
    <t>Compliance of emergency drill rate</t>
  </si>
  <si>
    <t>No. of incidents resulting in fatality or severe impairment per 200,000 work hours</t>
  </si>
  <si>
    <t>No. of incidents resulting in lost time per 200,000 work hours</t>
  </si>
  <si>
    <t>No. of recordable incidents per 200,000 work hours</t>
  </si>
  <si>
    <t>No. of near misses recorded per 200,000 work hours</t>
  </si>
  <si>
    <t>No. of safety observation recorded per 200,000 work hours</t>
  </si>
  <si>
    <t>Total number of Safety Walks with Leadership / Total number of Safety Walks</t>
  </si>
  <si>
    <t>Review of Welfare Monitoring documentation</t>
  </si>
  <si>
    <t>Labor accommodation inspection frequency</t>
  </si>
  <si>
    <t>&lt;7 days</t>
  </si>
  <si>
    <t>7-14 days</t>
  </si>
  <si>
    <t>&gt;14 days</t>
  </si>
  <si>
    <t>0.001-0.0199</t>
  </si>
  <si>
    <t>&gt;0.02</t>
  </si>
  <si>
    <t>&lt;0.1</t>
  </si>
  <si>
    <t>0.1-1.5</t>
  </si>
  <si>
    <t>&gt;1.5</t>
  </si>
  <si>
    <t>&lt;0.5</t>
  </si>
  <si>
    <t>0.5-5</t>
  </si>
  <si>
    <t>&gt;5</t>
  </si>
  <si>
    <t>&gt;30</t>
  </si>
  <si>
    <t>0.1-30</t>
  </si>
  <si>
    <t>&gt;200</t>
  </si>
  <si>
    <t>10-200</t>
  </si>
  <si>
    <t>&lt;10</t>
  </si>
  <si>
    <t>DR-060-01
DR-060-02
DR-060-03</t>
  </si>
  <si>
    <t>Salini Monthly HSE Report April 2025- 830 HSE observations recorded. Closed 556 HSE observations, Open 185 HSE observations, Overdue 101 HSE observations. GP HSE observations 89. 
DGCL (Hill International)-Monthly OH&amp;S Trend Analysis Report January 2025. This report records the OHS KPI's for this week, year to date and project to date. Section 2.6 states the ratio of SOR closure (Open: Closed) 0:193.
 OH&amp;S Monthly KPI's (Leading and Lagging indicators) is an extract of the DGCL (Hill International) January 2025 report. 
Infra DI,DII, SWL &amp; PR OHS Monthly Performance Report 1-30 April 2025 2,823 Safety Observations Recorded. With a close out rate of 92.81%.</t>
  </si>
  <si>
    <t>DR-060-01
DR-060-02
DR-060-03 (extract from DR-060-02</t>
  </si>
  <si>
    <t xml:space="preserve">67% of the 830 HSE observations recorded were closed based on the information provided in the Salini Monthly HSE Report April 2025. This percentage does not include the 101 identified overdue actions. 
DGCL Monthlies Trend Analysis Report January 2025- 100% close out rate. 
Infra DI,DII, SWL &amp; PR OHS Monthly Performance Report 1-30 April 2025 2823 safety observations recorded with 203 overdue. 2620 safety Observation were closed out. </t>
  </si>
  <si>
    <t>DR-060-01
DR-060-02
DR-060-03 (extract from DR-060-02)</t>
  </si>
  <si>
    <t xml:space="preserve">Unable to determine based on evidence supplied the exact average time to close out safety risk items. Further evidence is required. Access to Salini Saudi Arabia Monthly HSE Observation Tracker required.  Access to Al-Zallal Mixed Used HSE Monthly tracker. DevCo safety NCR register to be made available (verbal confirmation during dedicated HSE meeting). 
</t>
  </si>
  <si>
    <t xml:space="preserve">Unable to determine based on evidence supplied the exact average time to close out safety incidents. Further evidence is required. Access to incident register is required.
</t>
  </si>
  <si>
    <t>DR-057-04
DR-060-01
DR-060-02
Awaiting documents for DR-059</t>
  </si>
  <si>
    <t xml:space="preserve">Zallal Mixed Use- Emergency Management Framework Project ID-322822- Document number- DG-BUJ-106-0000-NSM-PLN-HS-000015 Rev.1. Evidence available in section 1.2 Frequency and main participant that two major emergency drills shall be conducted annually. 
Salini Saudi Arabia- Project: DSQ-AGA- Structural Works to the Above Ground Assets. DG-DSQ-000-0000-SSA-RPT-HS-000001(07)-Monthly HSE Report April 2025. Three planned emergency drills.
Diriyah Company Emergency Management Framework Rev:04 2025- DD-SWD-SW-SWD-000-000-DGD-PNP-HS-000010 page 31 states minimum number of planned emergency drills. 
</t>
  </si>
  <si>
    <t>DR-060-02
Awaiting documents for DR-059</t>
  </si>
  <si>
    <t>Salini Saudi Arabia- Project: DSQ-AGA- Structural Works to the Above Ground Assets. Document Reference: DG-DSQ-000-0000-SSA-RPT-HS-000001(07)-Monthly HSE Report April 2025. Two drills undertaken on the 19 March 2025 and 22 April 2025.</t>
  </si>
  <si>
    <t>DR-057-04
Awaiting documents for DR-059</t>
  </si>
  <si>
    <t xml:space="preserve">Unable to verify with the supplied documentation. </t>
  </si>
  <si>
    <t>3 Emergency Drills were provided as evidence which took 39 minutes, 26 minutes and 27 minutes respectively. These included Package C- Final Medical Rescue Drill Report 26 Feb 2025 Drill Number: DC/FEMCO/05. Emergency Evacuation Drill Report- Excavation of CP A B- Drill Number :03 conducted on the 27/04/2025. Emergency Drill Report Form- Car Park Project Feb 2025.</t>
  </si>
  <si>
    <t xml:space="preserve">DGCL Monthly OH&amp;S Trend Analysis Report January 2025- Monthly KPI's Section 3.1- Zero recorded fatalities.
Infra DI,DII, SWL &amp; PR OHS Monthly Performance Report 1-30 April 2025
Salini Saudi Arabia Monthly HSE Report April 2025- Zero fatalities recorded. </t>
  </si>
  <si>
    <t xml:space="preserve">DGCL Monthly OH&amp;S Trend Analysis Report January 2025- Monthly KPI's Section 3.2- Zero recorded LTIs.
Infra DI,DII, SWL &amp; PR OHS Monthly Performance Report 1-30 April 2025
Salini Saudi Arabia Monthly HSE Report April 2025- Zero LTIs recorded. </t>
  </si>
  <si>
    <t xml:space="preserve">DGCL Monthly OH&amp;S Trend Analysis Report January 2025- Monthly KPI's Section 3.1- Zero recorded Total Recordable Incident Rate (TRIR)
Infra DI,DII, SWL &amp; PR OHS Monthly Performance Report 1-30 April 2025
Salini Saudi Arabia Monthly HSE Report April 2025- Zero Total Recordable Incident Rate (TRIR) recorded. </t>
  </si>
  <si>
    <t xml:space="preserve">DGCL Monthly OH&amp;S Trend Analysis Report January 2025- Monthly KPI's Section 3.6 Near Miss- Zero recorded for the month of January 2025. Twenty-one Near Miss events have been recorded on the project to date. 
Infra DI,DII, SWL &amp; PR OHS Monthly Performance Report 1-30 April 2025
Salini Saudi Arabia Monthly HSE Report April 2025- one Near Miss have been recorded for the month of April 2025 and Four have been recorded for the project to date. </t>
  </si>
  <si>
    <t xml:space="preserve">Salini Saudi Arabia- Monthly HSE April 2025- 830 HSE Observations were recorded for a total of 469,224 hours worked for the month. 
5,289 Observations have been recorded between 24th October 2024 to April 2025 (Unable to determine safety observation rate for this period).
Infra DI,DII, SWL &amp; PR OHS Monthly Performance Report 1-30 April 2025
DGCL- Al-Zallal Mixed Used- Monthly OHS January 2025- 193 observations were recorded.  
</t>
  </si>
  <si>
    <t xml:space="preserve">DGCL Monthly OH&amp;S Trend Analysis Report January 2025- States in section 3- Monthly OH&amp;S KPIs-Section 2.6- 219 OH&amp;S Safety Leadership Site Walkthroughs were conducted for the month. </t>
  </si>
  <si>
    <t xml:space="preserve">DSQ P-2 Daily HSE Report- Focus Inspection Welfare Facilities- DG-DSQ-316-0000-AEC-RPT-HS-001081 dated 14/12/2024- 24 welfare related observations were recorded. No evidence of the number of grievances was available. Further evidence is required . Welfare facilities/camp hazard observation register. 
</t>
  </si>
  <si>
    <t xml:space="preserve">Unable to verify the average time to close out identified welfare grievances. Further evidence is required . Welfare facilities/camp hazard observation register. </t>
  </si>
  <si>
    <t>Too small a sample size to adequately determine a number of the assessment criteria and data points.</t>
  </si>
  <si>
    <t>Unable to verify the total number of closed out welfare non-compliances</t>
  </si>
  <si>
    <t xml:space="preserve">Unable to verify what mitigation measures have been accepted and closed out. Further evidence is required. Welfare facilities/camp  hazard observation register required. 
04- Contractors Workers Quality of Life and Accommadation Procedures 2024- DSQ for available at the time of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</si>
</sst>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C09]#,##0;[Red]\-[$$-C09]#,##0"/>
    <numFmt numFmtId="165" formatCode="dd\-mm\-yyyy\,\ hh:mm:ss"/>
    <numFmt numFmtId="166" formatCode="0.0"/>
    <numFmt numFmtId="167" formatCode="[$-14809]d/m/yyyy;@"/>
    <numFmt numFmtId="168" formatCode="dd\-mm\-yyyy"/>
    <numFmt numFmtId="169" formatCode="&quot;DR-&quot;0"/>
    <numFmt numFmtId="170" formatCode="0.0%"/>
    <numFmt numFmtId="171" formatCode="dd/mm/yyyy"/>
    <numFmt numFmtId="172" formatCode="&quot;SO-AC-&quot;000"/>
    <numFmt numFmtId="173" formatCode="&quot;SO-DP-&quot;000"/>
  </numFmts>
  <fonts count="42" x14ac:knownFonts="1">
    <font>
      <sz val="11"/>
      <color theme="1"/>
      <name val="Fund Light"/>
      <family val="2"/>
      <scheme val="minor"/>
    </font>
    <font>
      <sz val="11"/>
      <color theme="1"/>
      <name val="Fund Light"/>
      <family val="2"/>
      <scheme val="minor"/>
    </font>
    <font>
      <b/>
      <sz val="10"/>
      <color theme="0"/>
      <name val="Fund Light"/>
    </font>
    <font>
      <sz val="10"/>
      <color theme="1"/>
      <name val="Fund Light"/>
    </font>
    <font>
      <sz val="10"/>
      <name val="Fund Light"/>
    </font>
    <font>
      <b/>
      <sz val="11"/>
      <color theme="0"/>
      <name val="Fund Light"/>
      <family val="2"/>
      <scheme val="minor"/>
    </font>
    <font>
      <sz val="11"/>
      <color theme="0"/>
      <name val="Fund Light"/>
      <family val="2"/>
      <scheme val="minor"/>
    </font>
    <font>
      <sz val="11"/>
      <name val="Fund Light"/>
      <family val="2"/>
      <scheme val="minor"/>
    </font>
    <font>
      <sz val="18"/>
      <name val="Webdings"/>
      <family val="1"/>
      <charset val="2"/>
    </font>
    <font>
      <sz val="18"/>
      <name val="Fund Light"/>
      <family val="2"/>
      <scheme val="minor"/>
    </font>
    <font>
      <sz val="8"/>
      <name val="Fund Light"/>
      <family val="2"/>
      <scheme val="minor"/>
    </font>
    <font>
      <b/>
      <sz val="14"/>
      <color theme="9" tint="-0.499984740745262"/>
      <name val="Fund Light"/>
    </font>
    <font>
      <b/>
      <sz val="10"/>
      <color theme="1"/>
      <name val="Fund Light"/>
    </font>
    <font>
      <sz val="11"/>
      <color theme="1"/>
      <name val="Fund Light"/>
    </font>
    <font>
      <sz val="10"/>
      <name val="Fund Light"/>
      <family val="2"/>
      <scheme val="minor"/>
    </font>
    <font>
      <sz val="10"/>
      <name val="Fund Light"/>
      <scheme val="minor"/>
    </font>
    <font>
      <b/>
      <sz val="10"/>
      <color theme="0"/>
      <name val="Fund Light"/>
      <family val="2"/>
    </font>
    <font>
      <sz val="10"/>
      <name val="Fund Light"/>
      <family val="2"/>
    </font>
    <font>
      <sz val="11"/>
      <color theme="0"/>
      <name val="Fund Light"/>
    </font>
    <font>
      <b/>
      <sz val="11"/>
      <color theme="0"/>
      <name val="Fund Light"/>
    </font>
    <font>
      <sz val="10"/>
      <color theme="0"/>
      <name val="Fund Light"/>
    </font>
    <font>
      <sz val="11"/>
      <color rgb="FF000000"/>
      <name val="Fund Light"/>
      <scheme val="minor"/>
    </font>
    <font>
      <sz val="11"/>
      <color rgb="FF000000"/>
      <name val="Fund Light"/>
    </font>
    <font>
      <b/>
      <sz val="11"/>
      <color theme="0"/>
      <name val="Fund Light"/>
      <family val="2"/>
    </font>
    <font>
      <sz val="11"/>
      <color theme="0"/>
      <name val="Fund Light"/>
      <scheme val="minor"/>
    </font>
    <font>
      <b/>
      <sz val="11"/>
      <color theme="0"/>
      <name val="Fund Light"/>
      <scheme val="minor"/>
    </font>
    <font>
      <i/>
      <sz val="11"/>
      <color theme="0"/>
      <name val="Fund Light"/>
      <scheme val="minor"/>
    </font>
    <font>
      <sz val="11"/>
      <name val="Fund Light"/>
      <scheme val="minor"/>
    </font>
    <font>
      <b/>
      <sz val="14"/>
      <name val="Fund Light"/>
    </font>
    <font>
      <sz val="8"/>
      <name val="Fund Light"/>
    </font>
    <font>
      <b/>
      <sz val="11"/>
      <name val="Fund Light"/>
    </font>
    <font>
      <b/>
      <sz val="11"/>
      <color theme="1"/>
      <name val="Fund Light"/>
    </font>
    <font>
      <sz val="10"/>
      <color rgb="FF000000"/>
      <name val="Fund Light"/>
      <family val="2"/>
      <scheme val="minor"/>
    </font>
    <font>
      <sz val="11"/>
      <color rgb="FF000000"/>
      <name val="Fund Light"/>
      <family val="2"/>
      <scheme val="minor"/>
    </font>
    <font>
      <b/>
      <sz val="11"/>
      <color theme="1"/>
      <name val="Fund Light"/>
      <scheme val="minor"/>
    </font>
    <font>
      <sz val="10"/>
      <color theme="1"/>
      <name val="Fund Light"/>
      <family val="2"/>
    </font>
    <font>
      <b/>
      <sz val="11"/>
      <color rgb="FFFFFFFF"/>
      <name val="Fund Light"/>
      <scheme val="minor"/>
    </font>
    <font>
      <sz val="11"/>
      <color theme="1"/>
      <name val="Fund Light"/>
      <scheme val="minor"/>
    </font>
    <font>
      <sz val="9"/>
      <color indexed="81"/>
      <name val="Tahoma"/>
      <family val="2"/>
    </font>
    <font>
      <b/>
      <sz val="12"/>
      <color rgb="FFFFFFFF"/>
      <name val="Fund Light"/>
      <scheme val="minor"/>
    </font>
    <font>
      <b/>
      <sz val="11"/>
      <color rgb="FF000000"/>
      <name val="Fund Light"/>
      <scheme val="minor"/>
    </font>
    <font>
      <sz val="11"/>
      <name val="Fund Light"/>
    </font>
  </fonts>
  <fills count="19">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49998474074526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1"/>
        <bgColor theme="1"/>
      </patternFill>
    </fill>
    <fill>
      <patternFill patternType="solid">
        <fgColor rgb="FFF0E6D7"/>
        <bgColor indexed="64"/>
      </patternFill>
    </fill>
    <fill>
      <patternFill patternType="solid">
        <fgColor rgb="FFDCC29C"/>
        <bgColor indexed="64"/>
      </patternFill>
    </fill>
    <fill>
      <patternFill patternType="solid">
        <fgColor theme="9" tint="9.9978637043366805E-2"/>
        <bgColor indexed="64"/>
      </patternFill>
    </fill>
    <fill>
      <patternFill patternType="solid">
        <fgColor theme="6"/>
        <bgColor indexed="64"/>
      </patternFill>
    </fill>
    <fill>
      <patternFill patternType="solid">
        <fgColor rgb="FFC00000"/>
        <bgColor indexed="64"/>
      </patternFill>
    </fill>
    <fill>
      <patternFill patternType="solid">
        <fgColor rgb="FF808080"/>
        <bgColor indexed="64"/>
      </patternFill>
    </fill>
    <fill>
      <patternFill patternType="solid">
        <fgColor rgb="FF005C4D"/>
        <bgColor indexed="64"/>
      </patternFill>
    </fill>
    <fill>
      <patternFill patternType="solid">
        <fgColor rgb="FF7030A0"/>
        <bgColor indexed="64"/>
      </patternFill>
    </fill>
    <fill>
      <patternFill patternType="solid">
        <fgColor theme="7" tint="0.79998168889431442"/>
        <bgColor theme="7" tint="0.79998168889431442"/>
      </patternFill>
    </fill>
    <fill>
      <patternFill patternType="solid">
        <fgColor rgb="FFC4995B"/>
        <bgColor indexed="64"/>
      </patternFill>
    </fill>
  </fills>
  <borders count="54">
    <border>
      <left/>
      <right/>
      <top/>
      <bottom/>
      <diagonal/>
    </border>
    <border>
      <left style="thin">
        <color theme="3"/>
      </left>
      <right style="thin">
        <color theme="3"/>
      </right>
      <top style="thin">
        <color theme="3"/>
      </top>
      <bottom style="thin">
        <color theme="3"/>
      </bottom>
      <diagonal/>
    </border>
    <border>
      <left style="thin">
        <color rgb="FFC4995B"/>
      </left>
      <right style="thin">
        <color rgb="FFC4995B"/>
      </right>
      <top style="thin">
        <color rgb="FFC4995B"/>
      </top>
      <bottom style="thin">
        <color rgb="FFC4995B"/>
      </bottom>
      <diagonal/>
    </border>
    <border>
      <left style="thin">
        <color theme="1"/>
      </left>
      <right/>
      <top/>
      <bottom/>
      <diagonal/>
    </border>
    <border>
      <left style="thin">
        <color theme="1"/>
      </left>
      <right style="thin">
        <color theme="1"/>
      </right>
      <top/>
      <bottom/>
      <diagonal/>
    </border>
    <border>
      <left style="thin">
        <color rgb="FF7030A0"/>
      </left>
      <right style="thin">
        <color rgb="FF7030A0"/>
      </right>
      <top style="thin">
        <color rgb="FF7030A0"/>
      </top>
      <bottom style="thin">
        <color rgb="FF7030A0"/>
      </bottom>
      <diagonal/>
    </border>
    <border>
      <left/>
      <right style="thin">
        <color theme="3"/>
      </right>
      <top style="thin">
        <color theme="3"/>
      </top>
      <bottom style="thin">
        <color theme="3"/>
      </bottom>
      <diagonal/>
    </border>
    <border>
      <left style="thin">
        <color theme="3"/>
      </left>
      <right/>
      <top style="thin">
        <color theme="3"/>
      </top>
      <bottom style="thin">
        <color theme="3"/>
      </bottom>
      <diagonal/>
    </border>
    <border>
      <left style="thin">
        <color indexed="64"/>
      </left>
      <right/>
      <top/>
      <bottom/>
      <diagonal/>
    </border>
    <border>
      <left/>
      <right style="thin">
        <color indexed="64"/>
      </right>
      <top/>
      <bottom/>
      <diagonal/>
    </border>
    <border>
      <left style="thin">
        <color theme="7"/>
      </left>
      <right style="thin">
        <color theme="7"/>
      </right>
      <top style="thin">
        <color theme="7"/>
      </top>
      <bottom style="thin">
        <color theme="7"/>
      </bottom>
      <diagonal/>
    </border>
    <border>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bottom style="medium">
        <color theme="7"/>
      </bottom>
      <diagonal/>
    </border>
    <border>
      <left style="thin">
        <color theme="7"/>
      </left>
      <right style="thin">
        <color theme="7"/>
      </right>
      <top/>
      <bottom style="medium">
        <color theme="7"/>
      </bottom>
      <diagonal/>
    </border>
    <border>
      <left style="thin">
        <color theme="7"/>
      </left>
      <right/>
      <top/>
      <bottom style="medium">
        <color theme="7"/>
      </bottom>
      <diagonal/>
    </border>
    <border>
      <left style="thin">
        <color theme="3"/>
      </left>
      <right style="thin">
        <color theme="7"/>
      </right>
      <top/>
      <bottom/>
      <diagonal/>
    </border>
    <border>
      <left style="thin">
        <color theme="7"/>
      </left>
      <right style="thin">
        <color theme="7"/>
      </right>
      <top/>
      <bottom/>
      <diagonal/>
    </border>
    <border>
      <left style="thin">
        <color theme="7"/>
      </left>
      <right style="thin">
        <color theme="3"/>
      </right>
      <top/>
      <bottom/>
      <diagonal/>
    </border>
    <border>
      <left style="thin">
        <color indexed="64"/>
      </left>
      <right style="thin">
        <color indexed="64"/>
      </right>
      <top/>
      <bottom/>
      <diagonal/>
    </border>
    <border>
      <left style="thin">
        <color theme="7"/>
      </left>
      <right/>
      <top/>
      <bottom/>
      <diagonal/>
    </border>
    <border>
      <left style="thin">
        <color rgb="FFC4995B"/>
      </left>
      <right style="thin">
        <color rgb="FFC4995B"/>
      </right>
      <top style="thin">
        <color rgb="FFC4995B"/>
      </top>
      <bottom/>
      <diagonal/>
    </border>
    <border>
      <left style="thin">
        <color rgb="FFC4995B"/>
      </left>
      <right style="thin">
        <color rgb="FFC4995B"/>
      </right>
      <top/>
      <bottom style="thin">
        <color rgb="FFC4995B"/>
      </bottom>
      <diagonal/>
    </border>
    <border>
      <left style="thin">
        <color theme="1"/>
      </left>
      <right style="thin">
        <color theme="1"/>
      </right>
      <top style="thin">
        <color theme="1"/>
      </top>
      <bottom style="thin">
        <color theme="1"/>
      </bottom>
      <diagonal/>
    </border>
    <border>
      <left style="thin">
        <color theme="3"/>
      </left>
      <right style="thin">
        <color theme="7"/>
      </right>
      <top style="thin">
        <color theme="7"/>
      </top>
      <bottom style="thin">
        <color theme="7"/>
      </bottom>
      <diagonal/>
    </border>
    <border>
      <left style="thin">
        <color theme="7"/>
      </left>
      <right style="thin">
        <color theme="3"/>
      </right>
      <top style="thin">
        <color theme="7"/>
      </top>
      <bottom style="thin">
        <color theme="7"/>
      </bottom>
      <diagonal/>
    </border>
    <border>
      <left/>
      <right style="thin">
        <color theme="7"/>
      </right>
      <top style="thin">
        <color theme="7"/>
      </top>
      <bottom/>
      <diagonal/>
    </border>
    <border>
      <left style="thin">
        <color theme="7"/>
      </left>
      <right/>
      <top style="thin">
        <color theme="7"/>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3"/>
      </left>
      <right/>
      <top style="thin">
        <color theme="3"/>
      </top>
      <bottom/>
      <diagonal/>
    </border>
    <border>
      <left/>
      <right style="thin">
        <color theme="3"/>
      </right>
      <top style="thin">
        <color theme="3"/>
      </top>
      <bottom/>
      <diagonal/>
    </border>
    <border>
      <left style="thin">
        <color theme="3"/>
      </left>
      <right/>
      <top/>
      <bottom style="thin">
        <color theme="3"/>
      </bottom>
      <diagonal/>
    </border>
    <border>
      <left/>
      <right style="thin">
        <color theme="3"/>
      </right>
      <top/>
      <bottom style="thin">
        <color theme="3"/>
      </bottom>
      <diagonal/>
    </border>
    <border>
      <left style="thin">
        <color theme="7"/>
      </left>
      <right style="thin">
        <color theme="7"/>
      </right>
      <top/>
      <bottom style="thin">
        <color theme="7"/>
      </bottom>
      <diagonal/>
    </border>
    <border>
      <left style="thin">
        <color theme="3"/>
      </left>
      <right style="thin">
        <color theme="7"/>
      </right>
      <top/>
      <bottom style="medium">
        <color theme="7"/>
      </bottom>
      <diagonal/>
    </border>
    <border>
      <left style="thin">
        <color theme="7"/>
      </left>
      <right style="thin">
        <color theme="7"/>
      </right>
      <top style="thin">
        <color theme="7"/>
      </top>
      <bottom/>
      <diagonal/>
    </border>
    <border>
      <left style="thin">
        <color theme="7"/>
      </left>
      <right style="thin">
        <color theme="3"/>
      </right>
      <top style="thin">
        <color theme="7"/>
      </top>
      <bottom/>
      <diagonal/>
    </border>
    <border>
      <left style="thin">
        <color theme="3"/>
      </left>
      <right style="thin">
        <color theme="7"/>
      </right>
      <top style="thin">
        <color theme="7"/>
      </top>
      <bottom/>
      <diagonal/>
    </border>
    <border>
      <left style="thin">
        <color theme="3"/>
      </left>
      <right style="thin">
        <color theme="3"/>
      </right>
      <top/>
      <bottom style="thin">
        <color theme="3"/>
      </bottom>
      <diagonal/>
    </border>
    <border>
      <left style="thin">
        <color theme="3"/>
      </left>
      <right style="thin">
        <color theme="3"/>
      </right>
      <top style="thin">
        <color theme="3"/>
      </top>
      <bottom/>
      <diagonal/>
    </border>
    <border>
      <left style="thin">
        <color rgb="FFC4995B"/>
      </left>
      <right style="thin">
        <color rgb="FFC4995B"/>
      </right>
      <top/>
      <bottom/>
      <diagonal/>
    </border>
    <border>
      <left style="thin">
        <color theme="3"/>
      </left>
      <right style="thin">
        <color theme="7"/>
      </right>
      <top style="thin">
        <color theme="3"/>
      </top>
      <bottom style="medium">
        <color theme="7"/>
      </bottom>
      <diagonal/>
    </border>
    <border>
      <left style="thin">
        <color theme="7"/>
      </left>
      <right style="thin">
        <color theme="7"/>
      </right>
      <top style="thin">
        <color theme="3"/>
      </top>
      <bottom style="medium">
        <color theme="7"/>
      </bottom>
      <diagonal/>
    </border>
    <border>
      <left style="thin">
        <color theme="7"/>
      </left>
      <right style="thin">
        <color theme="3"/>
      </right>
      <top style="thin">
        <color theme="3"/>
      </top>
      <bottom style="medium">
        <color theme="7"/>
      </bottom>
      <diagonal/>
    </border>
    <border>
      <left style="thin">
        <color rgb="FFFFFFFF"/>
      </left>
      <right style="thin">
        <color rgb="FFFFFFFF"/>
      </right>
      <top style="thin">
        <color rgb="FFFFFFFF"/>
      </top>
      <bottom style="thin">
        <color rgb="FFFFFFFF"/>
      </bottom>
      <diagonal/>
    </border>
    <border>
      <left style="medium">
        <color rgb="FF005C4D"/>
      </left>
      <right style="thin">
        <color rgb="FFFFFFFF"/>
      </right>
      <top style="medium">
        <color rgb="FF005C4D"/>
      </top>
      <bottom style="thin">
        <color rgb="FFFFFFFF"/>
      </bottom>
      <diagonal/>
    </border>
    <border>
      <left style="thin">
        <color rgb="FFFFFFFF"/>
      </left>
      <right style="thin">
        <color rgb="FFFFFFFF"/>
      </right>
      <top style="medium">
        <color rgb="FF005C4D"/>
      </top>
      <bottom style="thin">
        <color rgb="FFFFFFFF"/>
      </bottom>
      <diagonal/>
    </border>
    <border>
      <left style="thin">
        <color rgb="FFFFFFFF"/>
      </left>
      <right style="medium">
        <color rgb="FF005C4D"/>
      </right>
      <top style="medium">
        <color rgb="FF005C4D"/>
      </top>
      <bottom style="thin">
        <color rgb="FFFFFFFF"/>
      </bottom>
      <diagonal/>
    </border>
    <border>
      <left style="medium">
        <color rgb="FF005C4D"/>
      </left>
      <right style="thin">
        <color rgb="FFFFFFFF"/>
      </right>
      <top style="thin">
        <color rgb="FFFFFFFF"/>
      </top>
      <bottom style="thin">
        <color rgb="FFFFFFFF"/>
      </bottom>
      <diagonal/>
    </border>
    <border>
      <left style="thin">
        <color rgb="FFFFFFFF"/>
      </left>
      <right style="medium">
        <color rgb="FF005C4D"/>
      </right>
      <top style="thin">
        <color rgb="FFFFFFFF"/>
      </top>
      <bottom style="thin">
        <color rgb="FFFFFFFF"/>
      </bottom>
      <diagonal/>
    </border>
    <border>
      <left style="medium">
        <color rgb="FF005C4D"/>
      </left>
      <right style="thin">
        <color rgb="FFFFFFFF"/>
      </right>
      <top style="thin">
        <color rgb="FFFFFFFF"/>
      </top>
      <bottom style="medium">
        <color rgb="FF005C4D"/>
      </bottom>
      <diagonal/>
    </border>
    <border>
      <left style="thin">
        <color rgb="FFFFFFFF"/>
      </left>
      <right style="thin">
        <color rgb="FFFFFFFF"/>
      </right>
      <top style="thin">
        <color rgb="FFFFFFFF"/>
      </top>
      <bottom style="medium">
        <color rgb="FF005C4D"/>
      </bottom>
      <diagonal/>
    </border>
    <border>
      <left style="thin">
        <color rgb="FFFFFFFF"/>
      </left>
      <right style="medium">
        <color rgb="FF005C4D"/>
      </right>
      <top style="thin">
        <color rgb="FFFFFFFF"/>
      </top>
      <bottom style="medium">
        <color rgb="FF005C4D"/>
      </bottom>
      <diagonal/>
    </border>
  </borders>
  <cellStyleXfs count="2">
    <xf numFmtId="0" fontId="0" fillId="0" borderId="0"/>
    <xf numFmtId="164" fontId="1" fillId="0" borderId="0"/>
  </cellStyleXfs>
  <cellXfs count="445">
    <xf numFmtId="0" fontId="0" fillId="0" borderId="0" xfId="0"/>
    <xf numFmtId="0" fontId="3" fillId="0" borderId="0" xfId="0" applyFont="1" applyAlignment="1" applyProtection="1">
      <alignment horizontal="center" vertical="center"/>
      <protection hidden="1"/>
    </xf>
    <xf numFmtId="1" fontId="3" fillId="0" borderId="0" xfId="0" applyNumberFormat="1" applyFont="1" applyAlignment="1" applyProtection="1">
      <alignment horizontal="center" vertical="center"/>
      <protection hidden="1"/>
    </xf>
    <xf numFmtId="1" fontId="3" fillId="0" borderId="0" xfId="0" applyNumberFormat="1" applyFont="1" applyAlignment="1" applyProtection="1">
      <alignment horizontal="center" vertical="center" wrapText="1"/>
      <protection hidden="1"/>
    </xf>
    <xf numFmtId="1" fontId="3" fillId="0" borderId="0" xfId="0" applyNumberFormat="1" applyFont="1" applyAlignment="1" applyProtection="1">
      <alignment horizontal="left" vertical="center" wrapText="1"/>
      <protection hidden="1"/>
    </xf>
    <xf numFmtId="0" fontId="9" fillId="0" borderId="0" xfId="0" applyFont="1" applyAlignment="1" applyProtection="1">
      <alignment horizontal="center" vertical="center"/>
      <protection hidden="1"/>
    </xf>
    <xf numFmtId="1" fontId="9" fillId="0" borderId="0" xfId="0" applyNumberFormat="1" applyFont="1" applyAlignment="1" applyProtection="1">
      <alignment horizontal="center" vertical="center"/>
      <protection hidden="1"/>
    </xf>
    <xf numFmtId="0" fontId="11" fillId="2" borderId="0" xfId="0" applyFont="1" applyFill="1" applyAlignment="1" applyProtection="1">
      <alignment vertical="center"/>
      <protection hidden="1"/>
    </xf>
    <xf numFmtId="0" fontId="13" fillId="2" borderId="0" xfId="0" applyFont="1" applyFill="1" applyAlignment="1" applyProtection="1">
      <alignment vertical="center"/>
      <protection hidden="1"/>
    </xf>
    <xf numFmtId="0" fontId="0" fillId="0" borderId="0" xfId="0" applyProtection="1">
      <protection hidden="1"/>
    </xf>
    <xf numFmtId="0" fontId="3" fillId="2" borderId="0" xfId="0" applyFont="1" applyFill="1" applyAlignment="1" applyProtection="1">
      <alignment vertical="center"/>
      <protection hidden="1"/>
    </xf>
    <xf numFmtId="2" fontId="2" fillId="0" borderId="0" xfId="1" applyNumberFormat="1" applyFont="1" applyAlignment="1" applyProtection="1">
      <alignment horizontal="center" vertical="center" wrapText="1"/>
      <protection hidden="1"/>
    </xf>
    <xf numFmtId="0" fontId="0" fillId="2" borderId="0" xfId="0" applyFill="1" applyAlignment="1" applyProtection="1">
      <alignment vertical="center"/>
      <protection hidden="1"/>
    </xf>
    <xf numFmtId="0" fontId="3" fillId="0" borderId="0" xfId="0" applyFont="1" applyAlignment="1" applyProtection="1">
      <alignment horizontal="left" vertical="center" wrapText="1"/>
      <protection hidden="1"/>
    </xf>
    <xf numFmtId="0" fontId="5" fillId="4" borderId="1"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49" fontId="8" fillId="0" borderId="1" xfId="0" applyNumberFormat="1" applyFont="1" applyBorder="1" applyAlignment="1" applyProtection="1">
      <alignment horizontal="center" vertical="center"/>
      <protection locked="0"/>
    </xf>
    <xf numFmtId="0" fontId="0" fillId="2" borderId="0" xfId="0" applyFill="1" applyAlignment="1" applyProtection="1">
      <alignment horizontal="center" vertical="center"/>
      <protection hidden="1"/>
    </xf>
    <xf numFmtId="2" fontId="16" fillId="0" borderId="0" xfId="1" applyNumberFormat="1" applyFont="1" applyAlignment="1" applyProtection="1">
      <alignment horizontal="center" vertical="center" wrapText="1"/>
      <protection hidden="1"/>
    </xf>
    <xf numFmtId="0" fontId="0" fillId="2" borderId="0" xfId="0" applyFill="1" applyAlignment="1" applyProtection="1">
      <alignment horizontal="left" vertical="center"/>
      <protection hidden="1"/>
    </xf>
    <xf numFmtId="0" fontId="11" fillId="2" borderId="0" xfId="0" applyFont="1" applyFill="1" applyAlignment="1" applyProtection="1">
      <alignment horizontal="left" vertical="center"/>
      <protection hidden="1"/>
    </xf>
    <xf numFmtId="0" fontId="13" fillId="2" borderId="0" xfId="0" applyFont="1" applyFill="1" applyAlignment="1" applyProtection="1">
      <alignment horizontal="left" vertical="center"/>
      <protection hidden="1"/>
    </xf>
    <xf numFmtId="0" fontId="2" fillId="0" borderId="0" xfId="0" applyFont="1" applyAlignment="1" applyProtection="1">
      <alignment horizontal="left" vertical="center"/>
      <protection hidden="1"/>
    </xf>
    <xf numFmtId="0" fontId="3" fillId="2" borderId="0" xfId="0" applyFont="1" applyFill="1" applyAlignment="1" applyProtection="1">
      <alignment horizontal="center" vertical="center"/>
      <protection hidden="1"/>
    </xf>
    <xf numFmtId="0" fontId="11" fillId="2" borderId="0" xfId="0" applyFont="1" applyFill="1" applyAlignment="1" applyProtection="1">
      <alignment vertical="center" wrapText="1"/>
      <protection hidden="1"/>
    </xf>
    <xf numFmtId="0" fontId="13" fillId="2" borderId="0" xfId="0" applyFont="1" applyFill="1" applyAlignment="1" applyProtection="1">
      <alignment vertical="center" wrapText="1"/>
      <protection hidden="1"/>
    </xf>
    <xf numFmtId="49"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protection hidden="1"/>
    </xf>
    <xf numFmtId="1" fontId="19" fillId="5" borderId="2" xfId="1" applyNumberFormat="1" applyFont="1" applyFill="1" applyBorder="1" applyAlignment="1" applyProtection="1">
      <alignment horizontal="center" vertical="center" wrapText="1"/>
      <protection hidden="1"/>
    </xf>
    <xf numFmtId="9" fontId="19" fillId="5" borderId="2" xfId="1" applyNumberFormat="1" applyFont="1" applyFill="1" applyBorder="1" applyAlignment="1" applyProtection="1">
      <alignment horizontal="center" vertical="center" wrapText="1"/>
      <protection hidden="1"/>
    </xf>
    <xf numFmtId="49" fontId="19" fillId="5" borderId="2" xfId="1" applyNumberFormat="1" applyFont="1" applyFill="1" applyBorder="1" applyAlignment="1" applyProtection="1">
      <alignment horizontal="center" vertical="center" wrapText="1" shrinkToFit="1"/>
      <protection hidden="1"/>
    </xf>
    <xf numFmtId="2" fontId="19" fillId="5" borderId="2" xfId="1" applyNumberFormat="1" applyFont="1" applyFill="1" applyBorder="1" applyAlignment="1" applyProtection="1">
      <alignment horizontal="center" vertical="center" wrapText="1"/>
      <protection hidden="1"/>
    </xf>
    <xf numFmtId="0" fontId="11" fillId="0" borderId="0" xfId="0" applyFont="1" applyAlignment="1" applyProtection="1">
      <alignment vertical="center"/>
      <protection hidden="1"/>
    </xf>
    <xf numFmtId="49" fontId="16" fillId="0" borderId="0" xfId="1" applyNumberFormat="1" applyFont="1" applyAlignment="1" applyProtection="1">
      <alignment horizontal="center" vertical="center" wrapText="1"/>
      <protection hidden="1"/>
    </xf>
    <xf numFmtId="0" fontId="0" fillId="0" borderId="0" xfId="0" applyAlignment="1" applyProtection="1">
      <alignment vertical="center"/>
      <protection hidden="1"/>
    </xf>
    <xf numFmtId="0" fontId="3" fillId="0" borderId="0" xfId="0" applyFont="1" applyAlignment="1" applyProtection="1">
      <alignment vertical="center"/>
      <protection hidden="1"/>
    </xf>
    <xf numFmtId="49" fontId="24" fillId="2" borderId="0" xfId="0" applyNumberFormat="1" applyFont="1" applyFill="1" applyAlignment="1" applyProtection="1">
      <alignment horizontal="left" vertical="center" shrinkToFit="1"/>
      <protection hidden="1"/>
    </xf>
    <xf numFmtId="49" fontId="5" fillId="16" borderId="0" xfId="0" applyNumberFormat="1" applyFont="1" applyFill="1" applyAlignment="1" applyProtection="1">
      <alignment horizontal="center" vertical="center" shrinkToFit="1"/>
      <protection hidden="1"/>
    </xf>
    <xf numFmtId="0" fontId="19" fillId="5" borderId="2" xfId="1" applyNumberFormat="1" applyFont="1" applyFill="1" applyBorder="1" applyAlignment="1" applyProtection="1">
      <alignment horizontal="center" vertical="center" wrapText="1" shrinkToFit="1"/>
      <protection hidden="1"/>
    </xf>
    <xf numFmtId="0" fontId="0" fillId="2" borderId="0" xfId="0" applyFill="1" applyAlignment="1" applyProtection="1">
      <alignment vertical="center" wrapText="1"/>
      <protection hidden="1"/>
    </xf>
    <xf numFmtId="0" fontId="3" fillId="2" borderId="0" xfId="0" applyFont="1" applyFill="1" applyAlignment="1" applyProtection="1">
      <alignment horizontal="left" vertical="center"/>
      <protection hidden="1"/>
    </xf>
    <xf numFmtId="0" fontId="12" fillId="2" borderId="0" xfId="0" applyFont="1" applyFill="1" applyAlignment="1" applyProtection="1">
      <alignment vertical="center"/>
      <protection hidden="1"/>
    </xf>
    <xf numFmtId="0" fontId="5" fillId="3" borderId="1" xfId="0" applyFont="1" applyFill="1" applyBorder="1" applyAlignment="1" applyProtection="1">
      <alignment horizontal="center" textRotation="63"/>
      <protection hidden="1"/>
    </xf>
    <xf numFmtId="0" fontId="5" fillId="6" borderId="1" xfId="0" applyFont="1" applyFill="1" applyBorder="1" applyAlignment="1" applyProtection="1">
      <alignment horizontal="center" textRotation="63"/>
      <protection hidden="1"/>
    </xf>
    <xf numFmtId="0" fontId="5" fillId="5" borderId="1" xfId="0" applyFont="1" applyFill="1" applyBorder="1" applyAlignment="1" applyProtection="1">
      <alignment horizontal="center" textRotation="63"/>
      <protection hidden="1"/>
    </xf>
    <xf numFmtId="0" fontId="5" fillId="7" borderId="1" xfId="0" applyFont="1" applyFill="1" applyBorder="1" applyAlignment="1" applyProtection="1">
      <alignment horizontal="center" textRotation="63"/>
      <protection hidden="1"/>
    </xf>
    <xf numFmtId="0" fontId="5" fillId="16" borderId="1" xfId="0" applyFont="1" applyFill="1" applyBorder="1" applyAlignment="1" applyProtection="1">
      <alignment horizontal="center" textRotation="63"/>
      <protection hidden="1"/>
    </xf>
    <xf numFmtId="0" fontId="5" fillId="3" borderId="1" xfId="0" applyFont="1" applyFill="1" applyBorder="1" applyAlignment="1" applyProtection="1">
      <alignment horizontal="center" textRotation="60"/>
      <protection hidden="1"/>
    </xf>
    <xf numFmtId="0" fontId="6" fillId="0" borderId="0" xfId="0" applyFont="1" applyAlignment="1" applyProtection="1">
      <alignment horizontal="center"/>
      <protection hidden="1"/>
    </xf>
    <xf numFmtId="0" fontId="12" fillId="2" borderId="0" xfId="0" applyFont="1" applyFill="1" applyAlignment="1" applyProtection="1">
      <alignment horizontal="left" vertical="center"/>
      <protection hidden="1"/>
    </xf>
    <xf numFmtId="1" fontId="3" fillId="0" borderId="0" xfId="0" applyNumberFormat="1" applyFont="1" applyAlignment="1" applyProtection="1">
      <alignment horizontal="left" vertical="center"/>
      <protection hidden="1"/>
    </xf>
    <xf numFmtId="0" fontId="3" fillId="0" borderId="0" xfId="0" applyFont="1" applyAlignment="1" applyProtection="1">
      <alignment horizontal="left" vertical="center"/>
      <protection hidden="1"/>
    </xf>
    <xf numFmtId="1" fontId="3" fillId="0" borderId="0" xfId="0" applyNumberFormat="1" applyFont="1" applyAlignment="1" applyProtection="1">
      <alignment vertical="center"/>
      <protection hidden="1"/>
    </xf>
    <xf numFmtId="0" fontId="3" fillId="0" borderId="0" xfId="0" applyFont="1" applyAlignment="1" applyProtection="1">
      <alignment vertical="center" wrapText="1"/>
      <protection hidden="1"/>
    </xf>
    <xf numFmtId="2" fontId="19" fillId="5" borderId="2" xfId="1" applyNumberFormat="1" applyFont="1" applyFill="1" applyBorder="1" applyAlignment="1" applyProtection="1">
      <alignment horizontal="center" vertical="center" shrinkToFit="1"/>
      <protection hidden="1"/>
    </xf>
    <xf numFmtId="2" fontId="19" fillId="5" borderId="2" xfId="1" applyNumberFormat="1" applyFont="1" applyFill="1" applyBorder="1" applyAlignment="1" applyProtection="1">
      <alignment horizontal="center" vertical="center" wrapText="1" shrinkToFit="1"/>
      <protection hidden="1"/>
    </xf>
    <xf numFmtId="165" fontId="19" fillId="5" borderId="2" xfId="1"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left" vertical="center" shrinkToFit="1"/>
      <protection hidden="1"/>
    </xf>
    <xf numFmtId="2" fontId="3" fillId="0" borderId="0" xfId="0" applyNumberFormat="1" applyFont="1" applyAlignment="1" applyProtection="1">
      <alignment horizontal="center" vertical="center" wrapText="1"/>
      <protection locked="0"/>
    </xf>
    <xf numFmtId="167" fontId="0" fillId="2" borderId="0" xfId="0" applyNumberFormat="1" applyFill="1" applyAlignment="1" applyProtection="1">
      <alignment horizontal="center" vertical="center"/>
      <protection hidden="1"/>
    </xf>
    <xf numFmtId="0" fontId="0" fillId="2" borderId="0" xfId="0" applyFill="1" applyAlignment="1" applyProtection="1">
      <alignment vertical="center"/>
      <protection locked="0"/>
    </xf>
    <xf numFmtId="0" fontId="4" fillId="0" borderId="0" xfId="0" applyFont="1" applyAlignment="1" applyProtection="1">
      <alignment horizontal="left" vertical="center" wrapText="1"/>
      <protection locked="0"/>
    </xf>
    <xf numFmtId="0" fontId="17" fillId="0" borderId="0" xfId="0" applyFont="1" applyAlignment="1" applyProtection="1">
      <alignment horizontal="left" vertical="center" wrapText="1"/>
      <protection locked="0"/>
    </xf>
    <xf numFmtId="0" fontId="0" fillId="2" borderId="0" xfId="0" applyFill="1" applyAlignment="1" applyProtection="1">
      <alignment vertical="center" wrapText="1"/>
      <protection locked="0"/>
    </xf>
    <xf numFmtId="49" fontId="14" fillId="0" borderId="0" xfId="0" applyNumberFormat="1" applyFont="1" applyAlignment="1" applyProtection="1">
      <alignment horizontal="left" vertical="center" wrapText="1"/>
      <protection locked="0"/>
    </xf>
    <xf numFmtId="49" fontId="15" fillId="0" borderId="0" xfId="0" applyNumberFormat="1" applyFont="1" applyAlignment="1" applyProtection="1">
      <alignment horizontal="left" vertical="center" wrapText="1"/>
      <protection locked="0"/>
    </xf>
    <xf numFmtId="49" fontId="0" fillId="0" borderId="0" xfId="0" applyNumberFormat="1" applyAlignment="1" applyProtection="1">
      <alignment horizontal="left" vertical="center" wrapText="1"/>
      <protection locked="0"/>
    </xf>
    <xf numFmtId="49" fontId="0" fillId="2" borderId="0" xfId="0" applyNumberFormat="1" applyFill="1" applyAlignment="1" applyProtection="1">
      <alignment horizontal="center" vertical="center" wrapText="1"/>
      <protection locked="0"/>
    </xf>
    <xf numFmtId="0" fontId="0" fillId="2" borderId="0" xfId="0" applyFill="1" applyAlignment="1" applyProtection="1">
      <alignment horizontal="left" vertical="center" wrapText="1"/>
      <protection locked="0"/>
    </xf>
    <xf numFmtId="0" fontId="0" fillId="2" borderId="0" xfId="0" applyFill="1" applyAlignment="1" applyProtection="1">
      <alignment horizontal="center" vertical="center" wrapText="1"/>
      <protection locked="0"/>
    </xf>
    <xf numFmtId="167" fontId="0" fillId="2" borderId="0" xfId="0" applyNumberFormat="1" applyFill="1" applyAlignment="1" applyProtection="1">
      <alignment horizontal="center" vertical="center" wrapText="1"/>
      <protection locked="0"/>
    </xf>
    <xf numFmtId="0" fontId="0" fillId="2" borderId="0" xfId="0" applyFill="1" applyAlignment="1" applyProtection="1">
      <alignment horizontal="center" vertical="center" wrapText="1"/>
      <protection hidden="1"/>
    </xf>
    <xf numFmtId="168" fontId="4" fillId="0" borderId="0" xfId="0" applyNumberFormat="1" applyFont="1" applyAlignment="1" applyProtection="1">
      <alignment horizontal="center" vertical="center" wrapText="1"/>
      <protection locked="0"/>
    </xf>
    <xf numFmtId="2" fontId="4" fillId="0" borderId="0" xfId="0" applyNumberFormat="1" applyFont="1" applyAlignment="1" applyProtection="1">
      <alignment horizontal="left" vertical="center" wrapText="1"/>
      <protection locked="0"/>
    </xf>
    <xf numFmtId="2" fontId="16" fillId="5" borderId="0" xfId="1" applyNumberFormat="1" applyFont="1" applyFill="1" applyAlignment="1" applyProtection="1">
      <alignment horizontal="center" vertical="center" wrapText="1"/>
      <protection hidden="1"/>
    </xf>
    <xf numFmtId="167" fontId="16" fillId="5" borderId="0" xfId="1" applyNumberFormat="1" applyFont="1" applyFill="1" applyAlignment="1" applyProtection="1">
      <alignment horizontal="center" vertical="center" wrapText="1"/>
      <protection hidden="1"/>
    </xf>
    <xf numFmtId="2" fontId="2" fillId="5" borderId="8" xfId="1" applyNumberFormat="1" applyFont="1" applyFill="1" applyBorder="1" applyAlignment="1" applyProtection="1">
      <alignment horizontal="center" vertical="center" wrapText="1"/>
      <protection hidden="1"/>
    </xf>
    <xf numFmtId="2" fontId="2" fillId="5" borderId="0" xfId="1" applyNumberFormat="1" applyFont="1" applyFill="1" applyAlignment="1" applyProtection="1">
      <alignment horizontal="center" vertical="center" wrapText="1"/>
      <protection hidden="1"/>
    </xf>
    <xf numFmtId="2" fontId="16" fillId="5" borderId="9" xfId="1" applyNumberFormat="1" applyFont="1" applyFill="1" applyBorder="1" applyAlignment="1" applyProtection="1">
      <alignment horizontal="center" vertical="center" wrapText="1"/>
      <protection hidden="1"/>
    </xf>
    <xf numFmtId="0" fontId="31" fillId="2" borderId="0" xfId="0" applyFont="1" applyFill="1" applyAlignment="1" applyProtection="1">
      <alignment vertical="center"/>
      <protection hidden="1"/>
    </xf>
    <xf numFmtId="0" fontId="31" fillId="2" borderId="0" xfId="0" applyFont="1" applyFill="1" applyAlignment="1" applyProtection="1">
      <alignment horizontal="left" vertical="center"/>
      <protection hidden="1"/>
    </xf>
    <xf numFmtId="0" fontId="31" fillId="0" borderId="0" xfId="0" applyFont="1" applyAlignment="1" applyProtection="1">
      <alignment vertical="center"/>
      <protection hidden="1"/>
    </xf>
    <xf numFmtId="0" fontId="31" fillId="2" borderId="0" xfId="0" applyFont="1" applyFill="1" applyAlignment="1" applyProtection="1">
      <alignment vertical="center" wrapText="1"/>
      <protection hidden="1"/>
    </xf>
    <xf numFmtId="49" fontId="27" fillId="2" borderId="0" xfId="0" applyNumberFormat="1" applyFont="1" applyFill="1" applyAlignment="1" applyProtection="1">
      <alignment vertical="center"/>
      <protection hidden="1"/>
    </xf>
    <xf numFmtId="49" fontId="27" fillId="2" borderId="0" xfId="0" applyNumberFormat="1" applyFont="1" applyFill="1" applyAlignment="1" applyProtection="1">
      <alignment vertical="center" shrinkToFit="1"/>
      <protection hidden="1"/>
    </xf>
    <xf numFmtId="49" fontId="27" fillId="2" borderId="0" xfId="0" applyNumberFormat="1" applyFont="1" applyFill="1" applyAlignment="1" applyProtection="1">
      <alignment horizontal="left" vertical="center" shrinkToFit="1"/>
      <protection hidden="1"/>
    </xf>
    <xf numFmtId="49" fontId="28" fillId="2" borderId="0" xfId="0" applyNumberFormat="1" applyFont="1" applyFill="1" applyAlignment="1" applyProtection="1">
      <alignment vertical="center" shrinkToFit="1"/>
      <protection hidden="1"/>
    </xf>
    <xf numFmtId="49" fontId="4" fillId="2" borderId="0" xfId="0" applyNumberFormat="1" applyFont="1" applyFill="1" applyAlignment="1" applyProtection="1">
      <alignment vertical="center" shrinkToFit="1"/>
      <protection hidden="1"/>
    </xf>
    <xf numFmtId="49" fontId="24" fillId="2" borderId="0" xfId="0" applyNumberFormat="1" applyFont="1" applyFill="1" applyAlignment="1" applyProtection="1">
      <alignment vertical="center"/>
      <protection hidden="1"/>
    </xf>
    <xf numFmtId="49" fontId="25" fillId="16" borderId="0" xfId="0" applyNumberFormat="1" applyFont="1" applyFill="1" applyAlignment="1" applyProtection="1">
      <alignment horizontal="center" vertical="center" shrinkToFit="1"/>
      <protection hidden="1"/>
    </xf>
    <xf numFmtId="49" fontId="27" fillId="2" borderId="0" xfId="0" applyNumberFormat="1" applyFont="1" applyFill="1" applyAlignment="1" applyProtection="1">
      <alignment horizontal="center" vertical="center" shrinkToFit="1"/>
      <protection hidden="1"/>
    </xf>
    <xf numFmtId="49" fontId="24" fillId="2" borderId="0" xfId="0" applyNumberFormat="1" applyFont="1" applyFill="1" applyAlignment="1" applyProtection="1">
      <alignment horizontal="center" vertical="center" shrinkToFit="1"/>
      <protection hidden="1"/>
    </xf>
    <xf numFmtId="0" fontId="14" fillId="0" borderId="0" xfId="0" applyFont="1" applyAlignment="1" applyProtection="1">
      <alignment horizontal="left" vertical="center" wrapText="1"/>
      <protection locked="0"/>
    </xf>
    <xf numFmtId="0" fontId="27" fillId="2" borderId="0" xfId="0" applyFont="1" applyFill="1" applyAlignment="1" applyProtection="1">
      <alignment vertical="center"/>
      <protection hidden="1"/>
    </xf>
    <xf numFmtId="0" fontId="28" fillId="2" borderId="0" xfId="0" applyFont="1" applyFill="1" applyAlignment="1" applyProtection="1">
      <alignment vertical="center"/>
      <protection hidden="1"/>
    </xf>
    <xf numFmtId="0" fontId="30" fillId="2" borderId="0" xfId="0" applyFont="1" applyFill="1" applyAlignment="1" applyProtection="1">
      <alignment vertical="center"/>
      <protection hidden="1"/>
    </xf>
    <xf numFmtId="0" fontId="27" fillId="2" borderId="0" xfId="0" applyFont="1" applyFill="1" applyAlignment="1" applyProtection="1">
      <alignment horizontal="left" vertical="center" shrinkToFit="1"/>
      <protection hidden="1"/>
    </xf>
    <xf numFmtId="0" fontId="25" fillId="16" borderId="5" xfId="0" applyFont="1" applyFill="1" applyBorder="1" applyAlignment="1" applyProtection="1">
      <alignment horizontal="center" vertical="center" wrapText="1"/>
      <protection hidden="1"/>
    </xf>
    <xf numFmtId="0" fontId="26" fillId="16" borderId="5" xfId="0" applyFont="1" applyFill="1" applyBorder="1" applyAlignment="1" applyProtection="1">
      <alignment horizontal="center" vertical="center" shrinkToFit="1"/>
      <protection hidden="1"/>
    </xf>
    <xf numFmtId="0" fontId="29" fillId="2" borderId="0" xfId="0" applyFont="1" applyFill="1" applyAlignment="1" applyProtection="1">
      <alignment horizontal="center" shrinkToFit="1"/>
      <protection hidden="1"/>
    </xf>
    <xf numFmtId="168" fontId="17" fillId="0" borderId="0" xfId="0" applyNumberFormat="1" applyFont="1" applyAlignment="1" applyProtection="1">
      <alignment horizontal="center" vertical="center" wrapText="1"/>
      <protection locked="0"/>
    </xf>
    <xf numFmtId="2" fontId="2" fillId="0" borderId="19" xfId="1" applyNumberFormat="1" applyFont="1" applyBorder="1" applyAlignment="1" applyProtection="1">
      <alignment horizontal="center" vertical="center" wrapText="1"/>
      <protection hidden="1"/>
    </xf>
    <xf numFmtId="0" fontId="0" fillId="0" borderId="0" xfId="0" applyAlignment="1" applyProtection="1">
      <alignment horizontal="left" vertical="center"/>
      <protection hidden="1"/>
    </xf>
    <xf numFmtId="0" fontId="11" fillId="0" borderId="0" xfId="0" applyFont="1" applyAlignment="1" applyProtection="1">
      <alignment horizontal="left" vertical="center"/>
      <protection hidden="1"/>
    </xf>
    <xf numFmtId="0" fontId="13" fillId="0" borderId="0" xfId="0" applyFont="1" applyAlignment="1" applyProtection="1">
      <alignment horizontal="left" vertical="center"/>
      <protection hidden="1"/>
    </xf>
    <xf numFmtId="0" fontId="15" fillId="0" borderId="0" xfId="0" applyFont="1" applyAlignment="1" applyProtection="1">
      <alignment horizontal="center" vertical="center" wrapText="1"/>
      <protection hidden="1"/>
    </xf>
    <xf numFmtId="0" fontId="0" fillId="0" borderId="0" xfId="0" applyAlignment="1" applyProtection="1">
      <alignment vertical="center" wrapText="1"/>
      <protection hidden="1"/>
    </xf>
    <xf numFmtId="0" fontId="14" fillId="0" borderId="0" xfId="0" applyFont="1" applyAlignment="1" applyProtection="1">
      <alignment horizontal="center" vertical="center" wrapText="1"/>
      <protection hidden="1"/>
    </xf>
    <xf numFmtId="0" fontId="0" fillId="0" borderId="0" xfId="0" applyAlignment="1" applyProtection="1">
      <alignment horizontal="left" vertical="center" wrapText="1"/>
      <protection locked="0"/>
    </xf>
    <xf numFmtId="49" fontId="0" fillId="0" borderId="0" xfId="0" applyNumberFormat="1" applyAlignment="1" applyProtection="1">
      <alignment horizontal="left" vertical="center"/>
      <protection hidden="1"/>
    </xf>
    <xf numFmtId="49" fontId="11" fillId="0" borderId="0" xfId="0" applyNumberFormat="1" applyFont="1" applyAlignment="1" applyProtection="1">
      <alignment horizontal="left" vertical="center"/>
      <protection hidden="1"/>
    </xf>
    <xf numFmtId="49" fontId="13" fillId="0" borderId="0" xfId="0" applyNumberFormat="1" applyFont="1" applyAlignment="1" applyProtection="1">
      <alignment horizontal="left" vertical="center"/>
      <protection hidden="1"/>
    </xf>
    <xf numFmtId="49" fontId="3" fillId="0" borderId="0" xfId="0" applyNumberFormat="1" applyFont="1" applyAlignment="1" applyProtection="1">
      <alignment horizontal="left" vertical="center"/>
      <protection hidden="1"/>
    </xf>
    <xf numFmtId="49" fontId="0" fillId="2" borderId="0" xfId="0" applyNumberFormat="1" applyFill="1" applyAlignment="1" applyProtection="1">
      <alignment horizontal="center" vertical="center"/>
      <protection hidden="1"/>
    </xf>
    <xf numFmtId="0" fontId="0" fillId="2" borderId="0" xfId="0" applyFill="1" applyProtection="1">
      <protection hidden="1"/>
    </xf>
    <xf numFmtId="49" fontId="11" fillId="2" borderId="0" xfId="0" applyNumberFormat="1" applyFont="1" applyFill="1" applyAlignment="1" applyProtection="1">
      <alignment horizontal="center" vertical="center"/>
      <protection hidden="1"/>
    </xf>
    <xf numFmtId="167" fontId="11" fillId="2" borderId="0" xfId="0" applyNumberFormat="1" applyFont="1" applyFill="1" applyAlignment="1" applyProtection="1">
      <alignment horizontal="center" vertical="center"/>
      <protection hidden="1"/>
    </xf>
    <xf numFmtId="49" fontId="13" fillId="2" borderId="0" xfId="0" applyNumberFormat="1" applyFont="1" applyFill="1" applyAlignment="1" applyProtection="1">
      <alignment horizontal="center" vertical="center"/>
      <protection hidden="1"/>
    </xf>
    <xf numFmtId="167" fontId="13" fillId="2" borderId="0" xfId="0" applyNumberFormat="1" applyFont="1" applyFill="1" applyAlignment="1" applyProtection="1">
      <alignment horizontal="center" vertical="center"/>
      <protection hidden="1"/>
    </xf>
    <xf numFmtId="0" fontId="0" fillId="2" borderId="0" xfId="0" applyFill="1" applyAlignment="1" applyProtection="1">
      <alignment horizontal="center" vertical="center" wrapText="1" shrinkToFit="1"/>
      <protection hidden="1"/>
    </xf>
    <xf numFmtId="49" fontId="0" fillId="2" borderId="0" xfId="0" applyNumberFormat="1" applyFill="1" applyAlignment="1" applyProtection="1">
      <alignment horizontal="left" vertical="center"/>
      <protection hidden="1"/>
    </xf>
    <xf numFmtId="49" fontId="3" fillId="2" borderId="0" xfId="0" applyNumberFormat="1" applyFont="1" applyFill="1" applyAlignment="1" applyProtection="1">
      <alignment horizontal="left" vertical="center"/>
      <protection hidden="1"/>
    </xf>
    <xf numFmtId="49" fontId="3" fillId="0" borderId="0" xfId="0" applyNumberFormat="1" applyFont="1" applyAlignment="1" applyProtection="1">
      <alignment horizontal="center" vertical="center"/>
      <protection hidden="1"/>
    </xf>
    <xf numFmtId="0" fontId="4" fillId="2" borderId="0" xfId="0" applyFont="1" applyFill="1" applyAlignment="1" applyProtection="1">
      <alignment horizontal="left" vertical="center" wrapText="1"/>
      <protection locked="0"/>
    </xf>
    <xf numFmtId="167" fontId="3" fillId="2" borderId="0" xfId="0" applyNumberFormat="1" applyFont="1" applyFill="1" applyAlignment="1" applyProtection="1">
      <alignment horizontal="center" vertical="center"/>
      <protection hidden="1"/>
    </xf>
    <xf numFmtId="0" fontId="3" fillId="2" borderId="0" xfId="0" applyFont="1" applyFill="1" applyAlignment="1" applyProtection="1">
      <alignment horizontal="left" vertical="center" wrapText="1"/>
      <protection hidden="1"/>
    </xf>
    <xf numFmtId="49" fontId="7" fillId="0" borderId="1" xfId="0" applyNumberFormat="1" applyFont="1" applyBorder="1" applyAlignment="1" applyProtection="1">
      <alignment horizontal="left" vertical="center"/>
      <protection locked="0"/>
    </xf>
    <xf numFmtId="0" fontId="0" fillId="2" borderId="23" xfId="0" applyFill="1" applyBorder="1" applyAlignment="1" applyProtection="1">
      <alignment horizontal="left" vertical="center" wrapText="1"/>
      <protection locked="0"/>
    </xf>
    <xf numFmtId="49" fontId="0" fillId="2" borderId="23" xfId="0" applyNumberFormat="1" applyFill="1" applyBorder="1" applyAlignment="1" applyProtection="1">
      <alignment horizontal="center" vertical="center" wrapText="1"/>
      <protection locked="0"/>
    </xf>
    <xf numFmtId="168" fontId="0" fillId="2" borderId="23" xfId="0" applyNumberFormat="1" applyFill="1" applyBorder="1" applyAlignment="1" applyProtection="1">
      <alignment horizontal="center" vertical="center" wrapText="1"/>
      <protection locked="0"/>
    </xf>
    <xf numFmtId="167" fontId="0" fillId="2" borderId="23" xfId="0" applyNumberFormat="1" applyFill="1" applyBorder="1" applyAlignment="1" applyProtection="1">
      <alignment horizontal="center" vertical="center" wrapText="1"/>
      <protection locked="0"/>
    </xf>
    <xf numFmtId="0" fontId="20" fillId="0" borderId="0" xfId="0" applyFont="1" applyAlignment="1" applyProtection="1">
      <alignment horizontal="center"/>
      <protection hidden="1"/>
    </xf>
    <xf numFmtId="0" fontId="18" fillId="0" borderId="0" xfId="0" applyFont="1" applyAlignment="1" applyProtection="1">
      <alignment horizontal="center"/>
      <protection hidden="1"/>
    </xf>
    <xf numFmtId="0" fontId="18" fillId="0" borderId="0" xfId="0" applyFont="1" applyProtection="1">
      <protection hidden="1"/>
    </xf>
    <xf numFmtId="0" fontId="18" fillId="0" borderId="0" xfId="0" applyFont="1" applyAlignment="1" applyProtection="1">
      <alignment horizontal="right" vertical="center"/>
      <protection hidden="1"/>
    </xf>
    <xf numFmtId="0" fontId="20" fillId="0" borderId="0" xfId="0" applyFont="1" applyProtection="1">
      <protection hidden="1"/>
    </xf>
    <xf numFmtId="0" fontId="13" fillId="0" borderId="0" xfId="0" applyFont="1" applyProtection="1">
      <protection hidden="1"/>
    </xf>
    <xf numFmtId="0" fontId="3" fillId="0" borderId="0" xfId="0" applyFont="1" applyProtection="1">
      <protection hidden="1"/>
    </xf>
    <xf numFmtId="0" fontId="3" fillId="0" borderId="0" xfId="0" applyFont="1" applyAlignment="1" applyProtection="1">
      <alignment horizontal="center"/>
      <protection hidden="1"/>
    </xf>
    <xf numFmtId="0" fontId="14" fillId="0" borderId="23" xfId="0" applyFont="1" applyBorder="1" applyAlignment="1" applyProtection="1">
      <alignment horizontal="center" vertical="center" wrapText="1"/>
      <protection hidden="1"/>
    </xf>
    <xf numFmtId="0" fontId="17" fillId="0" borderId="23" xfId="0" applyFont="1" applyBorder="1" applyAlignment="1" applyProtection="1">
      <alignment horizontal="left" vertical="center" wrapText="1"/>
      <protection locked="0"/>
    </xf>
    <xf numFmtId="0" fontId="14" fillId="0" borderId="23" xfId="0" applyFont="1" applyBorder="1" applyAlignment="1" applyProtection="1">
      <alignment horizontal="left" vertical="center" wrapText="1"/>
      <protection locked="0"/>
    </xf>
    <xf numFmtId="0" fontId="16" fillId="8" borderId="23" xfId="0" applyFont="1" applyFill="1" applyBorder="1" applyAlignment="1" applyProtection="1">
      <alignment horizontal="center" vertical="center" wrapText="1"/>
      <protection hidden="1"/>
    </xf>
    <xf numFmtId="169" fontId="16" fillId="8" borderId="23" xfId="1" applyNumberFormat="1" applyFont="1" applyFill="1" applyBorder="1" applyAlignment="1" applyProtection="1">
      <alignment horizontal="center" vertical="center" wrapText="1"/>
      <protection hidden="1"/>
    </xf>
    <xf numFmtId="2" fontId="16" fillId="8" borderId="23" xfId="1" applyNumberFormat="1" applyFont="1" applyFill="1" applyBorder="1" applyAlignment="1" applyProtection="1">
      <alignment horizontal="center" vertical="center" wrapText="1"/>
      <protection hidden="1"/>
    </xf>
    <xf numFmtId="49" fontId="16" fillId="8" borderId="23" xfId="1" applyNumberFormat="1" applyFont="1" applyFill="1" applyBorder="1" applyAlignment="1" applyProtection="1">
      <alignment horizontal="center" vertical="center" wrapText="1"/>
      <protection hidden="1"/>
    </xf>
    <xf numFmtId="167" fontId="16" fillId="8" borderId="23" xfId="1" applyNumberFormat="1" applyFont="1" applyFill="1" applyBorder="1" applyAlignment="1" applyProtection="1">
      <alignment horizontal="center" vertical="center" wrapText="1"/>
      <protection hidden="1"/>
    </xf>
    <xf numFmtId="49" fontId="33" fillId="0" borderId="10" xfId="0" applyNumberFormat="1" applyFont="1" applyBorder="1" applyAlignment="1" applyProtection="1">
      <alignment horizontal="center" vertical="center" wrapText="1"/>
      <protection locked="0"/>
    </xf>
    <xf numFmtId="0" fontId="16" fillId="8" borderId="3" xfId="0"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shrinkToFit="1"/>
      <protection hidden="1"/>
    </xf>
    <xf numFmtId="2" fontId="16" fillId="8" borderId="4" xfId="1" applyNumberFormat="1" applyFont="1" applyFill="1" applyBorder="1" applyAlignment="1" applyProtection="1">
      <alignment horizontal="center" vertical="center" wrapText="1" shrinkToFit="1"/>
      <protection hidden="1"/>
    </xf>
    <xf numFmtId="49" fontId="16" fillId="8" borderId="3" xfId="1" applyNumberFormat="1" applyFont="1" applyFill="1" applyBorder="1" applyAlignment="1" applyProtection="1">
      <alignment horizontal="center" vertical="center" wrapText="1"/>
      <protection hidden="1"/>
    </xf>
    <xf numFmtId="2" fontId="16" fillId="8" borderId="4" xfId="1" applyNumberFormat="1" applyFont="1" applyFill="1" applyBorder="1" applyAlignment="1" applyProtection="1">
      <alignment horizontal="center" vertical="center" wrapText="1"/>
      <protection hidden="1"/>
    </xf>
    <xf numFmtId="0" fontId="3" fillId="0" borderId="0" xfId="0" applyFont="1" applyProtection="1">
      <protection locked="0"/>
    </xf>
    <xf numFmtId="2" fontId="15" fillId="0" borderId="0" xfId="0" applyNumberFormat="1" applyFont="1" applyAlignment="1" applyProtection="1">
      <alignment vertical="center" wrapText="1"/>
      <protection locked="0"/>
    </xf>
    <xf numFmtId="2" fontId="14" fillId="0" borderId="0" xfId="0" applyNumberFormat="1" applyFont="1" applyAlignment="1" applyProtection="1">
      <alignment vertical="center" wrapText="1"/>
      <protection locked="0"/>
    </xf>
    <xf numFmtId="0" fontId="0" fillId="0" borderId="0" xfId="0" applyAlignment="1" applyProtection="1">
      <alignment vertical="center"/>
      <protection locked="0"/>
    </xf>
    <xf numFmtId="0" fontId="0" fillId="2" borderId="0" xfId="0" applyFill="1" applyProtection="1">
      <protection locked="0"/>
    </xf>
    <xf numFmtId="49" fontId="17" fillId="0" borderId="23" xfId="0" applyNumberFormat="1" applyFont="1" applyBorder="1" applyAlignment="1" applyProtection="1">
      <alignment horizontal="center" vertical="center" wrapText="1"/>
      <protection locked="0"/>
    </xf>
    <xf numFmtId="167" fontId="17" fillId="0" borderId="23" xfId="0" applyNumberFormat="1" applyFont="1" applyBorder="1" applyAlignment="1" applyProtection="1">
      <alignment horizontal="center" vertical="center" wrapText="1"/>
      <protection locked="0"/>
    </xf>
    <xf numFmtId="0" fontId="0" fillId="2" borderId="0" xfId="0" applyFill="1" applyAlignment="1" applyProtection="1">
      <alignment wrapText="1"/>
      <protection locked="0"/>
    </xf>
    <xf numFmtId="168" fontId="17" fillId="0" borderId="23" xfId="0" applyNumberFormat="1" applyFont="1" applyBorder="1" applyAlignment="1" applyProtection="1">
      <alignment horizontal="center" vertical="center" wrapText="1"/>
      <protection locked="0"/>
    </xf>
    <xf numFmtId="0" fontId="14" fillId="0" borderId="11" xfId="0" applyFont="1" applyBorder="1" applyAlignment="1" applyProtection="1">
      <alignment horizontal="center" vertical="center" wrapText="1"/>
      <protection locked="0"/>
    </xf>
    <xf numFmtId="49" fontId="32" fillId="0" borderId="10" xfId="0" applyNumberFormat="1" applyFont="1" applyBorder="1" applyAlignment="1" applyProtection="1">
      <alignment horizontal="center" vertical="center" wrapText="1"/>
      <protection locked="0"/>
    </xf>
    <xf numFmtId="49" fontId="33" fillId="0" borderId="12" xfId="0" applyNumberFormat="1" applyFont="1" applyBorder="1" applyAlignment="1" applyProtection="1">
      <alignment horizontal="center" vertical="center" wrapText="1"/>
      <protection locked="0"/>
    </xf>
    <xf numFmtId="0" fontId="14" fillId="0" borderId="10" xfId="0" applyFont="1" applyBorder="1" applyAlignment="1" applyProtection="1">
      <alignment horizontal="center" vertical="center" wrapText="1"/>
      <protection locked="0"/>
    </xf>
    <xf numFmtId="0" fontId="14" fillId="17" borderId="11" xfId="0" applyFont="1" applyFill="1" applyBorder="1" applyAlignment="1" applyProtection="1">
      <alignment horizontal="center" vertical="center" wrapText="1"/>
      <protection locked="0"/>
    </xf>
    <xf numFmtId="49" fontId="32" fillId="17" borderId="12" xfId="0" applyNumberFormat="1" applyFont="1" applyFill="1" applyBorder="1" applyAlignment="1" applyProtection="1">
      <alignment horizontal="center" vertical="center" wrapText="1"/>
      <protection locked="0"/>
    </xf>
    <xf numFmtId="49" fontId="32" fillId="0" borderId="12" xfId="0" applyNumberFormat="1" applyFont="1" applyBorder="1" applyAlignment="1" applyProtection="1">
      <alignment horizontal="center" vertical="center" wrapText="1"/>
      <protection locked="0"/>
    </xf>
    <xf numFmtId="0" fontId="0" fillId="2" borderId="0" xfId="0" applyFill="1" applyAlignment="1" applyProtection="1">
      <alignment horizontal="center" vertical="center" shrinkToFit="1"/>
      <protection locked="0"/>
    </xf>
    <xf numFmtId="165" fontId="0" fillId="2" borderId="0" xfId="0" applyNumberFormat="1" applyFill="1" applyAlignment="1" applyProtection="1">
      <alignment horizontal="center" vertical="center" wrapText="1" shrinkToFit="1"/>
      <protection locked="0"/>
    </xf>
    <xf numFmtId="0" fontId="0" fillId="2" borderId="0" xfId="0" applyFill="1" applyAlignment="1" applyProtection="1">
      <alignment horizontal="center" vertical="center" wrapText="1" shrinkToFit="1"/>
      <protection locked="0"/>
    </xf>
    <xf numFmtId="0" fontId="0" fillId="2" borderId="0" xfId="0" applyFill="1" applyAlignment="1" applyProtection="1">
      <alignment horizontal="left" vertical="center" wrapText="1" shrinkToFit="1"/>
      <protection locked="0"/>
    </xf>
    <xf numFmtId="49" fontId="0" fillId="2" borderId="0" xfId="0" applyNumberFormat="1" applyFill="1" applyAlignment="1" applyProtection="1">
      <alignment horizontal="left" vertical="center" wrapText="1"/>
      <protection locked="0"/>
    </xf>
    <xf numFmtId="49" fontId="9" fillId="0" borderId="0" xfId="0" applyNumberFormat="1" applyFont="1" applyAlignment="1" applyProtection="1">
      <alignment horizontal="left" vertical="center"/>
      <protection locked="0"/>
    </xf>
    <xf numFmtId="0" fontId="8" fillId="0" borderId="0" xfId="0" applyFont="1" applyAlignment="1" applyProtection="1">
      <alignment horizontal="center" vertical="center"/>
      <protection locked="0"/>
    </xf>
    <xf numFmtId="0" fontId="9" fillId="0" borderId="0" xfId="0" applyFont="1" applyAlignment="1" applyProtection="1">
      <alignment horizontal="center" vertical="center"/>
      <protection locked="0"/>
    </xf>
    <xf numFmtId="49" fontId="24" fillId="2" borderId="0" xfId="0" applyNumberFormat="1" applyFont="1" applyFill="1" applyAlignment="1" applyProtection="1">
      <alignment horizontal="left" vertical="center" shrinkToFit="1"/>
      <protection locked="0"/>
    </xf>
    <xf numFmtId="49" fontId="24" fillId="2" borderId="0" xfId="0" applyNumberFormat="1" applyFont="1" applyFill="1" applyAlignment="1" applyProtection="1">
      <alignment horizontal="center" vertical="center" shrinkToFit="1"/>
      <protection locked="0"/>
    </xf>
    <xf numFmtId="49" fontId="24" fillId="0" borderId="0" xfId="0" applyNumberFormat="1" applyFont="1" applyAlignment="1" applyProtection="1">
      <alignment horizontal="center" vertical="center" shrinkToFit="1"/>
      <protection locked="0"/>
    </xf>
    <xf numFmtId="49" fontId="6" fillId="0" borderId="0" xfId="0" applyNumberFormat="1" applyFont="1" applyAlignment="1" applyProtection="1">
      <alignment horizontal="center" vertical="center" shrinkToFit="1"/>
      <protection locked="0"/>
    </xf>
    <xf numFmtId="169" fontId="6" fillId="0" borderId="0" xfId="0" applyNumberFormat="1" applyFont="1" applyAlignment="1" applyProtection="1">
      <alignment horizontal="center" vertical="center" shrinkToFit="1"/>
      <protection locked="0"/>
    </xf>
    <xf numFmtId="49" fontId="24" fillId="0" borderId="0" xfId="0" applyNumberFormat="1" applyFont="1" applyAlignment="1" applyProtection="1">
      <alignment horizontal="left" vertical="center" shrinkToFit="1"/>
      <protection locked="0"/>
    </xf>
    <xf numFmtId="169" fontId="24" fillId="0" borderId="0" xfId="0" applyNumberFormat="1" applyFont="1" applyAlignment="1" applyProtection="1">
      <alignment horizontal="center" vertical="center" shrinkToFit="1"/>
      <protection locked="0"/>
    </xf>
    <xf numFmtId="49" fontId="24" fillId="0" borderId="0" xfId="0" applyNumberFormat="1" applyFont="1" applyAlignment="1" applyProtection="1">
      <alignment horizontal="left" vertical="center" wrapText="1" shrinkToFit="1"/>
      <protection locked="0"/>
    </xf>
    <xf numFmtId="49" fontId="6" fillId="0" borderId="0" xfId="0" applyNumberFormat="1" applyFont="1" applyAlignment="1" applyProtection="1">
      <alignment horizontal="left" vertical="center" shrinkToFit="1"/>
      <protection locked="0"/>
    </xf>
    <xf numFmtId="49" fontId="24" fillId="0" borderId="0" xfId="0" applyNumberFormat="1" applyFont="1" applyAlignment="1" applyProtection="1">
      <alignment horizontal="center" vertical="center" wrapText="1" shrinkToFit="1"/>
      <protection locked="0"/>
    </xf>
    <xf numFmtId="49" fontId="24" fillId="2" borderId="0" xfId="0" applyNumberFormat="1" applyFont="1" applyFill="1" applyAlignment="1" applyProtection="1">
      <alignment vertical="center" shrinkToFit="1"/>
      <protection locked="0"/>
    </xf>
    <xf numFmtId="0" fontId="0" fillId="0" borderId="0" xfId="0" applyProtection="1">
      <protection locked="0"/>
    </xf>
    <xf numFmtId="0" fontId="34" fillId="2" borderId="0" xfId="0" applyFont="1" applyFill="1" applyAlignment="1" applyProtection="1">
      <alignment horizontal="left" vertical="center"/>
      <protection hidden="1"/>
    </xf>
    <xf numFmtId="0" fontId="20" fillId="0" borderId="0" xfId="0" applyFont="1" applyAlignment="1" applyProtection="1">
      <alignment horizontal="center" vertical="center"/>
      <protection hidden="1"/>
    </xf>
    <xf numFmtId="49" fontId="33" fillId="17" borderId="10" xfId="0" applyNumberFormat="1" applyFont="1" applyFill="1" applyBorder="1" applyAlignment="1" applyProtection="1">
      <alignment horizontal="left" vertical="center" wrapText="1"/>
      <protection locked="0"/>
    </xf>
    <xf numFmtId="49" fontId="33" fillId="0" borderId="10" xfId="0" applyNumberFormat="1" applyFont="1" applyBorder="1" applyAlignment="1" applyProtection="1">
      <alignment horizontal="left" vertical="center" wrapText="1"/>
      <protection locked="0"/>
    </xf>
    <xf numFmtId="0" fontId="17" fillId="17" borderId="25" xfId="0" applyFont="1" applyFill="1" applyBorder="1" applyAlignment="1" applyProtection="1">
      <alignment horizontal="center" vertical="center" wrapText="1"/>
      <protection locked="0"/>
    </xf>
    <xf numFmtId="49" fontId="33" fillId="17" borderId="12" xfId="0" applyNumberFormat="1" applyFont="1" applyFill="1" applyBorder="1" applyAlignment="1" applyProtection="1">
      <alignment horizontal="center" vertical="center" wrapText="1"/>
      <protection locked="0"/>
    </xf>
    <xf numFmtId="0" fontId="17" fillId="0" borderId="25" xfId="0" applyFont="1" applyBorder="1" applyAlignment="1" applyProtection="1">
      <alignment horizontal="center" vertical="center" wrapText="1"/>
      <protection locked="0"/>
    </xf>
    <xf numFmtId="49" fontId="33" fillId="17" borderId="12" xfId="0" applyNumberFormat="1" applyFont="1" applyFill="1" applyBorder="1" applyAlignment="1" applyProtection="1">
      <alignment horizontal="left" vertical="center" wrapText="1"/>
      <protection locked="0"/>
    </xf>
    <xf numFmtId="49" fontId="33" fillId="0" borderId="12" xfId="0" applyNumberFormat="1" applyFont="1" applyBorder="1" applyAlignment="1" applyProtection="1">
      <alignment horizontal="left" vertical="center" wrapText="1"/>
      <protection locked="0"/>
    </xf>
    <xf numFmtId="49" fontId="32" fillId="17" borderId="10" xfId="0" applyNumberFormat="1" applyFont="1" applyFill="1" applyBorder="1" applyAlignment="1" applyProtection="1">
      <alignment horizontal="center" vertical="center" wrapText="1"/>
      <protection locked="0"/>
    </xf>
    <xf numFmtId="0" fontId="27" fillId="0" borderId="10" xfId="0" applyFont="1" applyBorder="1" applyAlignment="1" applyProtection="1">
      <alignment horizontal="center" vertical="center" wrapText="1"/>
      <protection locked="0"/>
    </xf>
    <xf numFmtId="49" fontId="27" fillId="0" borderId="10" xfId="0" applyNumberFormat="1" applyFont="1" applyBorder="1" applyAlignment="1" applyProtection="1">
      <alignment horizontal="center" vertical="center" wrapText="1"/>
      <protection locked="0"/>
    </xf>
    <xf numFmtId="2" fontId="27" fillId="0" borderId="34" xfId="0" applyNumberFormat="1" applyFont="1" applyBorder="1" applyAlignment="1" applyProtection="1">
      <alignment horizontal="center" vertical="center" wrapText="1"/>
      <protection locked="0"/>
    </xf>
    <xf numFmtId="2" fontId="27" fillId="0" borderId="10" xfId="0" applyNumberFormat="1" applyFont="1" applyBorder="1" applyAlignment="1" applyProtection="1">
      <alignment horizontal="center" vertical="center" wrapText="1"/>
      <protection locked="0"/>
    </xf>
    <xf numFmtId="0" fontId="0" fillId="17" borderId="11" xfId="0" applyFill="1"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17" borderId="26" xfId="0" applyFill="1" applyBorder="1" applyAlignment="1" applyProtection="1">
      <alignment horizontal="center" vertical="center" wrapText="1"/>
      <protection locked="0"/>
    </xf>
    <xf numFmtId="49" fontId="33" fillId="17" borderId="36" xfId="0" applyNumberFormat="1" applyFont="1" applyFill="1" applyBorder="1" applyAlignment="1" applyProtection="1">
      <alignment horizontal="left" vertical="center" wrapText="1"/>
      <protection locked="0"/>
    </xf>
    <xf numFmtId="0" fontId="17" fillId="17" borderId="37" xfId="0" applyFont="1" applyFill="1" applyBorder="1" applyAlignment="1" applyProtection="1">
      <alignment horizontal="center" vertical="center" wrapText="1"/>
      <protection locked="0"/>
    </xf>
    <xf numFmtId="49" fontId="33" fillId="17" borderId="1" xfId="0" applyNumberFormat="1" applyFont="1" applyFill="1" applyBorder="1" applyAlignment="1" applyProtection="1">
      <alignment horizontal="left" vertical="center" wrapText="1"/>
      <protection locked="0"/>
    </xf>
    <xf numFmtId="49" fontId="33" fillId="17" borderId="1" xfId="0" applyNumberFormat="1" applyFont="1" applyFill="1" applyBorder="1" applyAlignment="1" applyProtection="1">
      <alignment horizontal="center" vertical="center" wrapText="1"/>
      <protection locked="0"/>
    </xf>
    <xf numFmtId="0" fontId="14" fillId="0" borderId="11" xfId="0" applyFont="1" applyBorder="1" applyAlignment="1" applyProtection="1">
      <alignment horizontal="left" vertical="center" wrapText="1"/>
      <protection locked="0"/>
    </xf>
    <xf numFmtId="0" fontId="27" fillId="17" borderId="11" xfId="0" applyFont="1" applyFill="1" applyBorder="1" applyAlignment="1" applyProtection="1">
      <alignment horizontal="center" vertical="center" wrapText="1"/>
      <protection locked="0"/>
    </xf>
    <xf numFmtId="49" fontId="21" fillId="17" borderId="12" xfId="0" applyNumberFormat="1" applyFont="1" applyFill="1" applyBorder="1" applyAlignment="1" applyProtection="1">
      <alignment horizontal="center" vertical="center" wrapText="1"/>
      <protection locked="0"/>
    </xf>
    <xf numFmtId="0" fontId="37" fillId="2" borderId="0" xfId="0" applyFont="1" applyFill="1" applyAlignment="1" applyProtection="1">
      <alignment horizontal="center" vertical="center" wrapText="1"/>
      <protection locked="0"/>
    </xf>
    <xf numFmtId="0" fontId="27" fillId="0" borderId="11" xfId="0" applyFont="1" applyBorder="1" applyAlignment="1" applyProtection="1">
      <alignment horizontal="center" vertical="center" wrapText="1"/>
      <protection locked="0"/>
    </xf>
    <xf numFmtId="49" fontId="21" fillId="0" borderId="10" xfId="0" applyNumberFormat="1" applyFont="1" applyBorder="1" applyAlignment="1" applyProtection="1">
      <alignment horizontal="center" vertical="center" wrapText="1"/>
      <protection locked="0"/>
    </xf>
    <xf numFmtId="0" fontId="37" fillId="2" borderId="0" xfId="0" applyFont="1" applyFill="1" applyAlignment="1" applyProtection="1">
      <alignment vertical="center" wrapText="1"/>
      <protection locked="0"/>
    </xf>
    <xf numFmtId="0" fontId="27" fillId="17" borderId="11" xfId="0" applyFont="1" applyFill="1" applyBorder="1" applyAlignment="1" applyProtection="1">
      <alignment horizontal="center" vertical="center"/>
      <protection locked="0"/>
    </xf>
    <xf numFmtId="49" fontId="21" fillId="0" borderId="12" xfId="0" applyNumberFormat="1" applyFont="1" applyBorder="1" applyAlignment="1" applyProtection="1">
      <alignment horizontal="center" vertical="center" wrapText="1"/>
      <protection locked="0"/>
    </xf>
    <xf numFmtId="0" fontId="27" fillId="0" borderId="11" xfId="0" applyFont="1" applyBorder="1" applyAlignment="1" applyProtection="1">
      <alignment horizontal="center" vertical="center"/>
      <protection locked="0"/>
    </xf>
    <xf numFmtId="0" fontId="27" fillId="17" borderId="26" xfId="0" applyFont="1" applyFill="1" applyBorder="1" applyAlignment="1" applyProtection="1">
      <alignment horizontal="center" vertical="center"/>
      <protection locked="0"/>
    </xf>
    <xf numFmtId="49" fontId="21" fillId="17" borderId="27" xfId="0" applyNumberFormat="1" applyFont="1" applyFill="1" applyBorder="1" applyAlignment="1" applyProtection="1">
      <alignment horizontal="center" vertical="center" wrapText="1"/>
      <protection locked="0"/>
    </xf>
    <xf numFmtId="0" fontId="0" fillId="0" borderId="26" xfId="0" applyBorder="1" applyAlignment="1" applyProtection="1">
      <alignment horizontal="center" vertical="center" wrapText="1"/>
      <protection locked="0"/>
    </xf>
    <xf numFmtId="49" fontId="33" fillId="0" borderId="36" xfId="0" applyNumberFormat="1" applyFont="1" applyBorder="1" applyAlignment="1" applyProtection="1">
      <alignment horizontal="left" vertical="center" wrapText="1"/>
      <protection locked="0"/>
    </xf>
    <xf numFmtId="0" fontId="17" fillId="0" borderId="37" xfId="0" applyFont="1" applyBorder="1" applyAlignment="1" applyProtection="1">
      <alignment horizontal="center" vertical="center" wrapText="1"/>
      <protection locked="0"/>
    </xf>
    <xf numFmtId="0" fontId="0" fillId="17" borderId="6" xfId="0" applyFill="1" applyBorder="1" applyAlignment="1" applyProtection="1">
      <alignment horizontal="center" vertical="center" wrapText="1"/>
      <protection locked="0"/>
    </xf>
    <xf numFmtId="49" fontId="33" fillId="17" borderId="7" xfId="0" applyNumberFormat="1" applyFont="1" applyFill="1" applyBorder="1" applyAlignment="1" applyProtection="1">
      <alignment horizontal="center" vertical="center" wrapText="1"/>
      <protection locked="0"/>
    </xf>
    <xf numFmtId="0" fontId="0" fillId="0" borderId="31" xfId="0" applyBorder="1" applyAlignment="1" applyProtection="1">
      <alignment horizontal="center" vertical="center" wrapText="1"/>
      <protection locked="0"/>
    </xf>
    <xf numFmtId="49" fontId="33" fillId="0" borderId="40" xfId="0" applyNumberFormat="1" applyFont="1" applyBorder="1" applyAlignment="1" applyProtection="1">
      <alignment horizontal="left" vertical="center" wrapText="1"/>
      <protection locked="0"/>
    </xf>
    <xf numFmtId="49" fontId="33" fillId="0" borderId="40" xfId="0" applyNumberFormat="1" applyFont="1" applyBorder="1" applyAlignment="1" applyProtection="1">
      <alignment horizontal="center" vertical="center" wrapText="1"/>
      <protection locked="0"/>
    </xf>
    <xf numFmtId="49" fontId="33" fillId="0" borderId="30" xfId="0" applyNumberFormat="1" applyFont="1" applyBorder="1" applyAlignment="1" applyProtection="1">
      <alignment horizontal="center" vertical="center" wrapText="1"/>
      <protection locked="0"/>
    </xf>
    <xf numFmtId="0" fontId="35" fillId="17" borderId="12" xfId="0" applyFont="1" applyFill="1" applyBorder="1" applyAlignment="1" applyProtection="1">
      <alignment horizontal="center" vertical="center" wrapText="1"/>
      <protection locked="0"/>
    </xf>
    <xf numFmtId="0" fontId="35" fillId="0" borderId="12" xfId="0" applyFont="1" applyBorder="1" applyAlignment="1" applyProtection="1">
      <alignment horizontal="center" vertical="center" wrapText="1"/>
      <protection locked="0"/>
    </xf>
    <xf numFmtId="49" fontId="33" fillId="17" borderId="27" xfId="0" applyNumberFormat="1" applyFont="1" applyFill="1" applyBorder="1" applyAlignment="1" applyProtection="1">
      <alignment horizontal="center" vertical="center" wrapText="1"/>
      <protection locked="0"/>
    </xf>
    <xf numFmtId="0" fontId="35" fillId="17" borderId="27" xfId="0" applyFont="1" applyFill="1" applyBorder="1" applyAlignment="1" applyProtection="1">
      <alignment horizontal="center" vertical="center" wrapText="1"/>
      <protection locked="0"/>
    </xf>
    <xf numFmtId="49" fontId="33" fillId="0" borderId="27" xfId="0" applyNumberFormat="1" applyFont="1" applyBorder="1" applyAlignment="1" applyProtection="1">
      <alignment horizontal="left" vertical="center" wrapText="1"/>
      <protection locked="0"/>
    </xf>
    <xf numFmtId="0" fontId="35" fillId="0" borderId="27" xfId="0" applyFont="1" applyBorder="1" applyAlignment="1" applyProtection="1">
      <alignment horizontal="center" vertical="center" wrapText="1"/>
      <protection locked="0"/>
    </xf>
    <xf numFmtId="0" fontId="17" fillId="17" borderId="12" xfId="0" applyFont="1" applyFill="1" applyBorder="1" applyAlignment="1" applyProtection="1">
      <alignment horizontal="center" vertical="center" wrapText="1"/>
      <protection locked="0"/>
    </xf>
    <xf numFmtId="0" fontId="17" fillId="0" borderId="12" xfId="0" applyFont="1" applyBorder="1" applyAlignment="1" applyProtection="1">
      <alignment horizontal="center" vertical="center" wrapText="1"/>
      <protection locked="0"/>
    </xf>
    <xf numFmtId="0" fontId="17" fillId="0" borderId="27" xfId="0" applyFont="1" applyBorder="1" applyAlignment="1" applyProtection="1">
      <alignment horizontal="center" vertical="center" wrapText="1"/>
      <protection locked="0"/>
    </xf>
    <xf numFmtId="49" fontId="21" fillId="9" borderId="2" xfId="0" applyNumberFormat="1" applyFont="1" applyFill="1" applyBorder="1" applyAlignment="1">
      <alignment horizontal="left" vertical="center" wrapText="1"/>
    </xf>
    <xf numFmtId="9" fontId="21" fillId="9" borderId="2" xfId="0" applyNumberFormat="1" applyFont="1" applyFill="1" applyBorder="1" applyAlignment="1">
      <alignment horizontal="center" vertical="center" wrapText="1"/>
    </xf>
    <xf numFmtId="0" fontId="31" fillId="2" borderId="0" xfId="0" applyFont="1" applyFill="1" applyAlignment="1" applyProtection="1">
      <alignment horizontal="center" vertical="center"/>
      <protection hidden="1"/>
    </xf>
    <xf numFmtId="49" fontId="9" fillId="0" borderId="0" xfId="0" applyNumberFormat="1" applyFont="1" applyAlignment="1" applyProtection="1">
      <alignment horizontal="left" vertical="center"/>
      <protection hidden="1"/>
    </xf>
    <xf numFmtId="169" fontId="0" fillId="2" borderId="0" xfId="0" applyNumberFormat="1" applyFill="1" applyAlignment="1" applyProtection="1">
      <alignment horizontal="left" vertical="center"/>
      <protection hidden="1"/>
    </xf>
    <xf numFmtId="169" fontId="3" fillId="2" borderId="0" xfId="0" applyNumberFormat="1" applyFont="1" applyFill="1" applyAlignment="1" applyProtection="1">
      <alignment horizontal="left" vertical="center"/>
      <protection hidden="1"/>
    </xf>
    <xf numFmtId="169" fontId="17" fillId="0" borderId="23" xfId="0" applyNumberFormat="1" applyFont="1" applyBorder="1" applyAlignment="1" applyProtection="1">
      <alignment horizontal="left" vertical="center" wrapText="1"/>
      <protection locked="0"/>
    </xf>
    <xf numFmtId="169" fontId="0" fillId="2" borderId="23" xfId="0" applyNumberFormat="1" applyFill="1" applyBorder="1" applyAlignment="1" applyProtection="1">
      <alignment horizontal="left" vertical="center" wrapText="1"/>
      <protection locked="0"/>
    </xf>
    <xf numFmtId="169" fontId="0" fillId="2" borderId="0" xfId="0" applyNumberFormat="1" applyFill="1" applyAlignment="1" applyProtection="1">
      <alignment horizontal="left" vertical="center" wrapText="1"/>
      <protection locked="0"/>
    </xf>
    <xf numFmtId="171" fontId="17" fillId="0" borderId="23" xfId="0" applyNumberFormat="1" applyFont="1" applyBorder="1" applyAlignment="1" applyProtection="1">
      <alignment horizontal="center" vertical="center" wrapText="1"/>
      <protection locked="0"/>
    </xf>
    <xf numFmtId="49" fontId="22" fillId="14" borderId="2" xfId="1" applyNumberFormat="1" applyFont="1" applyFill="1" applyBorder="1" applyAlignment="1" applyProtection="1">
      <alignment horizontal="left" vertical="center"/>
      <protection hidden="1"/>
    </xf>
    <xf numFmtId="49" fontId="21" fillId="9" borderId="2" xfId="0" applyNumberFormat="1" applyFont="1" applyFill="1" applyBorder="1" applyAlignment="1" applyProtection="1">
      <alignment horizontal="left" vertical="center" wrapText="1"/>
      <protection locked="0"/>
    </xf>
    <xf numFmtId="0" fontId="0" fillId="2" borderId="2" xfId="0" applyFill="1" applyBorder="1" applyAlignment="1" applyProtection="1">
      <alignment horizontal="center" vertical="center" wrapText="1"/>
      <protection locked="0"/>
    </xf>
    <xf numFmtId="9" fontId="21" fillId="9" borderId="2" xfId="0" applyNumberFormat="1" applyFont="1" applyFill="1" applyBorder="1" applyAlignment="1" applyProtection="1">
      <alignment horizontal="center" vertical="center" wrapText="1"/>
      <protection locked="0"/>
    </xf>
    <xf numFmtId="0" fontId="19" fillId="5" borderId="2" xfId="1" applyNumberFormat="1" applyFont="1" applyFill="1" applyBorder="1" applyAlignment="1" applyProtection="1">
      <alignment horizontal="center" vertical="center" wrapText="1"/>
      <protection hidden="1"/>
    </xf>
    <xf numFmtId="169" fontId="4" fillId="0" borderId="28" xfId="0" applyNumberFormat="1" applyFont="1" applyBorder="1" applyAlignment="1" applyProtection="1">
      <alignment horizontal="left" vertical="center" wrapText="1"/>
      <protection locked="0"/>
    </xf>
    <xf numFmtId="0" fontId="4" fillId="0" borderId="28" xfId="0" applyFont="1" applyBorder="1" applyAlignment="1" applyProtection="1">
      <alignment horizontal="left" vertical="center" wrapText="1"/>
      <protection locked="0"/>
    </xf>
    <xf numFmtId="169" fontId="0" fillId="2" borderId="28" xfId="0" applyNumberFormat="1" applyFill="1" applyBorder="1" applyAlignment="1" applyProtection="1">
      <alignment horizontal="left" vertical="center" wrapText="1"/>
      <protection locked="0"/>
    </xf>
    <xf numFmtId="0" fontId="0" fillId="2" borderId="28" xfId="0" applyFill="1" applyBorder="1" applyAlignment="1" applyProtection="1">
      <alignment horizontal="left" vertical="center" wrapText="1"/>
      <protection locked="0"/>
    </xf>
    <xf numFmtId="0" fontId="17" fillId="0" borderId="28" xfId="0" applyFont="1" applyBorder="1" applyAlignment="1" applyProtection="1">
      <alignment horizontal="left" vertical="center" wrapText="1"/>
      <protection locked="0"/>
    </xf>
    <xf numFmtId="169" fontId="17" fillId="0" borderId="28" xfId="0" applyNumberFormat="1" applyFont="1" applyBorder="1" applyAlignment="1" applyProtection="1">
      <alignment horizontal="left" vertical="center" wrapText="1"/>
      <protection locked="0"/>
    </xf>
    <xf numFmtId="49" fontId="21" fillId="9" borderId="21" xfId="0" applyNumberFormat="1" applyFont="1" applyFill="1" applyBorder="1" applyAlignment="1">
      <alignment horizontal="left" vertical="center" wrapText="1"/>
    </xf>
    <xf numFmtId="49" fontId="21" fillId="9" borderId="21" xfId="0" applyNumberFormat="1" applyFont="1" applyFill="1" applyBorder="1" applyAlignment="1" applyProtection="1">
      <alignment horizontal="left" vertical="center" wrapText="1"/>
      <protection locked="0"/>
    </xf>
    <xf numFmtId="1" fontId="19" fillId="12" borderId="2" xfId="1" applyNumberFormat="1" applyFont="1" applyFill="1" applyBorder="1" applyAlignment="1" applyProtection="1">
      <alignment horizontal="center" vertical="center" wrapText="1"/>
      <protection hidden="1"/>
    </xf>
    <xf numFmtId="1" fontId="19" fillId="11" borderId="2" xfId="1" applyNumberFormat="1" applyFont="1" applyFill="1" applyBorder="1" applyAlignment="1" applyProtection="1">
      <alignment horizontal="center" vertical="center" wrapText="1"/>
      <protection hidden="1"/>
    </xf>
    <xf numFmtId="1" fontId="19" fillId="13" borderId="2" xfId="1" applyNumberFormat="1" applyFont="1" applyFill="1" applyBorder="1" applyAlignment="1" applyProtection="1">
      <alignment horizontal="center" vertical="center" wrapText="1"/>
      <protection hidden="1"/>
    </xf>
    <xf numFmtId="1" fontId="41" fillId="0" borderId="0" xfId="0" applyNumberFormat="1" applyFont="1" applyAlignment="1" applyProtection="1">
      <alignment horizontal="center" vertical="center"/>
      <protection hidden="1"/>
    </xf>
    <xf numFmtId="1" fontId="41" fillId="0" borderId="0" xfId="0" applyNumberFormat="1" applyFont="1" applyAlignment="1" applyProtection="1">
      <alignment horizontal="left" vertical="center"/>
      <protection hidden="1"/>
    </xf>
    <xf numFmtId="1" fontId="41" fillId="0" borderId="2" xfId="0" applyNumberFormat="1" applyFont="1" applyBorder="1" applyAlignment="1" applyProtection="1">
      <alignment horizontal="center" vertical="center" wrapText="1" shrinkToFit="1"/>
      <protection locked="0"/>
    </xf>
    <xf numFmtId="1" fontId="41" fillId="0" borderId="2" xfId="0" applyNumberFormat="1" applyFont="1" applyBorder="1" applyAlignment="1" applyProtection="1">
      <alignment horizontal="left" vertical="center" wrapText="1"/>
      <protection locked="0"/>
    </xf>
    <xf numFmtId="1" fontId="41" fillId="0" borderId="0" xfId="0" applyNumberFormat="1" applyFont="1" applyAlignment="1" applyProtection="1">
      <alignment horizontal="center" vertical="center" wrapText="1"/>
      <protection locked="0"/>
    </xf>
    <xf numFmtId="1" fontId="41" fillId="0" borderId="0" xfId="0" applyNumberFormat="1" applyFont="1" applyAlignment="1" applyProtection="1">
      <alignment horizontal="center" vertical="center" wrapText="1" shrinkToFit="1"/>
      <protection locked="0"/>
    </xf>
    <xf numFmtId="1" fontId="41" fillId="0" borderId="0" xfId="0" applyNumberFormat="1" applyFont="1" applyAlignment="1" applyProtection="1">
      <alignment horizontal="left" vertical="center" wrapText="1"/>
      <protection locked="0"/>
    </xf>
    <xf numFmtId="0" fontId="20" fillId="0" borderId="0" xfId="0" applyFont="1" applyAlignment="1" applyProtection="1">
      <alignment horizontal="center" vertical="center" wrapText="1"/>
      <protection hidden="1"/>
    </xf>
    <xf numFmtId="0" fontId="41" fillId="0" borderId="0" xfId="0" applyFont="1" applyAlignment="1" applyProtection="1">
      <alignment horizontal="center" vertical="center"/>
      <protection hidden="1"/>
    </xf>
    <xf numFmtId="2" fontId="41" fillId="0" borderId="0" xfId="0" applyNumberFormat="1" applyFont="1" applyAlignment="1" applyProtection="1">
      <alignment horizontal="center" vertical="center" wrapText="1"/>
      <protection locked="0"/>
    </xf>
    <xf numFmtId="49" fontId="2" fillId="11" borderId="2" xfId="1" applyNumberFormat="1" applyFont="1" applyFill="1" applyBorder="1" applyAlignment="1" applyProtection="1">
      <alignment horizontal="center" vertical="center" wrapText="1" shrinkToFit="1"/>
      <protection hidden="1"/>
    </xf>
    <xf numFmtId="49" fontId="2" fillId="12" borderId="2" xfId="1" applyNumberFormat="1" applyFont="1" applyFill="1" applyBorder="1" applyAlignment="1" applyProtection="1">
      <alignment horizontal="center" vertical="center" wrapText="1" shrinkToFit="1"/>
      <protection hidden="1"/>
    </xf>
    <xf numFmtId="49" fontId="2" fillId="13" borderId="2" xfId="1" applyNumberFormat="1" applyFont="1" applyFill="1" applyBorder="1" applyAlignment="1" applyProtection="1">
      <alignment horizontal="center" vertical="center" wrapText="1" shrinkToFit="1"/>
      <protection hidden="1"/>
    </xf>
    <xf numFmtId="0" fontId="41" fillId="0" borderId="0" xfId="0" applyFont="1" applyAlignment="1" applyProtection="1">
      <alignment horizontal="center" vertical="center" wrapText="1"/>
      <protection hidden="1"/>
    </xf>
    <xf numFmtId="1" fontId="41" fillId="0" borderId="0" xfId="0" applyNumberFormat="1" applyFont="1" applyAlignment="1" applyProtection="1">
      <alignment horizontal="center" vertical="center" wrapText="1"/>
      <protection hidden="1"/>
    </xf>
    <xf numFmtId="0" fontId="41" fillId="0" borderId="0" xfId="0" applyFont="1" applyAlignment="1" applyProtection="1">
      <alignment horizontal="center" vertical="center" wrapText="1"/>
      <protection locked="0"/>
    </xf>
    <xf numFmtId="49" fontId="2" fillId="11" borderId="2" xfId="1" applyNumberFormat="1" applyFont="1" applyFill="1" applyBorder="1" applyAlignment="1" applyProtection="1">
      <alignment horizontal="center" vertical="center" shrinkToFit="1"/>
      <protection hidden="1"/>
    </xf>
    <xf numFmtId="49" fontId="2" fillId="12" borderId="2" xfId="1" applyNumberFormat="1" applyFont="1" applyFill="1" applyBorder="1" applyAlignment="1" applyProtection="1">
      <alignment horizontal="center" vertical="center" shrinkToFit="1"/>
      <protection hidden="1"/>
    </xf>
    <xf numFmtId="1" fontId="41" fillId="0" borderId="0" xfId="0" applyNumberFormat="1" applyFont="1" applyAlignment="1" applyProtection="1">
      <alignment vertical="center"/>
      <protection hidden="1"/>
    </xf>
    <xf numFmtId="1" fontId="41" fillId="0" borderId="2" xfId="0" applyNumberFormat="1" applyFont="1" applyBorder="1" applyAlignment="1" applyProtection="1">
      <alignment vertical="center" wrapText="1"/>
      <protection locked="0"/>
    </xf>
    <xf numFmtId="1" fontId="41" fillId="0" borderId="0" xfId="0" applyNumberFormat="1" applyFont="1" applyAlignment="1" applyProtection="1">
      <alignment vertical="center" wrapText="1"/>
      <protection locked="0"/>
    </xf>
    <xf numFmtId="165" fontId="41" fillId="0" borderId="0" xfId="0" applyNumberFormat="1" applyFont="1" applyAlignment="1" applyProtection="1">
      <alignment horizontal="center" vertical="center"/>
      <protection hidden="1"/>
    </xf>
    <xf numFmtId="49" fontId="18" fillId="14" borderId="2" xfId="1" applyNumberFormat="1" applyFont="1" applyFill="1" applyBorder="1" applyAlignment="1" applyProtection="1">
      <alignment horizontal="center" vertical="center" wrapText="1" shrinkToFit="1"/>
      <protection hidden="1"/>
    </xf>
    <xf numFmtId="49" fontId="18" fillId="14" borderId="2" xfId="1" applyNumberFormat="1" applyFont="1" applyFill="1" applyBorder="1" applyAlignment="1" applyProtection="1">
      <alignment horizontal="left" vertical="center" shrinkToFit="1"/>
      <protection hidden="1"/>
    </xf>
    <xf numFmtId="49" fontId="23" fillId="15" borderId="2" xfId="1" applyNumberFormat="1" applyFont="1" applyFill="1" applyBorder="1" applyAlignment="1" applyProtection="1">
      <alignment horizontal="center" vertical="center" wrapText="1"/>
      <protection hidden="1"/>
    </xf>
    <xf numFmtId="0" fontId="23" fillId="15" borderId="2" xfId="1" applyNumberFormat="1" applyFont="1" applyFill="1" applyBorder="1" applyAlignment="1" applyProtection="1">
      <alignment horizontal="center" vertical="center" wrapText="1"/>
      <protection hidden="1"/>
    </xf>
    <xf numFmtId="0" fontId="0" fillId="2" borderId="0" xfId="0" applyFill="1" applyAlignment="1" applyProtection="1">
      <alignment horizontal="left" vertical="center" wrapText="1"/>
      <protection hidden="1"/>
    </xf>
    <xf numFmtId="4" fontId="21" fillId="0" borderId="0" xfId="0" applyNumberFormat="1" applyFont="1" applyAlignment="1" applyProtection="1">
      <alignment horizontal="center" vertical="center" wrapText="1"/>
      <protection hidden="1"/>
    </xf>
    <xf numFmtId="0" fontId="31" fillId="2" borderId="0" xfId="0" applyFont="1" applyFill="1" applyAlignment="1" applyProtection="1">
      <alignment horizontal="left" vertical="center"/>
      <protection locked="0"/>
    </xf>
    <xf numFmtId="0" fontId="0" fillId="2" borderId="0" xfId="0" applyFill="1" applyAlignment="1" applyProtection="1">
      <alignment horizontal="center" vertical="center"/>
      <protection locked="0"/>
    </xf>
    <xf numFmtId="0" fontId="0" fillId="2" borderId="0" xfId="0" applyFill="1" applyAlignment="1" applyProtection="1">
      <alignment wrapText="1"/>
      <protection hidden="1"/>
    </xf>
    <xf numFmtId="49" fontId="23" fillId="15" borderId="42" xfId="1" applyNumberFormat="1" applyFont="1" applyFill="1" applyBorder="1" applyAlignment="1" applyProtection="1">
      <alignment horizontal="center" vertical="center" wrapText="1"/>
      <protection hidden="1"/>
    </xf>
    <xf numFmtId="49" fontId="23" fillId="15" borderId="43" xfId="1" applyNumberFormat="1" applyFont="1" applyFill="1" applyBorder="1" applyAlignment="1" applyProtection="1">
      <alignment horizontal="center" vertical="center" wrapText="1"/>
      <protection hidden="1"/>
    </xf>
    <xf numFmtId="0" fontId="23" fillId="15" borderId="44" xfId="1" applyNumberFormat="1" applyFont="1" applyFill="1" applyBorder="1" applyAlignment="1" applyProtection="1">
      <alignment horizontal="center" vertical="center" wrapText="1"/>
      <protection hidden="1"/>
    </xf>
    <xf numFmtId="0" fontId="31" fillId="2" borderId="0" xfId="0" applyFont="1" applyFill="1" applyAlignment="1" applyProtection="1">
      <alignment vertical="center"/>
      <protection locked="0"/>
    </xf>
    <xf numFmtId="0" fontId="0" fillId="2" borderId="0" xfId="0" applyFill="1" applyAlignment="1" applyProtection="1">
      <alignment horizontal="left" vertical="center"/>
      <protection locked="0"/>
    </xf>
    <xf numFmtId="0" fontId="37" fillId="2" borderId="0" xfId="0" applyFont="1" applyFill="1" applyAlignment="1" applyProtection="1">
      <alignment horizontal="center" vertical="center"/>
      <protection locked="0"/>
    </xf>
    <xf numFmtId="49" fontId="23" fillId="15" borderId="13" xfId="1" applyNumberFormat="1" applyFont="1" applyFill="1" applyBorder="1" applyAlignment="1" applyProtection="1">
      <alignment horizontal="center" vertical="center" wrapText="1"/>
      <protection locked="0"/>
    </xf>
    <xf numFmtId="49" fontId="23" fillId="15" borderId="14" xfId="1" applyNumberFormat="1" applyFont="1" applyFill="1" applyBorder="1" applyAlignment="1" applyProtection="1">
      <alignment horizontal="center" vertical="center" wrapText="1"/>
      <protection locked="0"/>
    </xf>
    <xf numFmtId="49" fontId="23" fillId="15" borderId="15" xfId="1" applyNumberFormat="1" applyFont="1" applyFill="1" applyBorder="1" applyAlignment="1" applyProtection="1">
      <alignment horizontal="center" vertical="center" wrapText="1"/>
      <protection locked="0"/>
    </xf>
    <xf numFmtId="49" fontId="23" fillId="5" borderId="16" xfId="1" applyNumberFormat="1" applyFont="1" applyFill="1" applyBorder="1" applyAlignment="1" applyProtection="1">
      <alignment horizontal="center" vertical="center" wrapText="1"/>
      <protection locked="0"/>
    </xf>
    <xf numFmtId="49" fontId="23" fillId="5" borderId="17" xfId="1" applyNumberFormat="1" applyFont="1" applyFill="1" applyBorder="1" applyAlignment="1" applyProtection="1">
      <alignment horizontal="center" vertical="center" wrapText="1"/>
      <protection locked="0"/>
    </xf>
    <xf numFmtId="49" fontId="23" fillId="5" borderId="20" xfId="1" applyNumberFormat="1" applyFont="1" applyFill="1" applyBorder="1" applyAlignment="1" applyProtection="1">
      <alignment horizontal="center" vertical="center" wrapText="1"/>
      <protection locked="0"/>
    </xf>
    <xf numFmtId="0" fontId="23" fillId="5" borderId="18" xfId="1" applyNumberFormat="1" applyFont="1" applyFill="1" applyBorder="1" applyAlignment="1" applyProtection="1">
      <alignment horizontal="center" vertical="center" wrapText="1"/>
      <protection locked="0"/>
    </xf>
    <xf numFmtId="49" fontId="25" fillId="5" borderId="16" xfId="1" applyNumberFormat="1" applyFont="1" applyFill="1" applyBorder="1" applyAlignment="1" applyProtection="1">
      <alignment horizontal="center" vertical="center" wrapText="1"/>
      <protection locked="0"/>
    </xf>
    <xf numFmtId="49" fontId="25" fillId="5" borderId="17" xfId="1" applyNumberFormat="1" applyFont="1" applyFill="1" applyBorder="1" applyAlignment="1" applyProtection="1">
      <alignment horizontal="center" vertical="center" wrapText="1"/>
      <protection locked="0"/>
    </xf>
    <xf numFmtId="49" fontId="25" fillId="5" borderId="20" xfId="1" applyNumberFormat="1" applyFont="1" applyFill="1" applyBorder="1" applyAlignment="1" applyProtection="1">
      <alignment horizontal="center" vertical="center" wrapText="1"/>
      <protection locked="0"/>
    </xf>
    <xf numFmtId="0" fontId="25" fillId="5" borderId="18" xfId="1" applyNumberFormat="1" applyFont="1" applyFill="1" applyBorder="1" applyAlignment="1" applyProtection="1">
      <alignment horizontal="center" vertical="center" wrapText="1"/>
      <protection locked="0"/>
    </xf>
    <xf numFmtId="49" fontId="25" fillId="5" borderId="14" xfId="1" applyNumberFormat="1" applyFont="1" applyFill="1" applyBorder="1" applyAlignment="1" applyProtection="1">
      <alignment horizontal="center" vertical="center" wrapText="1"/>
      <protection locked="0"/>
    </xf>
    <xf numFmtId="49" fontId="23" fillId="15" borderId="35" xfId="1" applyNumberFormat="1" applyFont="1" applyFill="1" applyBorder="1" applyAlignment="1" applyProtection="1">
      <alignment horizontal="center" vertical="center" wrapText="1"/>
      <protection locked="0"/>
    </xf>
    <xf numFmtId="49" fontId="23" fillId="15" borderId="33" xfId="1" applyNumberFormat="1" applyFont="1" applyFill="1" applyBorder="1" applyAlignment="1" applyProtection="1">
      <alignment horizontal="center" vertical="center" wrapText="1"/>
      <protection locked="0"/>
    </xf>
    <xf numFmtId="49" fontId="23" fillId="15" borderId="39" xfId="1" applyNumberFormat="1" applyFont="1" applyFill="1" applyBorder="1" applyAlignment="1" applyProtection="1">
      <alignment horizontal="center" vertical="center" wrapText="1"/>
      <protection locked="0"/>
    </xf>
    <xf numFmtId="49" fontId="23" fillId="15" borderId="32" xfId="1" applyNumberFormat="1" applyFont="1" applyFill="1" applyBorder="1" applyAlignment="1" applyProtection="1">
      <alignment horizontal="center" vertical="center" wrapText="1"/>
      <protection locked="0"/>
    </xf>
    <xf numFmtId="0" fontId="27" fillId="0" borderId="0" xfId="0" applyFont="1" applyAlignment="1" applyProtection="1">
      <alignment vertical="center" wrapText="1"/>
      <protection hidden="1"/>
    </xf>
    <xf numFmtId="0" fontId="7" fillId="0" borderId="0" xfId="0" applyFont="1" applyAlignment="1" applyProtection="1">
      <alignment vertical="center" wrapText="1"/>
      <protection hidden="1"/>
    </xf>
    <xf numFmtId="49" fontId="23" fillId="15" borderId="17" xfId="1" applyNumberFormat="1" applyFont="1" applyFill="1" applyBorder="1" applyAlignment="1" applyProtection="1">
      <alignment horizontal="center" vertical="center" wrapText="1"/>
      <protection locked="0"/>
    </xf>
    <xf numFmtId="49" fontId="23" fillId="15" borderId="18" xfId="1" applyNumberFormat="1" applyFont="1" applyFill="1" applyBorder="1" applyAlignment="1" applyProtection="1">
      <alignment horizontal="center" vertical="center" wrapText="1"/>
      <protection locked="0"/>
    </xf>
    <xf numFmtId="0" fontId="7" fillId="17" borderId="24" xfId="0" applyFont="1" applyFill="1" applyBorder="1" applyAlignment="1" applyProtection="1">
      <alignment horizontal="center" vertical="center" wrapText="1"/>
      <protection locked="0"/>
    </xf>
    <xf numFmtId="49" fontId="7" fillId="17" borderId="10" xfId="0" applyNumberFormat="1" applyFont="1" applyFill="1" applyBorder="1" applyAlignment="1" applyProtection="1">
      <alignment horizontal="center" vertical="center" wrapText="1"/>
      <protection locked="0"/>
    </xf>
    <xf numFmtId="0" fontId="7" fillId="0" borderId="24" xfId="0" applyFont="1" applyBorder="1" applyAlignment="1" applyProtection="1">
      <alignment horizontal="center" vertical="center" wrapText="1"/>
      <protection locked="0"/>
    </xf>
    <xf numFmtId="49" fontId="7" fillId="0" borderId="10" xfId="0" applyNumberFormat="1" applyFont="1" applyBorder="1" applyAlignment="1" applyProtection="1">
      <alignment horizontal="center" vertical="center" wrapText="1"/>
      <protection locked="0"/>
    </xf>
    <xf numFmtId="0" fontId="7" fillId="0" borderId="38" xfId="0" applyFont="1" applyBorder="1" applyAlignment="1" applyProtection="1">
      <alignment horizontal="center" vertical="center" wrapText="1"/>
      <protection locked="0"/>
    </xf>
    <xf numFmtId="49" fontId="7" fillId="0" borderId="36" xfId="0" applyNumberFormat="1" applyFont="1" applyBorder="1" applyAlignment="1" applyProtection="1">
      <alignment horizontal="center" vertical="center" wrapText="1"/>
      <protection locked="0"/>
    </xf>
    <xf numFmtId="0" fontId="37" fillId="2" borderId="0" xfId="0" applyFont="1" applyFill="1" applyAlignment="1" applyProtection="1">
      <alignment vertical="center"/>
      <protection locked="0"/>
    </xf>
    <xf numFmtId="49" fontId="25" fillId="15" borderId="13" xfId="1" applyNumberFormat="1" applyFont="1" applyFill="1" applyBorder="1" applyAlignment="1" applyProtection="1">
      <alignment horizontal="center" vertical="center" wrapText="1"/>
      <protection locked="0"/>
    </xf>
    <xf numFmtId="49" fontId="25" fillId="15" borderId="15" xfId="1" applyNumberFormat="1" applyFont="1" applyFill="1" applyBorder="1" applyAlignment="1" applyProtection="1">
      <alignment horizontal="center" vertical="center" wrapText="1"/>
      <protection locked="0"/>
    </xf>
    <xf numFmtId="49" fontId="25" fillId="15" borderId="14" xfId="1" applyNumberFormat="1" applyFont="1" applyFill="1"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1"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wrapText="1"/>
      <protection hidden="1"/>
    </xf>
    <xf numFmtId="2" fontId="3" fillId="0" borderId="0" xfId="0" applyNumberFormat="1" applyFont="1" applyAlignment="1" applyProtection="1">
      <alignment horizontal="center" vertical="center" wrapText="1"/>
      <protection hidden="1"/>
    </xf>
    <xf numFmtId="1" fontId="3" fillId="13" borderId="0" xfId="0" applyNumberFormat="1" applyFont="1" applyFill="1" applyAlignment="1" applyProtection="1">
      <alignment horizontal="center" vertical="center" wrapText="1"/>
      <protection hidden="1"/>
    </xf>
    <xf numFmtId="49" fontId="3" fillId="0" borderId="0" xfId="0" applyNumberFormat="1" applyFont="1" applyAlignment="1" applyProtection="1">
      <alignment horizontal="center" vertical="center" wrapText="1" shrinkToFit="1"/>
      <protection hidden="1"/>
    </xf>
    <xf numFmtId="49" fontId="22" fillId="14" borderId="2" xfId="0"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center" vertical="center" wrapText="1" shrinkToFit="1"/>
      <protection hidden="1"/>
    </xf>
    <xf numFmtId="1" fontId="3" fillId="0" borderId="0" xfId="0" applyNumberFormat="1" applyFont="1" applyAlignment="1" applyProtection="1">
      <alignment vertical="center" wrapText="1"/>
      <protection hidden="1"/>
    </xf>
    <xf numFmtId="2" fontId="3" fillId="0" borderId="0" xfId="0" applyNumberFormat="1" applyFont="1" applyAlignment="1" applyProtection="1">
      <alignment horizontal="center" vertical="center" shrinkToFit="1"/>
      <protection hidden="1"/>
    </xf>
    <xf numFmtId="2" fontId="3" fillId="0" borderId="0" xfId="0" applyNumberFormat="1" applyFont="1" applyAlignment="1" applyProtection="1">
      <alignment horizontal="center" vertical="center"/>
      <protection hidden="1"/>
    </xf>
    <xf numFmtId="49" fontId="21" fillId="0" borderId="2" xfId="0" applyNumberFormat="1" applyFont="1" applyBorder="1" applyAlignment="1">
      <alignment horizontal="left" vertical="center"/>
    </xf>
    <xf numFmtId="172" fontId="21" fillId="10" borderId="0" xfId="0" applyNumberFormat="1" applyFont="1" applyFill="1" applyAlignment="1">
      <alignment horizontal="left" vertical="center" wrapText="1"/>
    </xf>
    <xf numFmtId="173" fontId="21" fillId="9" borderId="0" xfId="0" applyNumberFormat="1" applyFont="1" applyFill="1" applyAlignment="1">
      <alignment horizontal="left" vertical="center" wrapText="1"/>
    </xf>
    <xf numFmtId="0" fontId="27" fillId="0" borderId="0" xfId="0" applyFont="1" applyAlignment="1" applyProtection="1">
      <alignment vertical="center" wrapText="1"/>
      <protection locked="0"/>
    </xf>
    <xf numFmtId="0" fontId="7" fillId="0" borderId="0" xfId="0" applyFont="1" applyAlignment="1" applyProtection="1">
      <alignment vertical="center" wrapText="1"/>
      <protection locked="0"/>
    </xf>
    <xf numFmtId="49" fontId="21" fillId="0" borderId="2" xfId="0" applyNumberFormat="1" applyFont="1" applyBorder="1" applyAlignment="1" applyProtection="1">
      <alignment horizontal="left" vertical="center"/>
      <protection locked="0"/>
    </xf>
    <xf numFmtId="172" fontId="21" fillId="10" borderId="0" xfId="0" applyNumberFormat="1" applyFont="1" applyFill="1" applyAlignment="1" applyProtection="1">
      <alignment horizontal="left" vertical="center" wrapText="1"/>
      <protection locked="0"/>
    </xf>
    <xf numFmtId="173" fontId="21" fillId="9" borderId="0" xfId="0" applyNumberFormat="1" applyFont="1" applyFill="1" applyAlignment="1" applyProtection="1">
      <alignment horizontal="left" vertical="center" wrapText="1"/>
      <protection locked="0"/>
    </xf>
    <xf numFmtId="168" fontId="4" fillId="2" borderId="0" xfId="0" applyNumberFormat="1" applyFont="1" applyFill="1" applyAlignment="1" applyProtection="1">
      <alignment horizontal="center" vertical="center" wrapText="1"/>
      <protection locked="0"/>
    </xf>
    <xf numFmtId="1" fontId="19" fillId="5" borderId="46" xfId="1" applyNumberFormat="1" applyFont="1" applyFill="1" applyBorder="1" applyAlignment="1" applyProtection="1">
      <alignment horizontal="center" vertical="center" wrapText="1"/>
      <protection hidden="1"/>
    </xf>
    <xf numFmtId="1" fontId="19" fillId="5" borderId="47" xfId="1" applyNumberFormat="1" applyFont="1" applyFill="1" applyBorder="1" applyAlignment="1" applyProtection="1">
      <alignment horizontal="center" vertical="center" wrapText="1"/>
      <protection hidden="1"/>
    </xf>
    <xf numFmtId="49" fontId="19" fillId="5" borderId="47" xfId="1" applyNumberFormat="1" applyFont="1" applyFill="1" applyBorder="1" applyAlignment="1" applyProtection="1">
      <alignment horizontal="center" vertical="center" wrapText="1"/>
      <protection hidden="1"/>
    </xf>
    <xf numFmtId="166" fontId="19" fillId="5" borderId="47" xfId="1" applyNumberFormat="1" applyFont="1" applyFill="1" applyBorder="1" applyAlignment="1" applyProtection="1">
      <alignment horizontal="center" vertical="center" wrapText="1" shrinkToFit="1"/>
      <protection hidden="1"/>
    </xf>
    <xf numFmtId="9" fontId="19" fillId="5" borderId="48" xfId="1" applyNumberFormat="1" applyFont="1" applyFill="1" applyBorder="1" applyAlignment="1" applyProtection="1">
      <alignment horizontal="center" vertical="center" wrapText="1" shrinkToFit="1"/>
      <protection hidden="1"/>
    </xf>
    <xf numFmtId="49" fontId="21" fillId="10" borderId="45" xfId="0" applyNumberFormat="1" applyFont="1" applyFill="1" applyBorder="1" applyAlignment="1">
      <alignment horizontal="center" vertical="center" wrapText="1"/>
    </xf>
    <xf numFmtId="9" fontId="40" fillId="10" borderId="45" xfId="0" applyNumberFormat="1" applyFont="1" applyFill="1" applyBorder="1" applyAlignment="1">
      <alignment horizontal="center" vertical="center" wrapText="1"/>
    </xf>
    <xf numFmtId="9" fontId="21" fillId="10" borderId="45" xfId="0" applyNumberFormat="1" applyFont="1" applyFill="1" applyBorder="1" applyAlignment="1">
      <alignment horizontal="center" vertical="center" wrapText="1"/>
    </xf>
    <xf numFmtId="49" fontId="21" fillId="0" borderId="45" xfId="0" applyNumberFormat="1" applyFont="1" applyBorder="1" applyAlignment="1" applyProtection="1">
      <alignment horizontal="left" vertical="center" wrapText="1"/>
      <protection locked="0"/>
    </xf>
    <xf numFmtId="0" fontId="21" fillId="9" borderId="2" xfId="0" applyFont="1" applyFill="1" applyBorder="1" applyAlignment="1" applyProtection="1">
      <alignment horizontal="center" vertical="center" wrapText="1"/>
      <protection hidden="1"/>
    </xf>
    <xf numFmtId="49" fontId="21" fillId="0" borderId="2" xfId="0" applyNumberFormat="1" applyFont="1" applyBorder="1" applyAlignment="1" applyProtection="1">
      <alignment horizontal="center" vertical="center" wrapText="1"/>
      <protection locked="0"/>
    </xf>
    <xf numFmtId="49" fontId="21" fillId="10" borderId="2" xfId="0" applyNumberFormat="1" applyFont="1" applyFill="1" applyBorder="1" applyAlignment="1">
      <alignment horizontal="left" vertical="center" wrapText="1"/>
    </xf>
    <xf numFmtId="49" fontId="21" fillId="10" borderId="2" xfId="0" applyNumberFormat="1" applyFont="1" applyFill="1" applyBorder="1" applyAlignment="1">
      <alignment horizontal="center" vertical="center" wrapText="1"/>
    </xf>
    <xf numFmtId="9" fontId="21" fillId="10" borderId="2" xfId="0" applyNumberFormat="1" applyFont="1" applyFill="1" applyBorder="1" applyAlignment="1">
      <alignment horizontal="center" vertical="center" wrapText="1"/>
    </xf>
    <xf numFmtId="49" fontId="21" fillId="14" borderId="2" xfId="0" applyNumberFormat="1" applyFont="1" applyFill="1" applyBorder="1" applyAlignment="1">
      <alignment horizontal="left" vertical="center"/>
    </xf>
    <xf numFmtId="0" fontId="21" fillId="9" borderId="2" xfId="0" applyFont="1" applyFill="1" applyBorder="1" applyAlignment="1">
      <alignment horizontal="center" vertical="center" wrapText="1"/>
    </xf>
    <xf numFmtId="170" fontId="21" fillId="9" borderId="2" xfId="0" applyNumberFormat="1" applyFont="1" applyFill="1" applyBorder="1" applyAlignment="1">
      <alignment horizontal="center" vertical="center" wrapText="1"/>
    </xf>
    <xf numFmtId="9" fontId="40" fillId="9" borderId="2" xfId="0" applyNumberFormat="1" applyFont="1" applyFill="1" applyBorder="1" applyAlignment="1">
      <alignment horizontal="center" vertical="center" wrapText="1"/>
    </xf>
    <xf numFmtId="9" fontId="40" fillId="10" borderId="2" xfId="0" applyNumberFormat="1" applyFont="1" applyFill="1" applyBorder="1" applyAlignment="1">
      <alignment horizontal="center" vertical="center" wrapText="1"/>
    </xf>
    <xf numFmtId="49" fontId="21" fillId="0" borderId="2" xfId="0" applyNumberFormat="1" applyFont="1" applyBorder="1" applyAlignment="1" applyProtection="1">
      <alignment horizontal="left" vertical="center" wrapText="1"/>
      <protection locked="0"/>
    </xf>
    <xf numFmtId="4" fontId="21" fillId="0" borderId="2" xfId="0" applyNumberFormat="1" applyFont="1" applyBorder="1" applyAlignment="1" applyProtection="1">
      <alignment horizontal="center" vertical="center" wrapText="1"/>
      <protection locked="0"/>
    </xf>
    <xf numFmtId="171" fontId="21" fillId="0" borderId="2" xfId="0" applyNumberFormat="1" applyFont="1" applyBorder="1" applyAlignment="1" applyProtection="1">
      <alignment horizontal="center" vertical="center" wrapText="1"/>
      <protection locked="0"/>
    </xf>
    <xf numFmtId="0" fontId="21" fillId="0" borderId="2" xfId="0" applyFont="1" applyBorder="1" applyAlignment="1" applyProtection="1">
      <alignment horizontal="center" vertical="center" wrapText="1"/>
      <protection locked="0"/>
    </xf>
    <xf numFmtId="170" fontId="21" fillId="0" borderId="2" xfId="0" applyNumberFormat="1" applyFont="1" applyBorder="1" applyAlignment="1" applyProtection="1">
      <alignment horizontal="center" vertical="center" wrapText="1"/>
      <protection locked="0"/>
    </xf>
    <xf numFmtId="4" fontId="21" fillId="0" borderId="0" xfId="0" applyNumberFormat="1" applyFont="1" applyAlignment="1" applyProtection="1">
      <alignment horizontal="center" vertical="center" wrapText="1"/>
      <protection locked="0"/>
    </xf>
    <xf numFmtId="4" fontId="22" fillId="0" borderId="2" xfId="0" applyNumberFormat="1" applyFont="1" applyBorder="1" applyAlignment="1" applyProtection="1">
      <alignment horizontal="center" vertical="center" wrapText="1"/>
      <protection locked="0"/>
    </xf>
    <xf numFmtId="49" fontId="22" fillId="14" borderId="2" xfId="0" applyNumberFormat="1" applyFont="1" applyFill="1" applyBorder="1" applyAlignment="1">
      <alignment horizontal="center" vertical="center" wrapText="1" shrinkToFit="1"/>
    </xf>
    <xf numFmtId="0" fontId="22" fillId="0" borderId="2" xfId="0" applyFont="1" applyBorder="1" applyAlignment="1" applyProtection="1">
      <alignment horizontal="center" vertical="center" wrapText="1"/>
      <protection locked="0"/>
    </xf>
    <xf numFmtId="170" fontId="22" fillId="0" borderId="2" xfId="0" applyNumberFormat="1" applyFont="1" applyBorder="1" applyAlignment="1" applyProtection="1">
      <alignment horizontal="center" vertical="center" wrapText="1"/>
      <protection locked="0"/>
    </xf>
    <xf numFmtId="2" fontId="21" fillId="9" borderId="2" xfId="0" applyNumberFormat="1" applyFont="1" applyFill="1" applyBorder="1" applyAlignment="1">
      <alignment horizontal="center" vertical="center" wrapText="1"/>
    </xf>
    <xf numFmtId="0" fontId="19" fillId="0" borderId="0" xfId="0" applyFont="1" applyAlignment="1" applyProtection="1">
      <alignment horizontal="center" vertical="center" shrinkToFit="1"/>
      <protection hidden="1"/>
    </xf>
    <xf numFmtId="0" fontId="17" fillId="0" borderId="28" xfId="0" applyFont="1" applyBorder="1" applyAlignment="1" applyProtection="1">
      <alignment horizontal="left" vertical="center" wrapText="1"/>
      <protection locked="0"/>
    </xf>
    <xf numFmtId="0" fontId="17" fillId="0" borderId="4" xfId="0" applyFont="1" applyBorder="1" applyAlignment="1" applyProtection="1">
      <alignment horizontal="left" vertical="center" wrapText="1"/>
      <protection locked="0"/>
    </xf>
    <xf numFmtId="0" fontId="17" fillId="0" borderId="29" xfId="0" applyFont="1" applyBorder="1" applyAlignment="1" applyProtection="1">
      <alignment horizontal="left" vertical="center" wrapText="1"/>
      <protection locked="0"/>
    </xf>
    <xf numFmtId="169" fontId="17" fillId="0" borderId="28" xfId="0" applyNumberFormat="1" applyFont="1" applyBorder="1" applyAlignment="1" applyProtection="1">
      <alignment horizontal="left" vertical="center" wrapText="1"/>
      <protection locked="0"/>
    </xf>
    <xf numFmtId="169" fontId="17" fillId="0" borderId="4" xfId="0" applyNumberFormat="1" applyFont="1" applyBorder="1" applyAlignment="1" applyProtection="1">
      <alignment horizontal="left" vertical="center" wrapText="1"/>
      <protection locked="0"/>
    </xf>
    <xf numFmtId="169" fontId="17" fillId="0" borderId="29" xfId="0" applyNumberFormat="1" applyFont="1" applyBorder="1" applyAlignment="1" applyProtection="1">
      <alignment horizontal="left" vertical="center" wrapText="1"/>
      <protection locked="0"/>
    </xf>
    <xf numFmtId="169" fontId="0" fillId="2" borderId="28" xfId="0" applyNumberFormat="1" applyFill="1" applyBorder="1" applyAlignment="1" applyProtection="1">
      <alignment horizontal="left" vertical="center" wrapText="1"/>
      <protection locked="0"/>
    </xf>
    <xf numFmtId="169" fontId="0" fillId="2" borderId="4" xfId="0" applyNumberFormat="1" applyFill="1" applyBorder="1" applyAlignment="1" applyProtection="1">
      <alignment horizontal="left" vertical="center" wrapText="1"/>
      <protection locked="0"/>
    </xf>
    <xf numFmtId="169" fontId="0" fillId="2" borderId="29" xfId="0" applyNumberFormat="1" applyFill="1" applyBorder="1" applyAlignment="1" applyProtection="1">
      <alignment horizontal="left" vertical="center" wrapText="1"/>
      <protection locked="0"/>
    </xf>
    <xf numFmtId="0" fontId="0" fillId="2" borderId="28" xfId="0"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0" fontId="0" fillId="2" borderId="29" xfId="0" applyFill="1" applyBorder="1" applyAlignment="1" applyProtection="1">
      <alignment horizontal="left" vertical="center" wrapText="1"/>
      <protection locked="0"/>
    </xf>
    <xf numFmtId="169" fontId="4" fillId="0" borderId="28" xfId="0" applyNumberFormat="1" applyFont="1" applyBorder="1" applyAlignment="1" applyProtection="1">
      <alignment horizontal="left" vertical="center" wrapText="1"/>
      <protection locked="0"/>
    </xf>
    <xf numFmtId="169" fontId="4" fillId="0" borderId="4" xfId="0" applyNumberFormat="1" applyFont="1" applyBorder="1" applyAlignment="1" applyProtection="1">
      <alignment horizontal="left" vertical="center" wrapText="1"/>
      <protection locked="0"/>
    </xf>
    <xf numFmtId="169" fontId="4" fillId="0" borderId="29" xfId="0" applyNumberFormat="1" applyFont="1" applyBorder="1" applyAlignment="1" applyProtection="1">
      <alignment horizontal="left" vertical="center" wrapText="1"/>
      <protection locked="0"/>
    </xf>
    <xf numFmtId="0" fontId="4" fillId="0" borderId="28" xfId="0" applyFont="1" applyBorder="1" applyAlignment="1" applyProtection="1">
      <alignment horizontal="left" vertical="center" wrapText="1"/>
      <protection locked="0"/>
    </xf>
    <xf numFmtId="0" fontId="4" fillId="0" borderId="4" xfId="0" applyFont="1" applyBorder="1" applyAlignment="1" applyProtection="1">
      <alignment horizontal="left" vertical="center" wrapText="1"/>
      <protection locked="0"/>
    </xf>
    <xf numFmtId="0" fontId="4" fillId="0" borderId="29" xfId="0" applyFont="1" applyBorder="1" applyAlignment="1" applyProtection="1">
      <alignment horizontal="left" vertical="center" wrapText="1"/>
      <protection locked="0"/>
    </xf>
    <xf numFmtId="49" fontId="21" fillId="14" borderId="2" xfId="0" applyNumberFormat="1" applyFont="1" applyFill="1" applyBorder="1" applyAlignment="1">
      <alignment horizontal="left" vertical="center"/>
    </xf>
    <xf numFmtId="49" fontId="21" fillId="10" borderId="21" xfId="0" applyNumberFormat="1" applyFont="1" applyFill="1" applyBorder="1" applyAlignment="1">
      <alignment horizontal="left" vertical="center" wrapText="1"/>
    </xf>
    <xf numFmtId="49" fontId="21" fillId="10" borderId="22" xfId="0" applyNumberFormat="1" applyFont="1" applyFill="1" applyBorder="1" applyAlignment="1">
      <alignment horizontal="left" vertical="center" wrapText="1"/>
    </xf>
    <xf numFmtId="49" fontId="21" fillId="10" borderId="41" xfId="0" applyNumberFormat="1" applyFont="1" applyFill="1" applyBorder="1" applyAlignment="1">
      <alignment horizontal="left" vertical="center" wrapText="1"/>
    </xf>
    <xf numFmtId="172" fontId="21" fillId="10" borderId="0" xfId="0" applyNumberFormat="1" applyFont="1" applyFill="1" applyAlignment="1">
      <alignment horizontal="left" vertical="center" wrapText="1"/>
    </xf>
    <xf numFmtId="9" fontId="40" fillId="18" borderId="2" xfId="0" applyNumberFormat="1" applyFont="1" applyFill="1" applyBorder="1" applyAlignment="1">
      <alignment horizontal="center" vertical="center" wrapText="1"/>
    </xf>
    <xf numFmtId="49" fontId="21" fillId="0" borderId="2" xfId="0" applyNumberFormat="1" applyFont="1" applyBorder="1" applyAlignment="1" applyProtection="1">
      <alignment horizontal="left" vertical="center" wrapText="1"/>
      <protection locked="0"/>
    </xf>
    <xf numFmtId="49" fontId="21" fillId="18" borderId="2" xfId="0" applyNumberFormat="1" applyFont="1" applyFill="1" applyBorder="1" applyAlignment="1">
      <alignment horizontal="center" vertical="center" wrapText="1"/>
    </xf>
    <xf numFmtId="170" fontId="21" fillId="9" borderId="2" xfId="0" applyNumberFormat="1" applyFont="1" applyFill="1" applyBorder="1" applyAlignment="1">
      <alignment horizontal="center" vertical="center" wrapText="1"/>
    </xf>
    <xf numFmtId="4" fontId="21" fillId="9" borderId="2" xfId="0" applyNumberFormat="1" applyFont="1" applyFill="1" applyBorder="1" applyAlignment="1">
      <alignment horizontal="center" vertical="center" wrapText="1"/>
    </xf>
    <xf numFmtId="0" fontId="21" fillId="9" borderId="2" xfId="0" applyFont="1" applyFill="1" applyBorder="1" applyAlignment="1">
      <alignment horizontal="center" vertical="center" wrapText="1"/>
    </xf>
    <xf numFmtId="9" fontId="40" fillId="9" borderId="2" xfId="0" applyNumberFormat="1" applyFont="1" applyFill="1" applyBorder="1" applyAlignment="1">
      <alignment horizontal="center" vertical="center" wrapText="1"/>
    </xf>
    <xf numFmtId="9" fontId="21" fillId="9" borderId="2" xfId="0" applyNumberFormat="1" applyFont="1" applyFill="1" applyBorder="1" applyAlignment="1">
      <alignment horizontal="center" vertical="center" wrapText="1"/>
    </xf>
    <xf numFmtId="49" fontId="21" fillId="9" borderId="21" xfId="0" applyNumberFormat="1" applyFont="1" applyFill="1" applyBorder="1" applyAlignment="1">
      <alignment horizontal="left" vertical="center" wrapText="1"/>
    </xf>
    <xf numFmtId="49" fontId="21" fillId="9" borderId="41" xfId="0" applyNumberFormat="1" applyFont="1" applyFill="1" applyBorder="1" applyAlignment="1">
      <alignment horizontal="left" vertical="center" wrapText="1"/>
    </xf>
    <xf numFmtId="49" fontId="21" fillId="9" borderId="22" xfId="0" applyNumberFormat="1" applyFont="1" applyFill="1" applyBorder="1" applyAlignment="1">
      <alignment horizontal="left" vertical="center" wrapText="1"/>
    </xf>
    <xf numFmtId="9" fontId="40" fillId="10" borderId="2" xfId="0" applyNumberFormat="1" applyFont="1" applyFill="1" applyBorder="1" applyAlignment="1">
      <alignment horizontal="center" vertical="center" wrapText="1"/>
    </xf>
    <xf numFmtId="9" fontId="21" fillId="10" borderId="2" xfId="0" applyNumberFormat="1" applyFont="1" applyFill="1" applyBorder="1" applyAlignment="1">
      <alignment horizontal="center" vertical="center" wrapText="1"/>
    </xf>
    <xf numFmtId="49" fontId="21" fillId="10" borderId="2" xfId="0" applyNumberFormat="1" applyFont="1" applyFill="1" applyBorder="1" applyAlignment="1">
      <alignment horizontal="center" vertical="center" wrapText="1"/>
    </xf>
    <xf numFmtId="2" fontId="21" fillId="9" borderId="2" xfId="0" applyNumberFormat="1" applyFont="1" applyFill="1" applyBorder="1" applyAlignment="1">
      <alignment horizontal="center" vertical="center" wrapText="1"/>
    </xf>
    <xf numFmtId="172" fontId="21" fillId="10" borderId="0" xfId="0" applyNumberFormat="1" applyFont="1" applyFill="1" applyAlignment="1" applyProtection="1">
      <alignment horizontal="left" vertical="center" wrapText="1"/>
      <protection locked="0"/>
    </xf>
    <xf numFmtId="49" fontId="21" fillId="10" borderId="2" xfId="0" applyNumberFormat="1" applyFont="1" applyFill="1" applyBorder="1" applyAlignment="1">
      <alignment horizontal="left" vertical="center" wrapText="1"/>
    </xf>
    <xf numFmtId="49" fontId="21" fillId="9" borderId="2" xfId="0" applyNumberFormat="1" applyFont="1" applyFill="1" applyBorder="1" applyAlignment="1">
      <alignment horizontal="left" vertical="center" wrapText="1"/>
    </xf>
    <xf numFmtId="49" fontId="21" fillId="18" borderId="45" xfId="0" applyNumberFormat="1" applyFont="1" applyFill="1" applyBorder="1" applyAlignment="1">
      <alignment horizontal="center" vertical="center" wrapText="1"/>
    </xf>
    <xf numFmtId="9" fontId="40" fillId="18" borderId="45" xfId="0" applyNumberFormat="1" applyFont="1" applyFill="1" applyBorder="1" applyAlignment="1">
      <alignment horizontal="center" vertical="center" wrapText="1"/>
    </xf>
    <xf numFmtId="49" fontId="21" fillId="10" borderId="45" xfId="0" applyNumberFormat="1" applyFont="1" applyFill="1" applyBorder="1" applyAlignment="1">
      <alignment horizontal="center" vertical="center" wrapText="1"/>
    </xf>
    <xf numFmtId="9" fontId="40" fillId="10" borderId="45" xfId="0" applyNumberFormat="1" applyFont="1" applyFill="1" applyBorder="1" applyAlignment="1">
      <alignment horizontal="center" vertical="center" wrapText="1"/>
    </xf>
    <xf numFmtId="9" fontId="21" fillId="10" borderId="45" xfId="0" applyNumberFormat="1" applyFont="1" applyFill="1" applyBorder="1" applyAlignment="1">
      <alignment horizontal="center" vertical="center" wrapText="1"/>
    </xf>
    <xf numFmtId="49" fontId="21" fillId="0" borderId="45" xfId="0" applyNumberFormat="1" applyFont="1" applyBorder="1" applyAlignment="1" applyProtection="1">
      <alignment horizontal="left" vertical="center" wrapText="1"/>
      <protection locked="0"/>
    </xf>
    <xf numFmtId="9" fontId="39" fillId="15" borderId="45" xfId="0" applyNumberFormat="1" applyFont="1" applyFill="1" applyBorder="1" applyAlignment="1">
      <alignment horizontal="center" vertical="center" wrapText="1"/>
    </xf>
    <xf numFmtId="49" fontId="36" fillId="15" borderId="49" xfId="0" applyNumberFormat="1" applyFont="1" applyFill="1" applyBorder="1" applyAlignment="1">
      <alignment horizontal="center" vertical="center" wrapText="1"/>
    </xf>
    <xf numFmtId="49" fontId="21" fillId="0" borderId="50" xfId="0" applyNumberFormat="1" applyFont="1" applyBorder="1" applyAlignment="1" applyProtection="1">
      <alignment horizontal="left" vertical="top" wrapText="1"/>
      <protection locked="0"/>
    </xf>
    <xf numFmtId="49" fontId="21" fillId="0" borderId="53" xfId="0" applyNumberFormat="1" applyFont="1" applyBorder="1" applyAlignment="1" applyProtection="1">
      <alignment horizontal="left" vertical="top" wrapText="1"/>
      <protection locked="0"/>
    </xf>
    <xf numFmtId="49" fontId="21" fillId="18" borderId="52" xfId="0" applyNumberFormat="1" applyFont="1" applyFill="1" applyBorder="1" applyAlignment="1">
      <alignment horizontal="center" vertical="center" wrapText="1"/>
    </xf>
    <xf numFmtId="9" fontId="40" fillId="18" borderId="52" xfId="0" applyNumberFormat="1" applyFont="1" applyFill="1" applyBorder="1" applyAlignment="1">
      <alignment horizontal="center" vertical="center" wrapText="1"/>
    </xf>
    <xf numFmtId="49" fontId="21" fillId="10" borderId="52" xfId="0" applyNumberFormat="1" applyFont="1" applyFill="1" applyBorder="1" applyAlignment="1">
      <alignment horizontal="center" vertical="center" wrapText="1"/>
    </xf>
    <xf numFmtId="9" fontId="40" fillId="10" borderId="52" xfId="0" applyNumberFormat="1" applyFont="1" applyFill="1" applyBorder="1" applyAlignment="1">
      <alignment horizontal="center" vertical="center" wrapText="1"/>
    </xf>
    <xf numFmtId="9" fontId="21" fillId="10" borderId="52" xfId="0" applyNumberFormat="1" applyFont="1" applyFill="1" applyBorder="1" applyAlignment="1">
      <alignment horizontal="center" vertical="center" wrapText="1"/>
    </xf>
    <xf numFmtId="49" fontId="21" fillId="0" borderId="52" xfId="0" applyNumberFormat="1" applyFont="1" applyBorder="1" applyAlignment="1" applyProtection="1">
      <alignment horizontal="left" vertical="center" wrapText="1"/>
      <protection locked="0"/>
    </xf>
    <xf numFmtId="49" fontId="36" fillId="15" borderId="51" xfId="0" applyNumberFormat="1" applyFont="1" applyFill="1" applyBorder="1" applyAlignment="1">
      <alignment horizontal="center" vertical="center" wrapText="1"/>
    </xf>
    <xf numFmtId="9" fontId="39" fillId="15" borderId="52" xfId="0" applyNumberFormat="1" applyFont="1" applyFill="1" applyBorder="1" applyAlignment="1">
      <alignment horizontal="center" vertical="center" wrapText="1"/>
    </xf>
  </cellXfs>
  <cellStyles count="2">
    <cellStyle name="Normal" xfId="0" builtinId="0"/>
    <cellStyle name="Normal 14 4 6" xfId="1" xr:uid="{D4E4117D-B10C-4D37-87E2-5E09297D8054}"/>
  </cellStyles>
  <dxfs count="526">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169" formatCode="&quot;DR-&quot;0"/>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border diagonalUp="0" diagonalDown="0" outline="0">
        <left style="thin">
          <color rgb="FF000000"/>
        </left>
        <right style="thin">
          <color rgb="FF000000"/>
        </right>
        <top/>
        <bottom/>
      </border>
      <protection locked="1" hidden="1"/>
    </dxf>
    <dxf>
      <font>
        <strike val="0"/>
        <color rgb="FFC00000"/>
      </font>
    </dxf>
    <dxf>
      <font>
        <strike val="0"/>
        <color rgb="FFC00000"/>
      </font>
    </dxf>
    <dxf>
      <font>
        <strike val="0"/>
        <color rgb="FFC00000"/>
      </font>
    </dxf>
    <dxf>
      <font>
        <strike val="0"/>
        <color rgb="FFC00000"/>
      </font>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B050"/>
      </font>
      <fill>
        <patternFill patternType="none">
          <bgColor auto="1"/>
        </patternFill>
      </fill>
    </dxf>
    <dxf>
      <font>
        <color rgb="FFFF0000"/>
      </font>
    </dxf>
    <dxf>
      <fill>
        <patternFill patternType="solid">
          <fgColor indexed="64"/>
          <bgColor theme="0"/>
        </patternFill>
      </fill>
      <alignment horizontal="left" vertical="center" textRotation="0" wrapText="1" indent="0" justifyLastLine="0" shrinkToFit="0" readingOrder="0"/>
      <protection locked="0" hidden="0"/>
    </dxf>
    <dxf>
      <numFmt numFmtId="30" formatCode="@"/>
      <fill>
        <patternFill patternType="solid">
          <fgColor indexed="64"/>
          <bgColor theme="0"/>
        </patternFill>
      </fill>
      <alignment horizontal="left" vertical="center" textRotation="0" wrapText="1" indent="0" justifyLastLine="0" shrinkToFit="0" readingOrder="0"/>
      <protection locked="0" hidden="0"/>
    </dxf>
    <dxf>
      <numFmt numFmtId="0" formatCode="General"/>
      <fill>
        <patternFill patternType="solid">
          <fgColor indexed="64"/>
          <bgColor theme="0"/>
        </patternFill>
      </fill>
      <alignment horizontal="left" vertical="center" textRotation="0" wrapText="1"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0" hidden="0"/>
    </dxf>
    <dxf>
      <numFmt numFmtId="165" formatCode="dd\-mm\-yyyy\,\ hh:mm:ss"/>
      <fill>
        <patternFill patternType="solid">
          <fgColor indexed="64"/>
          <bgColor theme="0"/>
        </patternFill>
      </fill>
      <alignment horizontal="center" vertical="center" textRotation="0" wrapText="1"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border outline="0">
        <top style="medium">
          <color theme="1"/>
        </top>
      </border>
    </dxf>
    <dxf>
      <numFmt numFmtId="2" formatCode="0.00"/>
      <alignment vertical="center" textRotation="0" wrapText="1" indent="0" justifyLastLine="0" shrinkToFit="1" readingOrder="0"/>
      <protection locked="1" hidden="1"/>
    </dxf>
    <dxf>
      <font>
        <b/>
        <i val="0"/>
        <strike val="0"/>
        <condense val="0"/>
        <extend val="0"/>
        <outline val="0"/>
        <shadow val="0"/>
        <u val="none"/>
        <vertAlign val="baseline"/>
        <sz val="10"/>
        <color theme="0"/>
        <name val="Fund Light"/>
        <family val="2"/>
        <scheme val="none"/>
      </font>
      <numFmt numFmtId="2" formatCode="0.00"/>
      <fill>
        <patternFill patternType="solid">
          <fgColor theme="1"/>
          <bgColor theme="1"/>
        </patternFill>
      </fill>
      <alignment horizontal="center" vertical="center" textRotation="0" wrapText="1" indent="0" justifyLastLine="0" shrinkToFit="1" readingOrder="0"/>
      <border diagonalUp="0" diagonalDown="0" outline="0">
        <left style="thin">
          <color theme="1"/>
        </left>
        <right style="thin">
          <color theme="1"/>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left"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left"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solid">
          <fgColor theme="7" tint="0.79998168889431442"/>
          <bgColor theme="7" tint="0.79998168889431442"/>
        </patternFill>
      </fill>
      <alignment horizontal="center" vertical="center" textRotation="0" wrapText="0"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protection locked="0" hidden="0"/>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strike val="0"/>
        <outline val="0"/>
        <shadow val="0"/>
        <u val="none"/>
        <vertAlign val="baseline"/>
        <sz val="11"/>
        <name val="Fund Light"/>
        <scheme val="minor"/>
      </font>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strike val="0"/>
        <outline val="0"/>
        <shadow val="0"/>
        <u val="none"/>
        <vertAlign val="baseline"/>
        <sz val="11"/>
        <name val="Fund Light"/>
        <scheme val="minor"/>
      </font>
      <protection locked="0" hidden="0"/>
    </dxf>
    <dxf>
      <font>
        <b val="0"/>
        <i val="0"/>
        <strike val="0"/>
        <condense val="0"/>
        <extend val="0"/>
        <outline val="0"/>
        <shadow val="0"/>
        <u val="none"/>
        <vertAlign val="baseline"/>
        <sz val="11"/>
        <color rgb="FF000000"/>
        <name val="Fund Light"/>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1"/>
        <color auto="1"/>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family val="2"/>
        <scheme val="minor"/>
      </font>
      <alignment horizontal="center" vertical="center" textRotation="0" wrapText="1" indent="0" justifyLastLine="0" shrinkToFit="0" readingOrder="0"/>
      <border diagonalUp="0" diagonalDown="0">
        <left style="thin">
          <color theme="3"/>
        </left>
        <right style="thin">
          <color theme="7"/>
        </right>
        <top style="thin">
          <color theme="7"/>
        </top>
        <bottom style="thin">
          <color theme="7"/>
        </bottom>
        <vertical/>
        <horizontal/>
      </border>
      <protection locked="0" hidden="0"/>
    </dxf>
    <dxf>
      <border outline="0">
        <top style="thin">
          <color theme="3"/>
        </top>
        <bottom style="thin">
          <color theme="7"/>
        </bottom>
      </border>
    </dxf>
    <dxf>
      <font>
        <b val="0"/>
        <i val="0"/>
        <strike val="0"/>
        <condense val="0"/>
        <extend val="0"/>
        <outline val="0"/>
        <shadow val="0"/>
        <u val="none"/>
        <vertAlign val="baseline"/>
        <sz val="11"/>
        <color auto="1"/>
        <name val="Fund Light"/>
        <family val="2"/>
        <scheme val="minor"/>
      </font>
      <numFmt numFmtId="30" formatCode="@"/>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font>
        <strike val="0"/>
        <color rgb="FFC00000"/>
      </font>
    </dxf>
    <dxf>
      <font>
        <strike val="0"/>
        <color rgb="FFC00000"/>
      </font>
    </dxf>
    <dxf>
      <font>
        <strike val="0"/>
        <color rgb="FFC00000"/>
      </font>
    </dxf>
    <dxf>
      <font>
        <strike val="0"/>
        <color rgb="FFC00000"/>
      </font>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b val="0"/>
        <i val="0"/>
        <strike val="0"/>
        <condense val="0"/>
        <extend val="0"/>
        <outline val="0"/>
        <shadow val="0"/>
        <u val="none"/>
        <vertAlign val="baseline"/>
        <sz val="10"/>
        <color auto="1"/>
        <name val="Fund Light"/>
        <family val="2"/>
        <scheme val="none"/>
      </font>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right style="thin">
          <color theme="3"/>
        </righ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0"/>
        <color auto="1"/>
        <name val="Fund Light"/>
        <family val="2"/>
        <scheme val="none"/>
      </font>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protection locked="0" hidden="0"/>
    </dxf>
    <dxf>
      <protection locked="0" hidden="0"/>
    </dxf>
    <dxf>
      <font>
        <b val="0"/>
        <i val="0"/>
        <strike val="0"/>
        <condense val="0"/>
        <extend val="0"/>
        <outline val="0"/>
        <shadow val="0"/>
        <u val="none"/>
        <vertAlign val="baseline"/>
        <sz val="11"/>
        <color rgb="FF000000"/>
        <name val="Fund Light"/>
        <family val="2"/>
        <scheme val="minor"/>
      </font>
      <numFmt numFmtId="30" formatCode="@"/>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right style="thin">
          <color theme="3"/>
        </righ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theme="1"/>
        <name val="Fund Light"/>
        <family val="2"/>
        <scheme val="none"/>
      </font>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protection locked="0" hidden="0"/>
    </dxf>
    <dxf>
      <protection locked="0" hidden="0"/>
    </dxf>
    <dxf>
      <font>
        <b val="0"/>
        <i val="0"/>
        <strike val="0"/>
        <condense val="0"/>
        <extend val="0"/>
        <outline val="0"/>
        <shadow val="0"/>
        <u val="none"/>
        <vertAlign val="baseline"/>
        <sz val="11"/>
        <color rgb="FF000000"/>
        <name val="Fund Light"/>
        <family val="2"/>
        <scheme val="minor"/>
      </font>
      <numFmt numFmtId="30" formatCode="@"/>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right style="thin">
          <color theme="3"/>
        </righ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theme="1"/>
        <name val="Fund Light"/>
        <family val="2"/>
        <scheme val="none"/>
      </font>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right style="thin">
          <color theme="3"/>
        </right>
        <top style="thin">
          <color theme="3"/>
        </top>
        <bottom style="thin">
          <color theme="7"/>
        </bottom>
      </border>
    </dxf>
    <dxf>
      <font>
        <b val="0"/>
        <i val="0"/>
        <strike val="0"/>
        <condense val="0"/>
        <extend val="0"/>
        <outline val="0"/>
        <shadow val="0"/>
        <u val="none"/>
        <vertAlign val="baseline"/>
        <sz val="11"/>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protection locked="0" hidden="0"/>
    </dxf>
    <dxf>
      <protection locked="0" hidden="0"/>
    </dxf>
    <dxf>
      <protection locked="0" hidden="0"/>
    </dxf>
    <dxf>
      <protection locked="0" hidden="0"/>
    </dxf>
    <dxf>
      <protection locked="0" hidden="0"/>
    </dxf>
    <dxf>
      <border outline="0">
        <top style="thin">
          <color theme="3"/>
        </top>
      </border>
    </dxf>
    <dxf>
      <border outline="0">
        <left style="thin">
          <color theme="3"/>
        </left>
        <right style="thin">
          <color theme="3"/>
        </right>
        <top style="thin">
          <color theme="3"/>
        </top>
        <bottom style="thin">
          <color theme="3"/>
        </bottom>
      </border>
    </dxf>
    <dxf>
      <protection locked="0" hidden="0"/>
    </dxf>
    <dxf>
      <border outline="0">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0" hidden="0"/>
    </dxf>
    <dxf>
      <font>
        <b val="0"/>
        <i val="0"/>
        <strike val="0"/>
        <condense val="0"/>
        <extend val="0"/>
        <outline val="0"/>
        <shadow val="0"/>
        <u val="none"/>
        <vertAlign val="baseline"/>
        <sz val="10"/>
        <color auto="1"/>
        <name val="Fund Light"/>
        <family val="2"/>
        <scheme val="none"/>
      </font>
      <alignment horizontal="center" vertical="center" textRotation="0" wrapText="1" indent="0" justifyLastLine="0" shrinkToFit="0" readingOrder="0"/>
      <border diagonalUp="0" diagonalDown="0">
        <left style="thin">
          <color theme="7"/>
        </left>
        <right style="thin">
          <color theme="3"/>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left"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alignment horizontal="center" vertical="center" textRotation="0" wrapText="1"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protection locked="0" hidden="0"/>
    </dxf>
    <dxf>
      <protection locked="0" hidden="0"/>
    </dxf>
    <dxf>
      <protection locked="0" hidden="0"/>
    </dxf>
    <dxf>
      <protection locked="0" hidden="0"/>
    </dxf>
    <dxf>
      <protection locked="0" hidden="0"/>
    </dxf>
    <dxf>
      <border outline="0">
        <top style="thin">
          <color theme="7"/>
        </top>
      </border>
    </dxf>
    <dxf>
      <border outline="0">
        <left style="thin">
          <color theme="3"/>
        </left>
        <top style="thin">
          <color theme="3"/>
        </top>
        <bottom style="thin">
          <color theme="7"/>
        </bottom>
      </border>
    </dxf>
    <dxf>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0" hidden="0"/>
    </dxf>
    <dxf>
      <font>
        <strike val="0"/>
        <color rgb="FFC00000"/>
      </font>
    </dxf>
    <dxf>
      <font>
        <strike val="0"/>
        <color rgb="FFC00000"/>
      </font>
    </dxf>
    <dxf>
      <font>
        <strike val="0"/>
        <color rgb="FFC00000"/>
      </font>
    </dxf>
    <dxf>
      <font>
        <strike val="0"/>
        <color rgb="FFC00000"/>
      </font>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strike val="0"/>
        <color rgb="FFC00000"/>
      </font>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1"/>
        <color auto="1"/>
        <name val="Fund Light"/>
        <scheme val="minor"/>
      </font>
      <numFmt numFmtId="2" formatCode="0.00"/>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border outline="0">
        <top style="thin">
          <color theme="3"/>
        </top>
      </border>
    </dxf>
    <dxf>
      <font>
        <strike val="0"/>
        <outline val="0"/>
        <shadow val="0"/>
        <u val="none"/>
        <vertAlign val="baseline"/>
        <sz val="11"/>
        <color auto="1"/>
        <name val="Fund Light"/>
        <scheme val="minor"/>
      </font>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theme="9"/>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border outline="0">
        <top style="thin">
          <color theme="3"/>
        </top>
      </border>
    </dxf>
    <dxf>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theme="9"/>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C49755"/>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rgb="FFFFFFFF"/>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auto="1"/>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s>
  <tableStyles count="0" defaultTableStyle="TableStyleMedium2" defaultPivotStyle="PivotStyleLight16"/>
  <colors>
    <mruColors>
      <color rgb="FFFF3300"/>
      <color rgb="FFFF0000"/>
      <color rgb="FF006666"/>
      <color rgb="FF33CCCC"/>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8BD21D30-EC42-11CE-9E0D-00AA006002F3}" r:id="rId1"/>
</file>

<file path=xl/activeX/activeX2.xml><?xml version="1.0" encoding="utf-8"?>
<ax:ocx xmlns:ax="http://schemas.microsoft.com/office/2006/activeX" xmlns:r="http://schemas.openxmlformats.org/officeDocument/2006/relationships" ax:classid="{8BD21D30-EC42-11CE-9E0D-00AA006002F3}" r:id="rId1"/>
</file>

<file path=xl/activeX/activeX3.xml><?xml version="1.0" encoding="utf-8"?>
<ax:ocx xmlns:ax="http://schemas.microsoft.com/office/2006/activeX" xmlns:r="http://schemas.openxmlformats.org/officeDocument/2006/relationships" ax:classid="{978C9E23-D4B0-11CE-BF2D-00AA003F40D0}" r:id="rId1"/>
</file>

<file path=xl/activeX/activeX4.xml><?xml version="1.0" encoding="utf-8"?>
<ax:ocx xmlns:ax="http://schemas.microsoft.com/office/2006/activeX" xmlns:r="http://schemas.openxmlformats.org/officeDocument/2006/relationships" ax:classid="{8BD21D50-EC42-11CE-9E0D-00AA006002F3}" r:id="rId1"/>
</file>

<file path=xl/activeX/activeX5.xml><?xml version="1.0" encoding="utf-8"?>
<ax:ocx xmlns:ax="http://schemas.microsoft.com/office/2006/activeX" xmlns:r="http://schemas.openxmlformats.org/officeDocument/2006/relationships" ax:classid="{8BD21D50-EC42-11CE-9E0D-00AA006002F3}" r:id="rId1"/>
</file>

<file path=xl/activeX/activeX6.xml><?xml version="1.0" encoding="utf-8"?>
<ax:ocx xmlns:ax="http://schemas.microsoft.com/office/2006/activeX" xmlns:r="http://schemas.openxmlformats.org/officeDocument/2006/relationships" ax:classid="{8BD21D50-EC42-11CE-9E0D-00AA006002F3}" r:id="rId1"/>
</file>

<file path=xl/activeX/activeX7.xml><?xml version="1.0" encoding="utf-8"?>
<ax:ocx xmlns:ax="http://schemas.microsoft.com/office/2006/activeX" xmlns:r="http://schemas.openxmlformats.org/officeDocument/2006/relationships" ax:classid="{8BD21D50-EC42-11CE-9E0D-00AA006002F3}" r:id="rId1"/>
</file>

<file path=xl/activeX/activeX8.xml><?xml version="1.0" encoding="utf-8"?>
<ax:ocx xmlns:ax="http://schemas.microsoft.com/office/2006/activeX" xmlns:r="http://schemas.openxmlformats.org/officeDocument/2006/relationships" ax:classid="{8BD21D10-EC42-11CE-9E0D-00AA006002F3}"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r>
              <a:rPr lang="en-SG" sz="900" b="1" i="1">
                <a:solidFill>
                  <a:sysClr val="windowText" lastClr="000000"/>
                </a:solidFill>
              </a:rPr>
              <a:t>PROJECT</a:t>
            </a:r>
            <a:r>
              <a:rPr lang="en-SG" sz="900" b="1" i="1" baseline="0">
                <a:solidFill>
                  <a:sysClr val="windowText" lastClr="000000"/>
                </a:solidFill>
              </a:rPr>
              <a:t> PROGRESSION</a:t>
            </a:r>
            <a:endParaRPr lang="en-SG" sz="900" b="1" i="1">
              <a:solidFill>
                <a:sysClr val="windowText" lastClr="000000"/>
              </a:solidFill>
            </a:endParaRPr>
          </a:p>
        </c:rich>
      </c:tx>
      <c:layout>
        <c:manualLayout>
          <c:xMode val="edge"/>
          <c:yMode val="edge"/>
          <c:x val="9.8770669291338584E-2"/>
          <c:y val="7.2239654253744595E-2"/>
        </c:manualLayout>
      </c:layout>
      <c:overlay val="0"/>
      <c:spPr>
        <a:noFill/>
        <a:ln>
          <a:noFill/>
        </a:ln>
        <a:effectLst/>
      </c:spPr>
      <c:txPr>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endParaRPr lang="en-SG"/>
        </a:p>
      </c:txPr>
    </c:title>
    <c:autoTitleDeleted val="0"/>
    <c:plotArea>
      <c:layout>
        <c:manualLayout>
          <c:layoutTarget val="inner"/>
          <c:xMode val="edge"/>
          <c:yMode val="edge"/>
          <c:x val="3.0555555555555555E-2"/>
          <c:y val="0.26003938825122319"/>
          <c:w val="0.93888888888888888"/>
          <c:h val="0.67977556902688452"/>
        </c:manualLayout>
      </c:layout>
      <c:barChart>
        <c:barDir val="bar"/>
        <c:grouping val="stacked"/>
        <c:varyColors val="0"/>
        <c:ser>
          <c:idx val="0"/>
          <c:order val="0"/>
          <c:spPr>
            <a:solidFill>
              <a:schemeClr val="tx2"/>
            </a:solidFill>
            <a:ln>
              <a:noFill/>
            </a:ln>
            <a:effectLst/>
          </c:spPr>
          <c:invertIfNegative val="0"/>
          <c:dLbls>
            <c:dLbl>
              <c:idx val="0"/>
              <c:tx>
                <c:rich>
                  <a:bodyPr/>
                  <a:lstStyle/>
                  <a:p>
                    <a:fld id="{C7E754A9-E8F9-495F-B628-75568AF76F85}" type="VALUE">
                      <a:rPr lang="en-US" sz="1000"/>
                      <a:pPr/>
                      <a:t>[VALUE]</a:t>
                    </a:fld>
                    <a:endParaRPr lang="en-S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7A6-45E7-8ACC-CA600A35C06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ln w="0">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Main!$D$1</c:f>
              <c:numCache>
                <c:formatCode>General</c:formatCode>
                <c:ptCount val="1"/>
                <c:pt idx="0">
                  <c:v>0.26800000000000002</c:v>
                </c:pt>
              </c:numCache>
            </c:numRef>
          </c:val>
          <c:extLst>
            <c:ext xmlns:c16="http://schemas.microsoft.com/office/drawing/2014/chart" uri="{C3380CC4-5D6E-409C-BE32-E72D297353CC}">
              <c16:uniqueId val="{00000000-0955-4CCE-B7AE-B5E828BEE3A1}"/>
            </c:ext>
          </c:extLst>
        </c:ser>
        <c:ser>
          <c:idx val="1"/>
          <c:order val="1"/>
          <c:spPr>
            <a:solidFill>
              <a:schemeClr val="accent5"/>
            </a:solidFill>
            <a:ln>
              <a:noFill/>
            </a:ln>
            <a:effectLst/>
          </c:spPr>
          <c:invertIfNegative val="0"/>
          <c:val>
            <c:numRef>
              <c:f>Main!$D$2</c:f>
              <c:numCache>
                <c:formatCode>General</c:formatCode>
                <c:ptCount val="1"/>
                <c:pt idx="0">
                  <c:v>0.73199999999999998</c:v>
                </c:pt>
              </c:numCache>
            </c:numRef>
          </c:val>
          <c:extLst>
            <c:ext xmlns:c16="http://schemas.microsoft.com/office/drawing/2014/chart" uri="{C3380CC4-5D6E-409C-BE32-E72D297353CC}">
              <c16:uniqueId val="{00000001-0955-4CCE-B7AE-B5E828BEE3A1}"/>
            </c:ext>
          </c:extLst>
        </c:ser>
        <c:dLbls>
          <c:showLegendKey val="0"/>
          <c:showVal val="0"/>
          <c:showCatName val="0"/>
          <c:showSerName val="0"/>
          <c:showPercent val="0"/>
          <c:showBubbleSize val="0"/>
        </c:dLbls>
        <c:gapWidth val="100"/>
        <c:overlap val="100"/>
        <c:axId val="1351259151"/>
        <c:axId val="1351262511"/>
      </c:barChart>
      <c:catAx>
        <c:axId val="1351259151"/>
        <c:scaling>
          <c:orientation val="minMax"/>
        </c:scaling>
        <c:delete val="1"/>
        <c:axPos val="l"/>
        <c:numFmt formatCode="General" sourceLinked="1"/>
        <c:majorTickMark val="none"/>
        <c:minorTickMark val="none"/>
        <c:tickLblPos val="nextTo"/>
        <c:crossAx val="1351262511"/>
        <c:crosses val="autoZero"/>
        <c:auto val="1"/>
        <c:lblAlgn val="ctr"/>
        <c:lblOffset val="100"/>
        <c:noMultiLvlLbl val="0"/>
      </c:catAx>
      <c:valAx>
        <c:axId val="1351262511"/>
        <c:scaling>
          <c:orientation val="minMax"/>
        </c:scaling>
        <c:delete val="1"/>
        <c:axPos val="b"/>
        <c:numFmt formatCode="General" sourceLinked="1"/>
        <c:majorTickMark val="none"/>
        <c:minorTickMark val="none"/>
        <c:tickLblPos val="nextTo"/>
        <c:crossAx val="135125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evCoAssessmentInput(D&amp;C)'!A1"/><Relationship Id="rId13" Type="http://schemas.openxmlformats.org/officeDocument/2006/relationships/hyperlink" Target="#'DevCoAssessmentAnalysis(I&amp;T)'!A1"/><Relationship Id="rId18" Type="http://schemas.openxmlformats.org/officeDocument/2006/relationships/hyperlink" Target="#'InterviewQuestion(D&amp;C)'!A1"/><Relationship Id="rId26" Type="http://schemas.openxmlformats.org/officeDocument/2006/relationships/hyperlink" Target="#'AddDataPoint(I&amp;T)'!A1"/><Relationship Id="rId3" Type="http://schemas.openxmlformats.org/officeDocument/2006/relationships/chart" Target="../charts/chart1.xml"/><Relationship Id="rId21" Type="http://schemas.openxmlformats.org/officeDocument/2006/relationships/hyperlink" Target="#'InterviewQuestion(S&amp;O)'!A1"/><Relationship Id="rId7" Type="http://schemas.openxmlformats.org/officeDocument/2006/relationships/hyperlink" Target="#'DevCoAssessmentAnalysis(D&amp;T)'!A1"/><Relationship Id="rId12" Type="http://schemas.openxmlformats.org/officeDocument/2006/relationships/hyperlink" Target="#'DevCoAssessmentInput(I&amp;T)'!A1"/><Relationship Id="rId17" Type="http://schemas.openxmlformats.org/officeDocument/2006/relationships/hyperlink" Target="#'InterviewQuestion(D&amp;T)'!A1"/><Relationship Id="rId25" Type="http://schemas.openxmlformats.org/officeDocument/2006/relationships/hyperlink" Target="#'AddDataPoint(CE&amp;O)'!A1"/><Relationship Id="rId2" Type="http://schemas.openxmlformats.org/officeDocument/2006/relationships/hyperlink" Target="#AssessmentSummary!A1"/><Relationship Id="rId16" Type="http://schemas.openxmlformats.org/officeDocument/2006/relationships/hyperlink" Target="#'InterviewQuestion(P&amp;M)'!A1"/><Relationship Id="rId20" Type="http://schemas.openxmlformats.org/officeDocument/2006/relationships/hyperlink" Target="#'InterviewQuestion(I&amp;T)'!A1"/><Relationship Id="rId29" Type="http://schemas.openxmlformats.org/officeDocument/2006/relationships/hyperlink" Target="#Log!A1"/><Relationship Id="rId1" Type="http://schemas.openxmlformats.org/officeDocument/2006/relationships/hyperlink" Target="#Login!A1"/><Relationship Id="rId6" Type="http://schemas.openxmlformats.org/officeDocument/2006/relationships/hyperlink" Target="#'DevCoAssessmentInput(D&amp;T)'!A1"/><Relationship Id="rId11" Type="http://schemas.openxmlformats.org/officeDocument/2006/relationships/hyperlink" Target="#'DevCoAssessmentAnalysis(CE&amp;O)'!A1"/><Relationship Id="rId24" Type="http://schemas.openxmlformats.org/officeDocument/2006/relationships/hyperlink" Target="#'AddDataPoint(D&amp;C)'!A1"/><Relationship Id="rId32" Type="http://schemas.openxmlformats.org/officeDocument/2006/relationships/hyperlink" Target="#DocumentList!A1"/><Relationship Id="rId5" Type="http://schemas.openxmlformats.org/officeDocument/2006/relationships/hyperlink" Target="#'DevCoAssessmentAnalysis(P&amp;M)'!A1"/><Relationship Id="rId15" Type="http://schemas.openxmlformats.org/officeDocument/2006/relationships/hyperlink" Target="#'DevCoAssessmentAnalysis(S&amp;O)'!A1"/><Relationship Id="rId23" Type="http://schemas.openxmlformats.org/officeDocument/2006/relationships/hyperlink" Target="#'AddDataPoint(D&amp;T)'!A1"/><Relationship Id="rId28" Type="http://schemas.openxmlformats.org/officeDocument/2006/relationships/image" Target="../media/image1.png"/><Relationship Id="rId10" Type="http://schemas.openxmlformats.org/officeDocument/2006/relationships/hyperlink" Target="#'DevCoAssessmentInput(CE&amp;O)'!A1"/><Relationship Id="rId19" Type="http://schemas.openxmlformats.org/officeDocument/2006/relationships/hyperlink" Target="#'InterviewQuestion(CE&amp;O)'!A1"/><Relationship Id="rId31" Type="http://schemas.openxmlformats.org/officeDocument/2006/relationships/hyperlink" Target="#'Glossary&amp;Definitions'!A1"/><Relationship Id="rId4" Type="http://schemas.openxmlformats.org/officeDocument/2006/relationships/hyperlink" Target="#'DevCoAssessmentInput(P&amp;M)'!A1"/><Relationship Id="rId9" Type="http://schemas.openxmlformats.org/officeDocument/2006/relationships/hyperlink" Target="#'DevCoAssessmentAnalysis(D&amp;C)'!A1"/><Relationship Id="rId14" Type="http://schemas.openxmlformats.org/officeDocument/2006/relationships/hyperlink" Target="#'DevCoAssessmentInput(S&amp;O)'!A1"/><Relationship Id="rId22" Type="http://schemas.openxmlformats.org/officeDocument/2006/relationships/hyperlink" Target="#'AddDataPoint(P&amp;M)'!A1"/><Relationship Id="rId27" Type="http://schemas.openxmlformats.org/officeDocument/2006/relationships/hyperlink" Target="#'AddDataPoint(S&amp;O)'!A1"/><Relationship Id="rId30" Type="http://schemas.openxmlformats.org/officeDocument/2006/relationships/hyperlink" Target="#Instructions!A1"/></Relationships>
</file>

<file path=xl/drawings/_rels/drawing2.xml.rels><?xml version="1.0" encoding="UTF-8" standalone="yes"?>
<Relationships xmlns="http://schemas.openxmlformats.org/package/2006/relationships"><Relationship Id="rId1" Type="http://schemas.openxmlformats.org/officeDocument/2006/relationships/hyperlink" Target="#Main!A1"/></Relationships>
</file>

<file path=xl/drawings/_rels/drawing3.xml.rels><?xml version="1.0" encoding="UTF-8" standalone="yes"?>
<Relationships xmlns="http://schemas.openxmlformats.org/package/2006/relationships"><Relationship Id="rId1" Type="http://schemas.openxmlformats.org/officeDocument/2006/relationships/hyperlink" Target="#Main!A1"/></Relationships>
</file>

<file path=xl/drawings/_rels/drawing4.xml.rels><?xml version="1.0" encoding="UTF-8" standalone="yes"?>
<Relationships xmlns="http://schemas.openxmlformats.org/package/2006/relationships"><Relationship Id="rId3" Type="http://schemas.openxmlformats.org/officeDocument/2006/relationships/hyperlink" Target="#'DevCoAssessmentInput(D&amp;C)'!A1"/><Relationship Id="rId7" Type="http://schemas.openxmlformats.org/officeDocument/2006/relationships/hyperlink" Target="#Main!A1"/><Relationship Id="rId2" Type="http://schemas.openxmlformats.org/officeDocument/2006/relationships/hyperlink" Target="#'DevCoAssessmentInput(D&amp;T)'!A1"/><Relationship Id="rId1" Type="http://schemas.openxmlformats.org/officeDocument/2006/relationships/hyperlink" Target="#'DevCoAssessmentInput(P&amp;M)'!A1"/><Relationship Id="rId6" Type="http://schemas.openxmlformats.org/officeDocument/2006/relationships/hyperlink" Target="#'DevCoAssessmentInput(S&amp;O)'!A1"/><Relationship Id="rId5" Type="http://schemas.openxmlformats.org/officeDocument/2006/relationships/hyperlink" Target="#'DevCoAssessmentInput(I&amp;T)'!A1"/><Relationship Id="rId4" Type="http://schemas.openxmlformats.org/officeDocument/2006/relationships/hyperlink" Target="#'DevCoAssessmentInput(CE&amp;O)'!A1"/></Relationships>
</file>

<file path=xl/drawings/_rels/drawing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7.xml.rels><?xml version="1.0" encoding="UTF-8" standalone="yes"?>
<Relationships xmlns="http://schemas.openxmlformats.org/package/2006/relationships"><Relationship Id="rId1" Type="http://schemas.openxmlformats.org/officeDocument/2006/relationships/hyperlink" Target="#Main!A1"/></Relationships>
</file>

<file path=xl/drawings/_rels/drawing8.xml.rels><?xml version="1.0" encoding="UTF-8" standalone="yes"?>
<Relationships xmlns="http://schemas.openxmlformats.org/package/2006/relationships"><Relationship Id="rId1" Type="http://schemas.openxmlformats.org/officeDocument/2006/relationships/hyperlink" Target="#Main!A1"/></Relationships>
</file>

<file path=xl/drawings/_rels/drawing9.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0.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1.xml.rels><?xml version="1.0" encoding="UTF-8" standalone="yes"?>
<Relationships xmlns="http://schemas.openxmlformats.org/package/2006/relationships"><Relationship Id="rId1" Type="http://schemas.openxmlformats.org/officeDocument/2006/relationships/hyperlink" Target="#Main!A1"/></Relationships>
</file>

<file path=xl/drawings/_rels/drawing12.xml.rels><?xml version="1.0" encoding="UTF-8" standalone="yes"?>
<Relationships xmlns="http://schemas.openxmlformats.org/package/2006/relationships"><Relationship Id="rId1" Type="http://schemas.openxmlformats.org/officeDocument/2006/relationships/hyperlink" Target="#Main!A1"/></Relationships>
</file>

<file path=xl/drawings/_rels/drawing13.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4.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5.xml.rels><?xml version="1.0" encoding="UTF-8" standalone="yes"?>
<Relationships xmlns="http://schemas.openxmlformats.org/package/2006/relationships"><Relationship Id="rId1" Type="http://schemas.openxmlformats.org/officeDocument/2006/relationships/hyperlink" Target="#Main!A1"/></Relationships>
</file>

<file path=xl/drawings/_rels/drawing16.xml.rels><?xml version="1.0" encoding="UTF-8" standalone="yes"?>
<Relationships xmlns="http://schemas.openxmlformats.org/package/2006/relationships"><Relationship Id="rId1" Type="http://schemas.openxmlformats.org/officeDocument/2006/relationships/hyperlink" Target="#Main!A1"/></Relationships>
</file>

<file path=xl/drawings/_rels/drawing17.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8.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9.xml.rels><?xml version="1.0" encoding="UTF-8" standalone="yes"?>
<Relationships xmlns="http://schemas.openxmlformats.org/package/2006/relationships"><Relationship Id="rId1" Type="http://schemas.openxmlformats.org/officeDocument/2006/relationships/hyperlink" Target="#Main!A1"/></Relationships>
</file>

<file path=xl/drawings/_rels/drawing20.xml.rels><?xml version="1.0" encoding="UTF-8" standalone="yes"?>
<Relationships xmlns="http://schemas.openxmlformats.org/package/2006/relationships"><Relationship Id="rId1" Type="http://schemas.openxmlformats.org/officeDocument/2006/relationships/hyperlink" Target="#Main!A1"/></Relationships>
</file>

<file path=xl/drawings/_rels/drawing21.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2.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3.xml.rels><?xml version="1.0" encoding="UTF-8" standalone="yes"?>
<Relationships xmlns="http://schemas.openxmlformats.org/package/2006/relationships"><Relationship Id="rId1" Type="http://schemas.openxmlformats.org/officeDocument/2006/relationships/hyperlink" Target="#Main!A1"/></Relationships>
</file>

<file path=xl/drawings/_rels/drawing24.xml.rels><?xml version="1.0" encoding="UTF-8" standalone="yes"?>
<Relationships xmlns="http://schemas.openxmlformats.org/package/2006/relationships"><Relationship Id="rId1" Type="http://schemas.openxmlformats.org/officeDocument/2006/relationships/hyperlink" Target="#Main!A1"/></Relationships>
</file>

<file path=xl/drawings/_rels/drawing2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7.xml.rels><?xml version="1.0" encoding="UTF-8" standalone="yes"?>
<Relationships xmlns="http://schemas.openxmlformats.org/package/2006/relationships"><Relationship Id="rId1" Type="http://schemas.openxmlformats.org/officeDocument/2006/relationships/hyperlink" Target="#Main!A1"/></Relationships>
</file>

<file path=xl/drawings/_rels/drawing28.xml.rels><?xml version="1.0" encoding="UTF-8" standalone="yes"?>
<Relationships xmlns="http://schemas.openxmlformats.org/package/2006/relationships"><Relationship Id="rId1" Type="http://schemas.openxmlformats.org/officeDocument/2006/relationships/hyperlink" Target="#Main!A1"/></Relationships>
</file>

<file path=xl/drawings/_rels/drawing29.xml.rels><?xml version="1.0" encoding="UTF-8" standalone="yes"?>
<Relationships xmlns="http://schemas.openxmlformats.org/package/2006/relationships"><Relationship Id="rId1" Type="http://schemas.openxmlformats.org/officeDocument/2006/relationships/hyperlink" Target="#Main!A1"/></Relationships>
</file>

<file path=xl/drawings/_rels/drawing30.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image" Target="../media/image12.png"/><Relationship Id="rId7" Type="http://schemas.openxmlformats.org/officeDocument/2006/relationships/image" Target="../media/image14.png"/><Relationship Id="rId2" Type="http://schemas.openxmlformats.org/officeDocument/2006/relationships/image" Target="../media/image11.png"/><Relationship Id="rId1" Type="http://schemas.openxmlformats.org/officeDocument/2006/relationships/image" Target="../media/image10.png"/><Relationship Id="rId6" Type="http://schemas.microsoft.com/office/2007/relationships/hdphoto" Target="../media/hdphoto2.wdp"/><Relationship Id="rId5" Type="http://schemas.openxmlformats.org/officeDocument/2006/relationships/image" Target="../media/image13.png"/><Relationship Id="rId4" Type="http://schemas.microsoft.com/office/2007/relationships/hdphoto" Target="../media/hdphoto1.wdp"/></Relationships>
</file>

<file path=xl/drawings/_rels/drawing31.xml.rels><?xml version="1.0" encoding="UTF-8" standalone="yes"?>
<Relationships xmlns="http://schemas.openxmlformats.org/package/2006/relationships"><Relationship Id="rId1" Type="http://schemas.openxmlformats.org/officeDocument/2006/relationships/hyperlink" Target="#Main!A1"/></Relationships>
</file>

<file path=xl/drawings/_rels/drawing32.xml.rels><?xml version="1.0" encoding="UTF-8" standalone="yes"?>
<Relationships xmlns="http://schemas.openxmlformats.org/package/2006/relationships"><Relationship Id="rId1" Type="http://schemas.openxmlformats.org/officeDocument/2006/relationships/hyperlink" Target="#Main!A1"/></Relationships>
</file>

<file path=xl/drawings/_rels/vmlDrawing18.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7.emf"/><Relationship Id="rId7" Type="http://schemas.openxmlformats.org/officeDocument/2006/relationships/image" Target="../media/image4.emf"/><Relationship Id="rId2" Type="http://schemas.openxmlformats.org/officeDocument/2006/relationships/image" Target="../media/image8.emf"/><Relationship Id="rId1" Type="http://schemas.openxmlformats.org/officeDocument/2006/relationships/image" Target="../media/image9.emf"/><Relationship Id="rId6" Type="http://schemas.openxmlformats.org/officeDocument/2006/relationships/image" Target="../media/image3.emf"/><Relationship Id="rId5" Type="http://schemas.openxmlformats.org/officeDocument/2006/relationships/image" Target="../media/image5.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24</xdr:col>
      <xdr:colOff>0</xdr:colOff>
      <xdr:row>45</xdr:row>
      <xdr:rowOff>0</xdr:rowOff>
    </xdr:to>
    <xdr:sp macro="" textlink="">
      <xdr:nvSpPr>
        <xdr:cNvPr id="3" name="Rectangle: Rounded Corners 2">
          <a:extLst>
            <a:ext uri="{FF2B5EF4-FFF2-40B4-BE49-F238E27FC236}">
              <a16:creationId xmlns:a16="http://schemas.microsoft.com/office/drawing/2014/main" id="{7E685CD8-C4FC-A76A-F46F-CDBF04129FB1}"/>
            </a:ext>
          </a:extLst>
        </xdr:cNvPr>
        <xdr:cNvSpPr/>
      </xdr:nvSpPr>
      <xdr:spPr>
        <a:xfrm>
          <a:off x="860612" y="977153"/>
          <a:ext cx="15553764" cy="7135906"/>
        </a:xfrm>
        <a:prstGeom prst="roundRect">
          <a:avLst>
            <a:gd name="adj" fmla="val 6516"/>
          </a:avLst>
        </a:prstGeom>
        <a:gradFill flip="none" rotWithShape="0">
          <a:gsLst>
            <a:gs pos="0">
              <a:schemeClr val="bg1"/>
            </a:gs>
            <a:gs pos="65000">
              <a:schemeClr val="accent4">
                <a:lumMod val="45000"/>
                <a:lumOff val="55000"/>
              </a:schemeClr>
            </a:gs>
            <a:gs pos="100000">
              <a:schemeClr val="accent4">
                <a:lumMod val="50000"/>
                <a:lumOff val="50000"/>
              </a:schemeClr>
            </a:gs>
          </a:gsLst>
          <a:lin ang="5400000" scaled="1"/>
          <a:tileRect/>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editAs="absolute">
    <xdr:from>
      <xdr:col>22</xdr:col>
      <xdr:colOff>462</xdr:colOff>
      <xdr:row>8</xdr:row>
      <xdr:rowOff>0</xdr:rowOff>
    </xdr:from>
    <xdr:to>
      <xdr:col>23</xdr:col>
      <xdr:colOff>38100</xdr:colOff>
      <xdr:row>9</xdr:row>
      <xdr:rowOff>1</xdr:rowOff>
    </xdr:to>
    <xdr:sp macro="" textlink="">
      <xdr:nvSpPr>
        <xdr:cNvPr id="35" name="Rectangle: Rounded Corners 34">
          <a:hlinkClick xmlns:r="http://schemas.openxmlformats.org/officeDocument/2006/relationships" r:id="rId1"/>
          <a:extLst>
            <a:ext uri="{FF2B5EF4-FFF2-40B4-BE49-F238E27FC236}">
              <a16:creationId xmlns:a16="http://schemas.microsoft.com/office/drawing/2014/main" id="{78409616-BF6F-4F5B-96EF-21922EB19876}"/>
            </a:ext>
          </a:extLst>
        </xdr:cNvPr>
        <xdr:cNvSpPr/>
      </xdr:nvSpPr>
      <xdr:spPr>
        <a:xfrm>
          <a:off x="14890838" y="1828800"/>
          <a:ext cx="799638" cy="170330"/>
        </a:xfrm>
        <a:prstGeom prst="roundRect">
          <a:avLst/>
        </a:prstGeom>
        <a:solidFill>
          <a:schemeClr val="tx2"/>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SG" sz="900" b="1">
              <a:solidFill>
                <a:sysClr val="windowText" lastClr="000000"/>
              </a:solidFill>
              <a:latin typeface="Fund Light" pitchFamily="2" charset="-78"/>
              <a:cs typeface="Fund Light" pitchFamily="2" charset="-78"/>
            </a:rPr>
            <a:t>LOGIN</a:t>
          </a:r>
        </a:p>
      </xdr:txBody>
    </xdr:sp>
    <xdr:clientData fPrintsWithSheet="0"/>
  </xdr:twoCellAnchor>
  <xdr:twoCellAnchor>
    <xdr:from>
      <xdr:col>2</xdr:col>
      <xdr:colOff>374268</xdr:colOff>
      <xdr:row>31</xdr:row>
      <xdr:rowOff>161097</xdr:rowOff>
    </xdr:from>
    <xdr:to>
      <xdr:col>4</xdr:col>
      <xdr:colOff>378066</xdr:colOff>
      <xdr:row>32</xdr:row>
      <xdr:rowOff>161097</xdr:rowOff>
    </xdr:to>
    <xdr:sp macro="[0]!gotoUser.gotoUser" textlink="">
      <xdr:nvSpPr>
        <xdr:cNvPr id="34" name="Rectangle: Rounded Corners 33">
          <a:extLst>
            <a:ext uri="{FF2B5EF4-FFF2-40B4-BE49-F238E27FC236}">
              <a16:creationId xmlns:a16="http://schemas.microsoft.com/office/drawing/2014/main" id="{64243BE1-B958-4269-B33C-E7A34E6EF23B}"/>
            </a:ext>
          </a:extLst>
        </xdr:cNvPr>
        <xdr:cNvSpPr/>
      </xdr:nvSpPr>
      <xdr:spPr>
        <a:xfrm>
          <a:off x="1996880" y="5889544"/>
          <a:ext cx="1527798" cy="170329"/>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User</a:t>
          </a:r>
        </a:p>
      </xdr:txBody>
    </xdr:sp>
    <xdr:clientData/>
  </xdr:twoCellAnchor>
  <xdr:twoCellAnchor>
    <xdr:from>
      <xdr:col>2</xdr:col>
      <xdr:colOff>374268</xdr:colOff>
      <xdr:row>33</xdr:row>
      <xdr:rowOff>98617</xdr:rowOff>
    </xdr:from>
    <xdr:to>
      <xdr:col>4</xdr:col>
      <xdr:colOff>378066</xdr:colOff>
      <xdr:row>34</xdr:row>
      <xdr:rowOff>89653</xdr:rowOff>
    </xdr:to>
    <xdr:sp macro="[0]!gotoSetting.gotoSetting" textlink="">
      <xdr:nvSpPr>
        <xdr:cNvPr id="79" name="Rectangle: Rounded Corners 78">
          <a:extLst>
            <a:ext uri="{FF2B5EF4-FFF2-40B4-BE49-F238E27FC236}">
              <a16:creationId xmlns:a16="http://schemas.microsoft.com/office/drawing/2014/main" id="{F5C30000-B88E-405E-94B3-DF5FFF71806D}"/>
            </a:ext>
          </a:extLst>
        </xdr:cNvPr>
        <xdr:cNvSpPr/>
      </xdr:nvSpPr>
      <xdr:spPr>
        <a:xfrm>
          <a:off x="1996880" y="6167723"/>
          <a:ext cx="1527798" cy="161365"/>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Setting</a:t>
          </a:r>
        </a:p>
      </xdr:txBody>
    </xdr:sp>
    <xdr:clientData/>
  </xdr:twoCellAnchor>
  <xdr:twoCellAnchor>
    <xdr:from>
      <xdr:col>2</xdr:col>
      <xdr:colOff>373380</xdr:colOff>
      <xdr:row>16</xdr:row>
      <xdr:rowOff>162099</xdr:rowOff>
    </xdr:from>
    <xdr:to>
      <xdr:col>4</xdr:col>
      <xdr:colOff>377178</xdr:colOff>
      <xdr:row>18</xdr:row>
      <xdr:rowOff>163440</xdr:rowOff>
    </xdr:to>
    <xdr:sp macro="" textlink="">
      <xdr:nvSpPr>
        <xdr:cNvPr id="80" name="Rectangle: Rounded Corners 79">
          <a:hlinkClick xmlns:r="http://schemas.openxmlformats.org/officeDocument/2006/relationships" r:id="rId2"/>
          <a:extLst>
            <a:ext uri="{FF2B5EF4-FFF2-40B4-BE49-F238E27FC236}">
              <a16:creationId xmlns:a16="http://schemas.microsoft.com/office/drawing/2014/main" id="{3F479D37-C97D-4FE5-A5FD-A9D20BD7FF20}"/>
            </a:ext>
          </a:extLst>
        </xdr:cNvPr>
        <xdr:cNvSpPr/>
      </xdr:nvSpPr>
      <xdr:spPr>
        <a:xfrm>
          <a:off x="1995992" y="3353534"/>
          <a:ext cx="1527798" cy="342000"/>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Assessment Summary</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editAs="oneCell">
    <xdr:from>
      <xdr:col>2</xdr:col>
      <xdr:colOff>99060</xdr:colOff>
      <xdr:row>8</xdr:row>
      <xdr:rowOff>6928</xdr:rowOff>
    </xdr:from>
    <xdr:to>
      <xdr:col>6</xdr:col>
      <xdr:colOff>99060</xdr:colOff>
      <xdr:row>11</xdr:row>
      <xdr:rowOff>10738</xdr:rowOff>
    </xdr:to>
    <xdr:graphicFrame macro="">
      <xdr:nvGraphicFramePr>
        <xdr:cNvPr id="7" name="Chart 6">
          <a:extLst>
            <a:ext uri="{FF2B5EF4-FFF2-40B4-BE49-F238E27FC236}">
              <a16:creationId xmlns:a16="http://schemas.microsoft.com/office/drawing/2014/main" id="{06EFB920-4BA0-FCEF-E509-9AC293858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22</xdr:col>
      <xdr:colOff>0</xdr:colOff>
      <xdr:row>7</xdr:row>
      <xdr:rowOff>160659</xdr:rowOff>
    </xdr:from>
    <xdr:to>
      <xdr:col>23</xdr:col>
      <xdr:colOff>102000</xdr:colOff>
      <xdr:row>9</xdr:row>
      <xdr:rowOff>1</xdr:rowOff>
    </xdr:to>
    <xdr:sp macro="[0]!CopyRangeALL.CopyRangeALL" textlink="">
      <xdr:nvSpPr>
        <xdr:cNvPr id="75" name="Rectangle: Rounded Corners 74">
          <a:extLst>
            <a:ext uri="{FF2B5EF4-FFF2-40B4-BE49-F238E27FC236}">
              <a16:creationId xmlns:a16="http://schemas.microsoft.com/office/drawing/2014/main" id="{1B37C6F8-1376-4071-9E46-77A3CC2EF7CC}"/>
            </a:ext>
          </a:extLst>
        </xdr:cNvPr>
        <xdr:cNvSpPr/>
      </xdr:nvSpPr>
      <xdr:spPr>
        <a:xfrm>
          <a:off x="14890376" y="1819130"/>
          <a:ext cx="864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UPDATE</a:t>
          </a:r>
        </a:p>
      </xdr:txBody>
    </xdr:sp>
    <xdr:clientData fPrintsWithSheet="0"/>
  </xdr:twoCellAnchor>
  <xdr:twoCellAnchor editAs="absolute">
    <xdr:from>
      <xdr:col>20</xdr:col>
      <xdr:colOff>175902</xdr:colOff>
      <xdr:row>7</xdr:row>
      <xdr:rowOff>160659</xdr:rowOff>
    </xdr:from>
    <xdr:to>
      <xdr:col>21</xdr:col>
      <xdr:colOff>672350</xdr:colOff>
      <xdr:row>9</xdr:row>
      <xdr:rowOff>1</xdr:rowOff>
    </xdr:to>
    <xdr:sp macro="[0]!CreateAGLead.CreateAGLead" textlink="">
      <xdr:nvSpPr>
        <xdr:cNvPr id="73" name="Rectangle: Rounded Corners 72">
          <a:extLst>
            <a:ext uri="{FF2B5EF4-FFF2-40B4-BE49-F238E27FC236}">
              <a16:creationId xmlns:a16="http://schemas.microsoft.com/office/drawing/2014/main" id="{BD4B9133-99B8-4068-84AC-8B81F4882561}"/>
            </a:ext>
          </a:extLst>
        </xdr:cNvPr>
        <xdr:cNvSpPr/>
      </xdr:nvSpPr>
      <xdr:spPr>
        <a:xfrm>
          <a:off x="13936726" y="1819130"/>
          <a:ext cx="864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Create Lead</a:t>
          </a:r>
        </a:p>
      </xdr:txBody>
    </xdr:sp>
    <xdr:clientData fPrintsWithSheet="0"/>
  </xdr:twoCellAnchor>
  <xdr:twoCellAnchor editAs="absolute">
    <xdr:from>
      <xdr:col>18</xdr:col>
      <xdr:colOff>746252</xdr:colOff>
      <xdr:row>7</xdr:row>
      <xdr:rowOff>160659</xdr:rowOff>
    </xdr:from>
    <xdr:to>
      <xdr:col>20</xdr:col>
      <xdr:colOff>86252</xdr:colOff>
      <xdr:row>9</xdr:row>
      <xdr:rowOff>1</xdr:rowOff>
    </xdr:to>
    <xdr:sp macro="[0]!CreateAGSec.CreateAGSec" textlink="">
      <xdr:nvSpPr>
        <xdr:cNvPr id="4" name="Rectangle: Rounded Corners 3">
          <a:extLst>
            <a:ext uri="{FF2B5EF4-FFF2-40B4-BE49-F238E27FC236}">
              <a16:creationId xmlns:a16="http://schemas.microsoft.com/office/drawing/2014/main" id="{A8FB67D5-299B-4E86-B2DE-70835295B618}"/>
            </a:ext>
          </a:extLst>
        </xdr:cNvPr>
        <xdr:cNvSpPr/>
      </xdr:nvSpPr>
      <xdr:spPr>
        <a:xfrm>
          <a:off x="12983076" y="1819130"/>
          <a:ext cx="864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Create Sec</a:t>
          </a:r>
        </a:p>
      </xdr:txBody>
    </xdr:sp>
    <xdr:clientData fPrintsWithSheet="0"/>
  </xdr:twoCellAnchor>
  <xdr:twoCellAnchor>
    <xdr:from>
      <xdr:col>1</xdr:col>
      <xdr:colOff>0</xdr:colOff>
      <xdr:row>7</xdr:row>
      <xdr:rowOff>1</xdr:rowOff>
    </xdr:from>
    <xdr:to>
      <xdr:col>24</xdr:col>
      <xdr:colOff>1</xdr:colOff>
      <xdr:row>45</xdr:row>
      <xdr:rowOff>0</xdr:rowOff>
    </xdr:to>
    <xdr:sp macro="" textlink="">
      <xdr:nvSpPr>
        <xdr:cNvPr id="9" name="Rectangle: Rounded Corners 900" hidden="1">
          <a:extLst>
            <a:ext uri="{FF2B5EF4-FFF2-40B4-BE49-F238E27FC236}">
              <a16:creationId xmlns:a16="http://schemas.microsoft.com/office/drawing/2014/main" id="{594333A4-CB52-4E3A-ADF9-41A5EF8173B5}"/>
            </a:ext>
          </a:extLst>
        </xdr:cNvPr>
        <xdr:cNvSpPr/>
      </xdr:nvSpPr>
      <xdr:spPr>
        <a:xfrm>
          <a:off x="860612" y="1658472"/>
          <a:ext cx="15553765" cy="6454587"/>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5</xdr:col>
      <xdr:colOff>685800</xdr:colOff>
      <xdr:row>11</xdr:row>
      <xdr:rowOff>0</xdr:rowOff>
    </xdr:from>
    <xdr:to>
      <xdr:col>8</xdr:col>
      <xdr:colOff>76200</xdr:colOff>
      <xdr:row>36</xdr:row>
      <xdr:rowOff>0</xdr:rowOff>
    </xdr:to>
    <xdr:sp macro="" textlink="">
      <xdr:nvSpPr>
        <xdr:cNvPr id="8" name="Rectangle: Rounded Corners 11">
          <a:extLst>
            <a:ext uri="{FF2B5EF4-FFF2-40B4-BE49-F238E27FC236}">
              <a16:creationId xmlns:a16="http://schemas.microsoft.com/office/drawing/2014/main" id="{7F72AD36-F76E-8243-0BEF-277200C35720}"/>
            </a:ext>
          </a:extLst>
        </xdr:cNvPr>
        <xdr:cNvSpPr/>
      </xdr:nvSpPr>
      <xdr:spPr>
        <a:xfrm>
          <a:off x="4594412" y="2339788"/>
          <a:ext cx="1676400" cy="4240306"/>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291353</xdr:colOff>
      <xdr:row>11</xdr:row>
      <xdr:rowOff>1</xdr:rowOff>
    </xdr:from>
    <xdr:to>
      <xdr:col>11</xdr:col>
      <xdr:colOff>76200</xdr:colOff>
      <xdr:row>35</xdr:row>
      <xdr:rowOff>166906</xdr:rowOff>
    </xdr:to>
    <xdr:sp macro="" textlink="">
      <xdr:nvSpPr>
        <xdr:cNvPr id="15" name="Rectangle: Rounded Corners 12">
          <a:extLst>
            <a:ext uri="{FF2B5EF4-FFF2-40B4-BE49-F238E27FC236}">
              <a16:creationId xmlns:a16="http://schemas.microsoft.com/office/drawing/2014/main" id="{EEACF0B3-2466-4E09-A36D-33B39D29DDF4}"/>
            </a:ext>
          </a:extLst>
        </xdr:cNvPr>
        <xdr:cNvSpPr/>
      </xdr:nvSpPr>
      <xdr:spPr>
        <a:xfrm>
          <a:off x="6485965" y="2339789"/>
          <a:ext cx="1676400" cy="4236882"/>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11</xdr:col>
      <xdr:colOff>291353</xdr:colOff>
      <xdr:row>11</xdr:row>
      <xdr:rowOff>0</xdr:rowOff>
    </xdr:from>
    <xdr:to>
      <xdr:col>14</xdr:col>
      <xdr:colOff>76200</xdr:colOff>
      <xdr:row>35</xdr:row>
      <xdr:rowOff>166905</xdr:rowOff>
    </xdr:to>
    <xdr:sp macro="" textlink="">
      <xdr:nvSpPr>
        <xdr:cNvPr id="16" name="Rectangle: Rounded Corners 13">
          <a:extLst>
            <a:ext uri="{FF2B5EF4-FFF2-40B4-BE49-F238E27FC236}">
              <a16:creationId xmlns:a16="http://schemas.microsoft.com/office/drawing/2014/main" id="{47DE9477-1FA4-4E98-AEC1-4C44D3FA1CD3}"/>
            </a:ext>
          </a:extLst>
        </xdr:cNvPr>
        <xdr:cNvSpPr/>
      </xdr:nvSpPr>
      <xdr:spPr>
        <a:xfrm>
          <a:off x="8377518" y="2339788"/>
          <a:ext cx="1676400" cy="4236882"/>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14</xdr:col>
      <xdr:colOff>291353</xdr:colOff>
      <xdr:row>11</xdr:row>
      <xdr:rowOff>0</xdr:rowOff>
    </xdr:from>
    <xdr:to>
      <xdr:col>17</xdr:col>
      <xdr:colOff>76200</xdr:colOff>
      <xdr:row>36</xdr:row>
      <xdr:rowOff>0</xdr:rowOff>
    </xdr:to>
    <xdr:sp macro="" textlink="">
      <xdr:nvSpPr>
        <xdr:cNvPr id="26" name="Rectangle: Rounded Corners 14">
          <a:extLst>
            <a:ext uri="{FF2B5EF4-FFF2-40B4-BE49-F238E27FC236}">
              <a16:creationId xmlns:a16="http://schemas.microsoft.com/office/drawing/2014/main" id="{BC0E3392-979C-46E7-B99A-125B4E6DD71A}"/>
            </a:ext>
          </a:extLst>
        </xdr:cNvPr>
        <xdr:cNvSpPr/>
      </xdr:nvSpPr>
      <xdr:spPr>
        <a:xfrm>
          <a:off x="10269071" y="2339788"/>
          <a:ext cx="1676400" cy="4240306"/>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17</xdr:col>
      <xdr:colOff>291353</xdr:colOff>
      <xdr:row>11</xdr:row>
      <xdr:rowOff>0</xdr:rowOff>
    </xdr:from>
    <xdr:to>
      <xdr:col>20</xdr:col>
      <xdr:colOff>76200</xdr:colOff>
      <xdr:row>35</xdr:row>
      <xdr:rowOff>166905</xdr:rowOff>
    </xdr:to>
    <xdr:sp macro="" textlink="">
      <xdr:nvSpPr>
        <xdr:cNvPr id="47" name="Rectangle: Rounded Corners 15">
          <a:extLst>
            <a:ext uri="{FF2B5EF4-FFF2-40B4-BE49-F238E27FC236}">
              <a16:creationId xmlns:a16="http://schemas.microsoft.com/office/drawing/2014/main" id="{30DD3DB2-1924-4CBA-B4F4-E34B393102A6}"/>
            </a:ext>
          </a:extLst>
        </xdr:cNvPr>
        <xdr:cNvSpPr/>
      </xdr:nvSpPr>
      <xdr:spPr>
        <a:xfrm>
          <a:off x="12160624" y="2339788"/>
          <a:ext cx="1676400" cy="4236882"/>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20</xdr:col>
      <xdr:colOff>291352</xdr:colOff>
      <xdr:row>11</xdr:row>
      <xdr:rowOff>1</xdr:rowOff>
    </xdr:from>
    <xdr:to>
      <xdr:col>23</xdr:col>
      <xdr:colOff>76200</xdr:colOff>
      <xdr:row>35</xdr:row>
      <xdr:rowOff>166906</xdr:rowOff>
    </xdr:to>
    <xdr:sp macro="" textlink="">
      <xdr:nvSpPr>
        <xdr:cNvPr id="72" name="Rectangle: Rounded Corners 10">
          <a:extLst>
            <a:ext uri="{FF2B5EF4-FFF2-40B4-BE49-F238E27FC236}">
              <a16:creationId xmlns:a16="http://schemas.microsoft.com/office/drawing/2014/main" id="{A33C2212-61C8-42C0-891C-F4533B9A4B81}"/>
            </a:ext>
          </a:extLst>
        </xdr:cNvPr>
        <xdr:cNvSpPr/>
      </xdr:nvSpPr>
      <xdr:spPr>
        <a:xfrm>
          <a:off x="14052176" y="2339789"/>
          <a:ext cx="1676400" cy="4236882"/>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3</xdr:col>
      <xdr:colOff>2975</xdr:colOff>
      <xdr:row>1</xdr:row>
      <xdr:rowOff>168293</xdr:rowOff>
    </xdr:from>
    <xdr:to>
      <xdr:col>23</xdr:col>
      <xdr:colOff>0</xdr:colOff>
      <xdr:row>10</xdr:row>
      <xdr:rowOff>0</xdr:rowOff>
    </xdr:to>
    <xdr:sp macro="" textlink="">
      <xdr:nvSpPr>
        <xdr:cNvPr id="6" name="Rectangle 5">
          <a:extLst>
            <a:ext uri="{FF2B5EF4-FFF2-40B4-BE49-F238E27FC236}">
              <a16:creationId xmlns:a16="http://schemas.microsoft.com/office/drawing/2014/main" id="{418EDD89-B891-4165-8AC0-A5802D918E03}"/>
            </a:ext>
          </a:extLst>
        </xdr:cNvPr>
        <xdr:cNvSpPr/>
      </xdr:nvSpPr>
      <xdr:spPr>
        <a:xfrm>
          <a:off x="2387587" y="804787"/>
          <a:ext cx="13264789" cy="136467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2400" b="1">
              <a:solidFill>
                <a:schemeClr val="accent2"/>
              </a:solidFill>
              <a:latin typeface="+mj-lt"/>
              <a:cs typeface="Fund Light" pitchFamily="2" charset="-78"/>
            </a:rPr>
            <a:t>PROJECT LIGHT</a:t>
          </a:r>
          <a:r>
            <a:rPr lang="en-SG" sz="2400" b="1" baseline="0">
              <a:solidFill>
                <a:schemeClr val="accent2"/>
              </a:solidFill>
              <a:latin typeface="+mj-lt"/>
              <a:cs typeface="Fund Light" pitchFamily="2" charset="-78"/>
            </a:rPr>
            <a:t>H</a:t>
          </a:r>
          <a:r>
            <a:rPr lang="en-SG" sz="2400" b="1">
              <a:solidFill>
                <a:schemeClr val="accent2"/>
              </a:solidFill>
              <a:latin typeface="+mj-lt"/>
              <a:cs typeface="Fund Light" pitchFamily="2" charset="-78"/>
            </a:rPr>
            <a:t>OUSE</a:t>
          </a:r>
        </a:p>
        <a:p>
          <a:pPr algn="ctr"/>
          <a:r>
            <a:rPr lang="en-SG" sz="2400" b="1">
              <a:solidFill>
                <a:schemeClr val="accent2"/>
              </a:solidFill>
              <a:latin typeface="+mj-lt"/>
              <a:cs typeface="Fund Light" pitchFamily="2" charset="-78"/>
            </a:rPr>
            <a:t>ASSESSMENT GUIDE</a:t>
          </a:r>
        </a:p>
        <a:p>
          <a:pPr algn="ctr"/>
          <a:r>
            <a:rPr lang="en-SG" sz="2400" b="1">
              <a:solidFill>
                <a:schemeClr val="accent2"/>
              </a:solidFill>
              <a:latin typeface="+mj-lt"/>
            </a:rPr>
            <a:t>DIRIYAH</a:t>
          </a:r>
          <a:endParaRPr lang="en-SG" sz="2400" b="1">
            <a:solidFill>
              <a:schemeClr val="accent2"/>
            </a:solidFill>
            <a:latin typeface="+mj-lt"/>
            <a:cs typeface="Fund Light" pitchFamily="2" charset="-78"/>
          </a:endParaRPr>
        </a:p>
      </xdr:txBody>
    </xdr:sp>
    <xdr:clientData/>
  </xdr:twoCellAnchor>
  <xdr:twoCellAnchor>
    <xdr:from>
      <xdr:col>2</xdr:col>
      <xdr:colOff>0</xdr:colOff>
      <xdr:row>0</xdr:row>
      <xdr:rowOff>340659</xdr:rowOff>
    </xdr:from>
    <xdr:to>
      <xdr:col>5</xdr:col>
      <xdr:colOff>0</xdr:colOff>
      <xdr:row>3</xdr:row>
      <xdr:rowOff>7620</xdr:rowOff>
    </xdr:to>
    <xdr:sp macro="" textlink="">
      <xdr:nvSpPr>
        <xdr:cNvPr id="10" name="Rectangle 9">
          <a:extLst>
            <a:ext uri="{FF2B5EF4-FFF2-40B4-BE49-F238E27FC236}">
              <a16:creationId xmlns:a16="http://schemas.microsoft.com/office/drawing/2014/main" id="{9B3170C3-BE5F-4423-B4F4-5A0683FD7E5A}"/>
            </a:ext>
          </a:extLst>
        </xdr:cNvPr>
        <xdr:cNvSpPr/>
      </xdr:nvSpPr>
      <xdr:spPr>
        <a:xfrm>
          <a:off x="1622612" y="340659"/>
          <a:ext cx="2286000" cy="6441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900" b="1">
              <a:solidFill>
                <a:srgbClr val="FF0000"/>
              </a:solidFill>
              <a:latin typeface="Fund Light" pitchFamily="2" charset="-78"/>
              <a:cs typeface="Fund Light" pitchFamily="2" charset="-78"/>
            </a:rPr>
            <a:t>STRICTLY CONFIDENTIAL</a:t>
          </a:r>
        </a:p>
      </xdr:txBody>
    </xdr:sp>
    <xdr:clientData/>
  </xdr:twoCellAnchor>
  <xdr:twoCellAnchor>
    <xdr:from>
      <xdr:col>6</xdr:col>
      <xdr:colOff>0</xdr:colOff>
      <xdr:row>16</xdr:row>
      <xdr:rowOff>77586</xdr:rowOff>
    </xdr:from>
    <xdr:to>
      <xdr:col>8</xdr:col>
      <xdr:colOff>0</xdr:colOff>
      <xdr:row>20</xdr:row>
      <xdr:rowOff>77586</xdr:rowOff>
    </xdr:to>
    <xdr:grpSp>
      <xdr:nvGrpSpPr>
        <xdr:cNvPr id="45032" name="Group 12">
          <a:extLst>
            <a:ext uri="{FF2B5EF4-FFF2-40B4-BE49-F238E27FC236}">
              <a16:creationId xmlns:a16="http://schemas.microsoft.com/office/drawing/2014/main" id="{1ADA58E0-9392-6B3C-5ADD-A93E570741A6}"/>
            </a:ext>
          </a:extLst>
        </xdr:cNvPr>
        <xdr:cNvGrpSpPr/>
      </xdr:nvGrpSpPr>
      <xdr:grpSpPr>
        <a:xfrm>
          <a:off x="4670612" y="3269021"/>
          <a:ext cx="1524000" cy="681318"/>
          <a:chOff x="914400" y="3893820"/>
          <a:chExt cx="2743200" cy="1295400"/>
        </a:xfrm>
      </xdr:grpSpPr>
      <xdr:sp macro="" textlink="">
        <xdr:nvSpPr>
          <xdr:cNvPr id="45033" name="Rectangle102">
            <a:extLst>
              <a:ext uri="{FF2B5EF4-FFF2-40B4-BE49-F238E27FC236}">
                <a16:creationId xmlns:a16="http://schemas.microsoft.com/office/drawing/2014/main" id="{F1D91BE5-7B1D-4248-9092-7C73F31933BE}"/>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5034" name="Rectangle101">
            <a:extLst>
              <a:ext uri="{FF2B5EF4-FFF2-40B4-BE49-F238E27FC236}">
                <a16:creationId xmlns:a16="http://schemas.microsoft.com/office/drawing/2014/main" id="{47ABF5DF-BBC8-4E16-AC36-50756A3EAFD4}"/>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5035" name="Rectangle103">
            <a:extLst>
              <a:ext uri="{FF2B5EF4-FFF2-40B4-BE49-F238E27FC236}">
                <a16:creationId xmlns:a16="http://schemas.microsoft.com/office/drawing/2014/main" id="{A3F995C5-C2A9-45FB-AB63-81D8213D7A6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5036" name="Rectangle104">
            <a:extLst>
              <a:ext uri="{FF2B5EF4-FFF2-40B4-BE49-F238E27FC236}">
                <a16:creationId xmlns:a16="http://schemas.microsoft.com/office/drawing/2014/main" id="{844C9CF9-8EA8-49B7-9A2D-D2F14CFFD5CE}"/>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5037" name="Rectangle105">
            <a:extLst>
              <a:ext uri="{FF2B5EF4-FFF2-40B4-BE49-F238E27FC236}">
                <a16:creationId xmlns:a16="http://schemas.microsoft.com/office/drawing/2014/main" id="{CEF3CD88-7570-4D7B-90AA-76DD885FB24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9</xdr:col>
      <xdr:colOff>0</xdr:colOff>
      <xdr:row>12</xdr:row>
      <xdr:rowOff>0</xdr:rowOff>
    </xdr:from>
    <xdr:to>
      <xdr:col>11</xdr:col>
      <xdr:colOff>1</xdr:colOff>
      <xdr:row>15</xdr:row>
      <xdr:rowOff>166253</xdr:rowOff>
    </xdr:to>
    <xdr:sp macro="" textlink="">
      <xdr:nvSpPr>
        <xdr:cNvPr id="14" name="Rectangle 13">
          <a:extLst>
            <a:ext uri="{FF2B5EF4-FFF2-40B4-BE49-F238E27FC236}">
              <a16:creationId xmlns:a16="http://schemas.microsoft.com/office/drawing/2014/main" id="{444EB828-1A66-49CB-84FB-C1EE60A633ED}"/>
            </a:ext>
          </a:extLst>
        </xdr:cNvPr>
        <xdr:cNvSpPr/>
      </xdr:nvSpPr>
      <xdr:spPr>
        <a:xfrm>
          <a:off x="6562165" y="2510118"/>
          <a:ext cx="1524001" cy="677241"/>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Design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Technical</a:t>
          </a:r>
        </a:p>
        <a:p>
          <a:pPr marL="0" indent="0" algn="ctr"/>
          <a:r>
            <a:rPr lang="en-SG" sz="1000" b="1" u="none">
              <a:solidFill>
                <a:schemeClr val="accent6"/>
              </a:solidFill>
              <a:latin typeface="+mn-lt"/>
              <a:ea typeface="+mn-ea"/>
              <a:cs typeface="Fund Light" pitchFamily="2" charset="-78"/>
            </a:rPr>
            <a:t>(D&amp;T)</a:t>
          </a:r>
        </a:p>
      </xdr:txBody>
    </xdr:sp>
    <xdr:clientData/>
  </xdr:twoCellAnchor>
  <xdr:twoCellAnchor>
    <xdr:from>
      <xdr:col>12</xdr:col>
      <xdr:colOff>0</xdr:colOff>
      <xdr:row>12</xdr:row>
      <xdr:rowOff>20</xdr:rowOff>
    </xdr:from>
    <xdr:to>
      <xdr:col>14</xdr:col>
      <xdr:colOff>1</xdr:colOff>
      <xdr:row>15</xdr:row>
      <xdr:rowOff>161639</xdr:rowOff>
    </xdr:to>
    <xdr:sp macro="" textlink="">
      <xdr:nvSpPr>
        <xdr:cNvPr id="19" name="Rectangle 18">
          <a:extLst>
            <a:ext uri="{FF2B5EF4-FFF2-40B4-BE49-F238E27FC236}">
              <a16:creationId xmlns:a16="http://schemas.microsoft.com/office/drawing/2014/main" id="{1D7A1049-CE00-4A03-8439-BEFA2982AC7B}"/>
            </a:ext>
          </a:extLst>
        </xdr:cNvPr>
        <xdr:cNvSpPr/>
      </xdr:nvSpPr>
      <xdr:spPr>
        <a:xfrm>
          <a:off x="8453718" y="2510138"/>
          <a:ext cx="1524001" cy="67260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Development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Construction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(D&amp;C)</a:t>
          </a:r>
        </a:p>
      </xdr:txBody>
    </xdr:sp>
    <xdr:clientData/>
  </xdr:twoCellAnchor>
  <xdr:twoCellAnchor>
    <xdr:from>
      <xdr:col>15</xdr:col>
      <xdr:colOff>0</xdr:colOff>
      <xdr:row>12</xdr:row>
      <xdr:rowOff>20</xdr:rowOff>
    </xdr:from>
    <xdr:to>
      <xdr:col>17</xdr:col>
      <xdr:colOff>0</xdr:colOff>
      <xdr:row>15</xdr:row>
      <xdr:rowOff>161639</xdr:rowOff>
    </xdr:to>
    <xdr:sp macro="" textlink="">
      <xdr:nvSpPr>
        <xdr:cNvPr id="21" name="Rectangle 20">
          <a:extLst>
            <a:ext uri="{FF2B5EF4-FFF2-40B4-BE49-F238E27FC236}">
              <a16:creationId xmlns:a16="http://schemas.microsoft.com/office/drawing/2014/main" id="{08E402F8-F7A9-4EF2-B113-F93407D5348C}"/>
            </a:ext>
          </a:extLst>
        </xdr:cNvPr>
        <xdr:cNvSpPr/>
      </xdr:nvSpPr>
      <xdr:spPr>
        <a:xfrm>
          <a:off x="10345271" y="2510138"/>
          <a:ext cx="1524000" cy="67260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Cost Estimation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Optimization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(CE&amp;O)</a:t>
          </a:r>
        </a:p>
      </xdr:txBody>
    </xdr:sp>
    <xdr:clientData/>
  </xdr:twoCellAnchor>
  <xdr:twoCellAnchor>
    <xdr:from>
      <xdr:col>18</xdr:col>
      <xdr:colOff>0</xdr:colOff>
      <xdr:row>12</xdr:row>
      <xdr:rowOff>20</xdr:rowOff>
    </xdr:from>
    <xdr:to>
      <xdr:col>20</xdr:col>
      <xdr:colOff>0</xdr:colOff>
      <xdr:row>15</xdr:row>
      <xdr:rowOff>161639</xdr:rowOff>
    </xdr:to>
    <xdr:sp macro="" textlink="">
      <xdr:nvSpPr>
        <xdr:cNvPr id="25" name="Rectangle 24">
          <a:extLst>
            <a:ext uri="{FF2B5EF4-FFF2-40B4-BE49-F238E27FC236}">
              <a16:creationId xmlns:a16="http://schemas.microsoft.com/office/drawing/2014/main" id="{2C96B99A-94C9-42E6-B7E6-4AF3A53D9EEE}"/>
            </a:ext>
          </a:extLst>
        </xdr:cNvPr>
        <xdr:cNvSpPr/>
      </xdr:nvSpPr>
      <xdr:spPr>
        <a:xfrm>
          <a:off x="12236824" y="2510138"/>
          <a:ext cx="1524000" cy="67260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Innovation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Technology</a:t>
          </a:r>
        </a:p>
        <a:p>
          <a:pPr marL="0" indent="0" algn="ctr"/>
          <a:r>
            <a:rPr lang="en-SG" sz="1000" b="1" u="none">
              <a:solidFill>
                <a:schemeClr val="accent6"/>
              </a:solidFill>
              <a:latin typeface="+mn-lt"/>
              <a:ea typeface="+mn-ea"/>
              <a:cs typeface="Fund Light" pitchFamily="2" charset="-78"/>
            </a:rPr>
            <a:t>(I&amp;T)</a:t>
          </a:r>
        </a:p>
      </xdr:txBody>
    </xdr:sp>
    <xdr:clientData/>
  </xdr:twoCellAnchor>
  <xdr:twoCellAnchor>
    <xdr:from>
      <xdr:col>21</xdr:col>
      <xdr:colOff>0</xdr:colOff>
      <xdr:row>12</xdr:row>
      <xdr:rowOff>20</xdr:rowOff>
    </xdr:from>
    <xdr:to>
      <xdr:col>23</xdr:col>
      <xdr:colOff>0</xdr:colOff>
      <xdr:row>15</xdr:row>
      <xdr:rowOff>161639</xdr:rowOff>
    </xdr:to>
    <xdr:sp macro="" textlink="">
      <xdr:nvSpPr>
        <xdr:cNvPr id="36" name="Rectangle 35">
          <a:extLst>
            <a:ext uri="{FF2B5EF4-FFF2-40B4-BE49-F238E27FC236}">
              <a16:creationId xmlns:a16="http://schemas.microsoft.com/office/drawing/2014/main" id="{7084980D-7092-44A6-B8C7-0D4D2C563842}"/>
            </a:ext>
          </a:extLst>
        </xdr:cNvPr>
        <xdr:cNvSpPr/>
      </xdr:nvSpPr>
      <xdr:spPr>
        <a:xfrm>
          <a:off x="14128376" y="2510138"/>
          <a:ext cx="1524000" cy="67260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Strategy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Operations</a:t>
          </a:r>
        </a:p>
        <a:p>
          <a:pPr marL="0" indent="0" algn="ctr"/>
          <a:r>
            <a:rPr lang="en-SG" sz="1000" b="1" u="none">
              <a:solidFill>
                <a:schemeClr val="accent6"/>
              </a:solidFill>
              <a:latin typeface="+mn-lt"/>
              <a:ea typeface="+mn-ea"/>
              <a:cs typeface="Fund Light" pitchFamily="2" charset="-78"/>
            </a:rPr>
            <a:t>(S&amp;O)</a:t>
          </a:r>
        </a:p>
      </xdr:txBody>
    </xdr:sp>
    <xdr:clientData/>
  </xdr:twoCellAnchor>
  <xdr:twoCellAnchor>
    <xdr:from>
      <xdr:col>9</xdr:col>
      <xdr:colOff>0</xdr:colOff>
      <xdr:row>16</xdr:row>
      <xdr:rowOff>77586</xdr:rowOff>
    </xdr:from>
    <xdr:to>
      <xdr:col>11</xdr:col>
      <xdr:colOff>0</xdr:colOff>
      <xdr:row>20</xdr:row>
      <xdr:rowOff>77586</xdr:rowOff>
    </xdr:to>
    <xdr:grpSp>
      <xdr:nvGrpSpPr>
        <xdr:cNvPr id="44672" name="Group 21">
          <a:extLst>
            <a:ext uri="{FF2B5EF4-FFF2-40B4-BE49-F238E27FC236}">
              <a16:creationId xmlns:a16="http://schemas.microsoft.com/office/drawing/2014/main" id="{642E897E-EBE4-4504-AF4F-C364ADD5AB7B}"/>
            </a:ext>
          </a:extLst>
        </xdr:cNvPr>
        <xdr:cNvGrpSpPr/>
      </xdr:nvGrpSpPr>
      <xdr:grpSpPr>
        <a:xfrm>
          <a:off x="6562165" y="3269021"/>
          <a:ext cx="1524000" cy="681318"/>
          <a:chOff x="914400" y="3893820"/>
          <a:chExt cx="2743200" cy="1295400"/>
        </a:xfrm>
      </xdr:grpSpPr>
      <xdr:sp macro="" textlink="">
        <xdr:nvSpPr>
          <xdr:cNvPr id="44673" name="Rectangle202">
            <a:extLst>
              <a:ext uri="{FF2B5EF4-FFF2-40B4-BE49-F238E27FC236}">
                <a16:creationId xmlns:a16="http://schemas.microsoft.com/office/drawing/2014/main" id="{269D0FC0-9172-3E72-B9CE-EF6724F17D91}"/>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674" name="Rectangle201">
            <a:extLst>
              <a:ext uri="{FF2B5EF4-FFF2-40B4-BE49-F238E27FC236}">
                <a16:creationId xmlns:a16="http://schemas.microsoft.com/office/drawing/2014/main" id="{3F588C25-0A7D-A070-0778-5FB878FB0123}"/>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4675" name="Rectangle203">
            <a:extLst>
              <a:ext uri="{FF2B5EF4-FFF2-40B4-BE49-F238E27FC236}">
                <a16:creationId xmlns:a16="http://schemas.microsoft.com/office/drawing/2014/main" id="{27C75D27-CA3A-FEFE-D1F0-DF391C68E775}"/>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676" name="Rectangle204">
            <a:extLst>
              <a:ext uri="{FF2B5EF4-FFF2-40B4-BE49-F238E27FC236}">
                <a16:creationId xmlns:a16="http://schemas.microsoft.com/office/drawing/2014/main" id="{02A99C65-00C6-A93F-261E-B7A75DA18BB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677" name="Rectangle205">
            <a:extLst>
              <a:ext uri="{FF2B5EF4-FFF2-40B4-BE49-F238E27FC236}">
                <a16:creationId xmlns:a16="http://schemas.microsoft.com/office/drawing/2014/main" id="{32CD93B7-AFA5-7D86-47D2-DD1C2D29F82D}"/>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12</xdr:col>
      <xdr:colOff>0</xdr:colOff>
      <xdr:row>16</xdr:row>
      <xdr:rowOff>77586</xdr:rowOff>
    </xdr:from>
    <xdr:to>
      <xdr:col>14</xdr:col>
      <xdr:colOff>0</xdr:colOff>
      <xdr:row>20</xdr:row>
      <xdr:rowOff>77586</xdr:rowOff>
    </xdr:to>
    <xdr:grpSp>
      <xdr:nvGrpSpPr>
        <xdr:cNvPr id="44160" name="Group 47">
          <a:extLst>
            <a:ext uri="{FF2B5EF4-FFF2-40B4-BE49-F238E27FC236}">
              <a16:creationId xmlns:a16="http://schemas.microsoft.com/office/drawing/2014/main" id="{962374DA-E59B-4DF4-B472-E09053CD2EF5}"/>
            </a:ext>
          </a:extLst>
        </xdr:cNvPr>
        <xdr:cNvGrpSpPr/>
      </xdr:nvGrpSpPr>
      <xdr:grpSpPr>
        <a:xfrm>
          <a:off x="8453718" y="3269021"/>
          <a:ext cx="1524000" cy="681318"/>
          <a:chOff x="914400" y="3893820"/>
          <a:chExt cx="2743200" cy="1295400"/>
        </a:xfrm>
      </xdr:grpSpPr>
      <xdr:sp macro="" textlink="">
        <xdr:nvSpPr>
          <xdr:cNvPr id="44161" name="Rectangle302">
            <a:extLst>
              <a:ext uri="{FF2B5EF4-FFF2-40B4-BE49-F238E27FC236}">
                <a16:creationId xmlns:a16="http://schemas.microsoft.com/office/drawing/2014/main" id="{47581BB7-474D-0022-A641-29FEF62832D5}"/>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162" name="Rectangle301">
            <a:extLst>
              <a:ext uri="{FF2B5EF4-FFF2-40B4-BE49-F238E27FC236}">
                <a16:creationId xmlns:a16="http://schemas.microsoft.com/office/drawing/2014/main" id="{BFE69DBD-A961-F0C9-8709-FDF215069886}"/>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4163" name="Rectangle303">
            <a:extLst>
              <a:ext uri="{FF2B5EF4-FFF2-40B4-BE49-F238E27FC236}">
                <a16:creationId xmlns:a16="http://schemas.microsoft.com/office/drawing/2014/main" id="{F2ABDEFA-46F6-AD03-CF69-796274A8B4B1}"/>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164" name="Rectangle304">
            <a:extLst>
              <a:ext uri="{FF2B5EF4-FFF2-40B4-BE49-F238E27FC236}">
                <a16:creationId xmlns:a16="http://schemas.microsoft.com/office/drawing/2014/main" id="{9B4B44C6-3731-7F3D-C4C4-4D209938DF0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165" name="Rectangle305">
            <a:extLst>
              <a:ext uri="{FF2B5EF4-FFF2-40B4-BE49-F238E27FC236}">
                <a16:creationId xmlns:a16="http://schemas.microsoft.com/office/drawing/2014/main" id="{19C00CE9-AD3C-8C55-963F-9FFF87A8CC6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15</xdr:col>
      <xdr:colOff>0</xdr:colOff>
      <xdr:row>16</xdr:row>
      <xdr:rowOff>77586</xdr:rowOff>
    </xdr:from>
    <xdr:to>
      <xdr:col>17</xdr:col>
      <xdr:colOff>0</xdr:colOff>
      <xdr:row>20</xdr:row>
      <xdr:rowOff>77586</xdr:rowOff>
    </xdr:to>
    <xdr:grpSp>
      <xdr:nvGrpSpPr>
        <xdr:cNvPr id="44524" name="Group 53">
          <a:extLst>
            <a:ext uri="{FF2B5EF4-FFF2-40B4-BE49-F238E27FC236}">
              <a16:creationId xmlns:a16="http://schemas.microsoft.com/office/drawing/2014/main" id="{75A0C651-9C53-40F7-AF09-FE77B0462725}"/>
            </a:ext>
          </a:extLst>
        </xdr:cNvPr>
        <xdr:cNvGrpSpPr/>
      </xdr:nvGrpSpPr>
      <xdr:grpSpPr>
        <a:xfrm>
          <a:off x="10345271" y="3269021"/>
          <a:ext cx="1524000" cy="681318"/>
          <a:chOff x="914400" y="3893820"/>
          <a:chExt cx="2743200" cy="1295400"/>
        </a:xfrm>
      </xdr:grpSpPr>
      <xdr:sp macro="" textlink="">
        <xdr:nvSpPr>
          <xdr:cNvPr id="44525" name="Rectangle402">
            <a:extLst>
              <a:ext uri="{FF2B5EF4-FFF2-40B4-BE49-F238E27FC236}">
                <a16:creationId xmlns:a16="http://schemas.microsoft.com/office/drawing/2014/main" id="{58C35146-F6DC-C371-6BEE-1CA6C9A4A06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Assessment In Progress</a:t>
            </a:r>
          </a:p>
        </xdr:txBody>
      </xdr:sp>
      <xdr:sp macro="" textlink="">
        <xdr:nvSpPr>
          <xdr:cNvPr id="44526" name="Rectangle401">
            <a:extLst>
              <a:ext uri="{FF2B5EF4-FFF2-40B4-BE49-F238E27FC236}">
                <a16:creationId xmlns:a16="http://schemas.microsoft.com/office/drawing/2014/main" id="{19E4283D-50DB-5B6F-6070-A9D08DDADF79}"/>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44527" name="Rectangle403">
            <a:extLst>
              <a:ext uri="{FF2B5EF4-FFF2-40B4-BE49-F238E27FC236}">
                <a16:creationId xmlns:a16="http://schemas.microsoft.com/office/drawing/2014/main" id="{60E11B6F-9B4F-253D-92CD-95E0B0C1DCA9}"/>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baseline="0">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Reviewed</a:t>
            </a:r>
          </a:p>
        </xdr:txBody>
      </xdr:sp>
      <xdr:sp macro="" textlink="">
        <xdr:nvSpPr>
          <xdr:cNvPr id="44528" name="Rectangle404">
            <a:extLst>
              <a:ext uri="{FF2B5EF4-FFF2-40B4-BE49-F238E27FC236}">
                <a16:creationId xmlns:a16="http://schemas.microsoft.com/office/drawing/2014/main" id="{5284DA15-E83E-FEA9-9752-A7C42782694A}"/>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529" name="Rectangle405">
            <a:extLst>
              <a:ext uri="{FF2B5EF4-FFF2-40B4-BE49-F238E27FC236}">
                <a16:creationId xmlns:a16="http://schemas.microsoft.com/office/drawing/2014/main" id="{3848EF96-BB88-4840-4603-9B360D5D3F9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18</xdr:col>
      <xdr:colOff>0</xdr:colOff>
      <xdr:row>16</xdr:row>
      <xdr:rowOff>77586</xdr:rowOff>
    </xdr:from>
    <xdr:to>
      <xdr:col>20</xdr:col>
      <xdr:colOff>0</xdr:colOff>
      <xdr:row>20</xdr:row>
      <xdr:rowOff>77586</xdr:rowOff>
    </xdr:to>
    <xdr:grpSp>
      <xdr:nvGrpSpPr>
        <xdr:cNvPr id="44852" name="Group 59">
          <a:extLst>
            <a:ext uri="{FF2B5EF4-FFF2-40B4-BE49-F238E27FC236}">
              <a16:creationId xmlns:a16="http://schemas.microsoft.com/office/drawing/2014/main" id="{E6A83ECE-8EA6-4C64-AB93-225C0D453B1B}"/>
            </a:ext>
          </a:extLst>
        </xdr:cNvPr>
        <xdr:cNvGrpSpPr/>
      </xdr:nvGrpSpPr>
      <xdr:grpSpPr>
        <a:xfrm>
          <a:off x="12236824" y="3269021"/>
          <a:ext cx="1524000" cy="681318"/>
          <a:chOff x="914400" y="3893820"/>
          <a:chExt cx="2743200" cy="1295400"/>
        </a:xfrm>
      </xdr:grpSpPr>
      <xdr:sp macro="" textlink="">
        <xdr:nvSpPr>
          <xdr:cNvPr id="44853" name="Rectangle502">
            <a:extLst>
              <a:ext uri="{FF2B5EF4-FFF2-40B4-BE49-F238E27FC236}">
                <a16:creationId xmlns:a16="http://schemas.microsoft.com/office/drawing/2014/main" id="{3546FBFD-D725-90AE-9BEF-0CBBAA0476E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854" name="Rectangle501">
            <a:extLst>
              <a:ext uri="{FF2B5EF4-FFF2-40B4-BE49-F238E27FC236}">
                <a16:creationId xmlns:a16="http://schemas.microsoft.com/office/drawing/2014/main" id="{A02F48BE-AF57-2249-0133-B5699C3D8E98}"/>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4855" name="Rectangle503">
            <a:extLst>
              <a:ext uri="{FF2B5EF4-FFF2-40B4-BE49-F238E27FC236}">
                <a16:creationId xmlns:a16="http://schemas.microsoft.com/office/drawing/2014/main" id="{F64900A8-C946-6879-84E0-1E80B1A90C7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856" name="Rectangle504">
            <a:extLst>
              <a:ext uri="{FF2B5EF4-FFF2-40B4-BE49-F238E27FC236}">
                <a16:creationId xmlns:a16="http://schemas.microsoft.com/office/drawing/2014/main" id="{8ABD9DAC-004B-FDA5-EE29-A7BA280260EF}"/>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857" name="Rectangle505">
            <a:extLst>
              <a:ext uri="{FF2B5EF4-FFF2-40B4-BE49-F238E27FC236}">
                <a16:creationId xmlns:a16="http://schemas.microsoft.com/office/drawing/2014/main" id="{80D58AFE-2E69-9758-6DC5-D41FC87933D1}"/>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21</xdr:col>
      <xdr:colOff>0</xdr:colOff>
      <xdr:row>16</xdr:row>
      <xdr:rowOff>77586</xdr:rowOff>
    </xdr:from>
    <xdr:to>
      <xdr:col>23</xdr:col>
      <xdr:colOff>0</xdr:colOff>
      <xdr:row>20</xdr:row>
      <xdr:rowOff>77586</xdr:rowOff>
    </xdr:to>
    <xdr:grpSp>
      <xdr:nvGrpSpPr>
        <xdr:cNvPr id="45212" name="Group 65">
          <a:extLst>
            <a:ext uri="{FF2B5EF4-FFF2-40B4-BE49-F238E27FC236}">
              <a16:creationId xmlns:a16="http://schemas.microsoft.com/office/drawing/2014/main" id="{D3A0E9B0-B50E-42D2-B562-6B5A462AC862}"/>
            </a:ext>
          </a:extLst>
        </xdr:cNvPr>
        <xdr:cNvGrpSpPr/>
      </xdr:nvGrpSpPr>
      <xdr:grpSpPr>
        <a:xfrm>
          <a:off x="14128376" y="3269021"/>
          <a:ext cx="1524000" cy="681318"/>
          <a:chOff x="914400" y="3893820"/>
          <a:chExt cx="2743200" cy="1295400"/>
        </a:xfrm>
      </xdr:grpSpPr>
      <xdr:sp macro="" textlink="">
        <xdr:nvSpPr>
          <xdr:cNvPr id="45213" name="Rectangle602">
            <a:extLst>
              <a:ext uri="{FF2B5EF4-FFF2-40B4-BE49-F238E27FC236}">
                <a16:creationId xmlns:a16="http://schemas.microsoft.com/office/drawing/2014/main" id="{FC5BA215-0AC8-05E6-3C1A-36EDA320208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5214" name="Rectangle601">
            <a:extLst>
              <a:ext uri="{FF2B5EF4-FFF2-40B4-BE49-F238E27FC236}">
                <a16:creationId xmlns:a16="http://schemas.microsoft.com/office/drawing/2014/main" id="{DE57823D-1958-0341-0944-417724BA21DE}"/>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5215" name="Rectangle603">
            <a:extLst>
              <a:ext uri="{FF2B5EF4-FFF2-40B4-BE49-F238E27FC236}">
                <a16:creationId xmlns:a16="http://schemas.microsoft.com/office/drawing/2014/main" id="{F44A1606-278B-1C78-77B8-F7C7EC78FA1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5216" name="Rectangle604">
            <a:extLst>
              <a:ext uri="{FF2B5EF4-FFF2-40B4-BE49-F238E27FC236}">
                <a16:creationId xmlns:a16="http://schemas.microsoft.com/office/drawing/2014/main" id="{E4214EEF-2E4A-AE0D-C211-6EE194A14199}"/>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5217" name="Rectangle605">
            <a:extLst>
              <a:ext uri="{FF2B5EF4-FFF2-40B4-BE49-F238E27FC236}">
                <a16:creationId xmlns:a16="http://schemas.microsoft.com/office/drawing/2014/main" id="{9B37B63A-146B-C858-A780-272D96A17AC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6</xdr:col>
      <xdr:colOff>0</xdr:colOff>
      <xdr:row>12</xdr:row>
      <xdr:rowOff>0</xdr:rowOff>
    </xdr:from>
    <xdr:to>
      <xdr:col>8</xdr:col>
      <xdr:colOff>0</xdr:colOff>
      <xdr:row>15</xdr:row>
      <xdr:rowOff>166253</xdr:rowOff>
    </xdr:to>
    <xdr:sp macro="" textlink="">
      <xdr:nvSpPr>
        <xdr:cNvPr id="20" name="Rectangle 19">
          <a:extLst>
            <a:ext uri="{FF2B5EF4-FFF2-40B4-BE49-F238E27FC236}">
              <a16:creationId xmlns:a16="http://schemas.microsoft.com/office/drawing/2014/main" id="{4E43BD7E-E566-4965-8EFD-13A1F872EF36}"/>
            </a:ext>
          </a:extLst>
        </xdr:cNvPr>
        <xdr:cNvSpPr/>
      </xdr:nvSpPr>
      <xdr:spPr>
        <a:xfrm>
          <a:off x="4670612" y="2510118"/>
          <a:ext cx="1524000" cy="677241"/>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algn="ctr"/>
          <a:r>
            <a:rPr lang="en-SG" sz="1000" b="1" u="none">
              <a:solidFill>
                <a:schemeClr val="accent6"/>
              </a:solidFill>
              <a:latin typeface="+mn-lt"/>
              <a:cs typeface="Fund Light" pitchFamily="2" charset="-78"/>
            </a:rPr>
            <a:t>Planning </a:t>
          </a:r>
        </a:p>
        <a:p>
          <a:pPr algn="ctr"/>
          <a:r>
            <a:rPr lang="en-SG" sz="1000" b="1" u="none">
              <a:solidFill>
                <a:schemeClr val="accent6"/>
              </a:solidFill>
              <a:latin typeface="+mn-lt"/>
              <a:cs typeface="Fund Light" pitchFamily="2" charset="-78"/>
            </a:rPr>
            <a:t>&amp;</a:t>
          </a:r>
          <a:r>
            <a:rPr lang="en-SG" sz="1000" b="1" u="none" baseline="0">
              <a:solidFill>
                <a:schemeClr val="accent6"/>
              </a:solidFill>
              <a:latin typeface="+mn-lt"/>
              <a:cs typeface="Fund Light" pitchFamily="2" charset="-78"/>
            </a:rPr>
            <a:t> </a:t>
          </a:r>
          <a:r>
            <a:rPr lang="en-SG" sz="1000" b="1" u="none">
              <a:solidFill>
                <a:schemeClr val="accent6"/>
              </a:solidFill>
              <a:latin typeface="+mn-lt"/>
              <a:cs typeface="Fund Light" pitchFamily="2" charset="-78"/>
            </a:rPr>
            <a:t>Monitoring</a:t>
          </a:r>
        </a:p>
        <a:p>
          <a:pPr algn="ctr"/>
          <a:r>
            <a:rPr lang="en-SG" sz="1000" b="1" u="none">
              <a:solidFill>
                <a:schemeClr val="accent6"/>
              </a:solidFill>
              <a:latin typeface="+mn-lt"/>
              <a:cs typeface="Fund Light" pitchFamily="2" charset="-78"/>
            </a:rPr>
            <a:t>(P&amp;M)</a:t>
          </a:r>
        </a:p>
      </xdr:txBody>
    </xdr:sp>
    <xdr:clientData/>
  </xdr:twoCellAnchor>
  <xdr:twoCellAnchor>
    <xdr:from>
      <xdr:col>6</xdr:col>
      <xdr:colOff>0</xdr:colOff>
      <xdr:row>21</xdr:row>
      <xdr:rowOff>61631</xdr:rowOff>
    </xdr:from>
    <xdr:to>
      <xdr:col>23</xdr:col>
      <xdr:colOff>421</xdr:colOff>
      <xdr:row>33</xdr:row>
      <xdr:rowOff>826</xdr:rowOff>
    </xdr:to>
    <xdr:grpSp>
      <xdr:nvGrpSpPr>
        <xdr:cNvPr id="81" name="Group 80">
          <a:extLst>
            <a:ext uri="{FF2B5EF4-FFF2-40B4-BE49-F238E27FC236}">
              <a16:creationId xmlns:a16="http://schemas.microsoft.com/office/drawing/2014/main" id="{D3140E6D-64F4-22CF-7D1E-AE4CF62243B2}"/>
            </a:ext>
          </a:extLst>
        </xdr:cNvPr>
        <xdr:cNvGrpSpPr/>
      </xdr:nvGrpSpPr>
      <xdr:grpSpPr>
        <a:xfrm>
          <a:off x="4670612" y="4104713"/>
          <a:ext cx="10982185" cy="1965219"/>
          <a:chOff x="4857750" y="4738435"/>
          <a:chExt cx="11668547" cy="2424829"/>
        </a:xfrm>
      </xdr:grpSpPr>
      <xdr:sp macro="" textlink="">
        <xdr:nvSpPr>
          <xdr:cNvPr id="23" name="Rectangle: Rounded Corners 46">
            <a:hlinkClick xmlns:r="http://schemas.openxmlformats.org/officeDocument/2006/relationships" r:id="rId4"/>
            <a:extLst>
              <a:ext uri="{FF2B5EF4-FFF2-40B4-BE49-F238E27FC236}">
                <a16:creationId xmlns:a16="http://schemas.microsoft.com/office/drawing/2014/main" id="{B351C2B0-5607-4975-95D7-F5F4CF338E32}"/>
              </a:ext>
            </a:extLst>
          </xdr:cNvPr>
          <xdr:cNvSpPr/>
        </xdr:nvSpPr>
        <xdr:spPr>
          <a:xfrm>
            <a:off x="4857750" y="474052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(P&amp;M)</a:t>
            </a:r>
          </a:p>
        </xdr:txBody>
      </xdr:sp>
      <xdr:sp macro="" textlink="">
        <xdr:nvSpPr>
          <xdr:cNvPr id="24" name="Rectangle: Rounded Corners 47">
            <a:hlinkClick xmlns:r="http://schemas.openxmlformats.org/officeDocument/2006/relationships" r:id="rId5"/>
            <a:extLst>
              <a:ext uri="{FF2B5EF4-FFF2-40B4-BE49-F238E27FC236}">
                <a16:creationId xmlns:a16="http://schemas.microsoft.com/office/drawing/2014/main" id="{E26A4071-C39E-445C-86F2-CA675791ED5C}"/>
              </a:ext>
            </a:extLst>
          </xdr:cNvPr>
          <xdr:cNvSpPr/>
        </xdr:nvSpPr>
        <xdr:spPr>
          <a:xfrm>
            <a:off x="48577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Analysis (P&amp;M)</a:t>
            </a:r>
          </a:p>
        </xdr:txBody>
      </xdr:sp>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E1E551A0-A060-4AC0-BE0A-CE1463429F1B}"/>
              </a:ext>
            </a:extLst>
          </xdr:cNvPr>
          <xdr:cNvSpPr/>
        </xdr:nvSpPr>
        <xdr:spPr>
          <a:xfrm>
            <a:off x="6867525" y="4738435"/>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(D&amp;T)</a:t>
            </a:r>
          </a:p>
        </xdr:txBody>
      </xdr:sp>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290D4E98-4C3C-4826-B971-C35142CA0C6F}"/>
              </a:ext>
            </a:extLst>
          </xdr:cNvPr>
          <xdr:cNvSpPr/>
        </xdr:nvSpPr>
        <xdr:spPr>
          <a:xfrm>
            <a:off x="6867525" y="5388858"/>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(D&amp;T)</a:t>
            </a:r>
          </a:p>
        </xdr:txBody>
      </xdr:sp>
      <xdr:sp macro="" textlink="">
        <xdr:nvSpPr>
          <xdr:cNvPr id="39" name="Rectangle: Rounded Corners 38">
            <a:hlinkClick xmlns:r="http://schemas.openxmlformats.org/officeDocument/2006/relationships" r:id="rId8"/>
            <a:extLst>
              <a:ext uri="{FF2B5EF4-FFF2-40B4-BE49-F238E27FC236}">
                <a16:creationId xmlns:a16="http://schemas.microsoft.com/office/drawing/2014/main" id="{7E548093-E844-4FE3-BE47-C4C250B1A04F}"/>
              </a:ext>
            </a:extLst>
          </xdr:cNvPr>
          <xdr:cNvSpPr/>
        </xdr:nvSpPr>
        <xdr:spPr>
          <a:xfrm>
            <a:off x="887730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(D&amp;C)</a:t>
            </a:r>
          </a:p>
        </xdr:txBody>
      </xdr:sp>
      <xdr:sp macro="" textlink="">
        <xdr:nvSpPr>
          <xdr:cNvPr id="40" name="Rectangle: Rounded Corners 39">
            <a:hlinkClick xmlns:r="http://schemas.openxmlformats.org/officeDocument/2006/relationships" r:id="rId9"/>
            <a:extLst>
              <a:ext uri="{FF2B5EF4-FFF2-40B4-BE49-F238E27FC236}">
                <a16:creationId xmlns:a16="http://schemas.microsoft.com/office/drawing/2014/main" id="{E6E4B6E8-18B9-4C06-BDF8-878440F79F70}"/>
              </a:ext>
            </a:extLst>
          </xdr:cNvPr>
          <xdr:cNvSpPr/>
        </xdr:nvSpPr>
        <xdr:spPr>
          <a:xfrm>
            <a:off x="887730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(D&amp;C)</a:t>
            </a:r>
          </a:p>
        </xdr:txBody>
      </xdr:sp>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3C19AFC9-004B-418B-BF5E-5CFC74A9D4C6}"/>
              </a:ext>
            </a:extLst>
          </xdr:cNvPr>
          <xdr:cNvSpPr/>
        </xdr:nvSpPr>
        <xdr:spPr>
          <a:xfrm>
            <a:off x="10887075"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(CE&amp;O)</a:t>
            </a:r>
          </a:p>
        </xdr:txBody>
      </xdr:sp>
      <xdr:sp macro="" textlink="">
        <xdr:nvSpPr>
          <xdr:cNvPr id="42" name="Rectangle: Rounded Corners 41">
            <a:hlinkClick xmlns:r="http://schemas.openxmlformats.org/officeDocument/2006/relationships" r:id="rId11"/>
            <a:extLst>
              <a:ext uri="{FF2B5EF4-FFF2-40B4-BE49-F238E27FC236}">
                <a16:creationId xmlns:a16="http://schemas.microsoft.com/office/drawing/2014/main" id="{FFCBA635-5636-4107-A122-1294F42ECABA}"/>
              </a:ext>
            </a:extLst>
          </xdr:cNvPr>
          <xdr:cNvSpPr/>
        </xdr:nvSpPr>
        <xdr:spPr>
          <a:xfrm>
            <a:off x="10887075"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(CE&amp;O)</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D3B608E7-E7DA-4BC3-8B9E-7154A726CA76}"/>
              </a:ext>
            </a:extLst>
          </xdr:cNvPr>
          <xdr:cNvSpPr/>
        </xdr:nvSpPr>
        <xdr:spPr>
          <a:xfrm>
            <a:off x="1289685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(I&amp;T)</a:t>
            </a:r>
          </a:p>
        </xdr:txBody>
      </xdr:sp>
      <xdr:sp macro="" textlink="">
        <xdr:nvSpPr>
          <xdr:cNvPr id="44" name="Rectangle: Rounded Corners 43">
            <a:hlinkClick xmlns:r="http://schemas.openxmlformats.org/officeDocument/2006/relationships" r:id="rId13"/>
            <a:extLst>
              <a:ext uri="{FF2B5EF4-FFF2-40B4-BE49-F238E27FC236}">
                <a16:creationId xmlns:a16="http://schemas.microsoft.com/office/drawing/2014/main" id="{0E20BCD0-C0BD-47C7-B02C-9CDEC724AC6F}"/>
              </a:ext>
            </a:extLst>
          </xdr:cNvPr>
          <xdr:cNvSpPr/>
        </xdr:nvSpPr>
        <xdr:spPr>
          <a:xfrm>
            <a:off x="128968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(I&amp;T)</a:t>
            </a:r>
          </a:p>
        </xdr:txBody>
      </xdr:sp>
      <xdr:sp macro="" textlink="">
        <xdr:nvSpPr>
          <xdr:cNvPr id="45" name="Rectangle: Rounded Corners 44">
            <a:hlinkClick xmlns:r="http://schemas.openxmlformats.org/officeDocument/2006/relationships" r:id="rId14"/>
            <a:extLst>
              <a:ext uri="{FF2B5EF4-FFF2-40B4-BE49-F238E27FC236}">
                <a16:creationId xmlns:a16="http://schemas.microsoft.com/office/drawing/2014/main" id="{90761624-0602-4BEF-ADED-629F32F568D9}"/>
              </a:ext>
            </a:extLst>
          </xdr:cNvPr>
          <xdr:cNvSpPr/>
        </xdr:nvSpPr>
        <xdr:spPr>
          <a:xfrm>
            <a:off x="14906625" y="474250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(S&amp;O)</a:t>
            </a:r>
          </a:p>
        </xdr:txBody>
      </xdr:sp>
      <xdr:sp macro="" textlink="">
        <xdr:nvSpPr>
          <xdr:cNvPr id="46" name="Rectangle: Rounded Corners 45">
            <a:hlinkClick xmlns:r="http://schemas.openxmlformats.org/officeDocument/2006/relationships" r:id="rId15"/>
            <a:extLst>
              <a:ext uri="{FF2B5EF4-FFF2-40B4-BE49-F238E27FC236}">
                <a16:creationId xmlns:a16="http://schemas.microsoft.com/office/drawing/2014/main" id="{E936DBAD-51D3-46C9-B440-AD1D8FBDB317}"/>
              </a:ext>
            </a:extLst>
          </xdr:cNvPr>
          <xdr:cNvSpPr/>
        </xdr:nvSpPr>
        <xdr:spPr>
          <a:xfrm>
            <a:off x="14906625" y="5393201"/>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(S&amp;O)</a:t>
            </a:r>
          </a:p>
        </xdr:txBody>
      </xdr:sp>
      <xdr:sp macro="" textlink="">
        <xdr:nvSpPr>
          <xdr:cNvPr id="77" name="Rectangle: Rounded Corners 76">
            <a:hlinkClick xmlns:r="http://schemas.openxmlformats.org/officeDocument/2006/relationships" r:id="rId16"/>
            <a:extLst>
              <a:ext uri="{FF2B5EF4-FFF2-40B4-BE49-F238E27FC236}">
                <a16:creationId xmlns:a16="http://schemas.microsoft.com/office/drawing/2014/main" id="{43A83436-150A-4083-9FD2-D5809ABB3E2E}"/>
              </a:ext>
            </a:extLst>
          </xdr:cNvPr>
          <xdr:cNvSpPr/>
        </xdr:nvSpPr>
        <xdr:spPr>
          <a:xfrm>
            <a:off x="4857750"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(P&amp;M)</a:t>
            </a:r>
          </a:p>
        </xdr:txBody>
      </xdr:sp>
      <xdr:sp macro="" textlink="">
        <xdr:nvSpPr>
          <xdr:cNvPr id="85" name="Rectangle: Rounded Corners 84">
            <a:hlinkClick xmlns:r="http://schemas.openxmlformats.org/officeDocument/2006/relationships" r:id="rId17"/>
            <a:extLst>
              <a:ext uri="{FF2B5EF4-FFF2-40B4-BE49-F238E27FC236}">
                <a16:creationId xmlns:a16="http://schemas.microsoft.com/office/drawing/2014/main" id="{E8E58FAF-AEB9-42A9-86C4-4C4F20B54E29}"/>
              </a:ext>
            </a:extLst>
          </xdr:cNvPr>
          <xdr:cNvSpPr/>
        </xdr:nvSpPr>
        <xdr:spPr>
          <a:xfrm>
            <a:off x="68675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(D&amp;T)</a:t>
            </a:r>
          </a:p>
        </xdr:txBody>
      </xdr:sp>
      <xdr:sp macro="" textlink="">
        <xdr:nvSpPr>
          <xdr:cNvPr id="86" name="Rectangle: Rounded Corners 85">
            <a:hlinkClick xmlns:r="http://schemas.openxmlformats.org/officeDocument/2006/relationships" r:id="rId18"/>
            <a:extLst>
              <a:ext uri="{FF2B5EF4-FFF2-40B4-BE49-F238E27FC236}">
                <a16:creationId xmlns:a16="http://schemas.microsoft.com/office/drawing/2014/main" id="{41B81F4F-3163-404A-98E2-7A0B2CCD19BF}"/>
              </a:ext>
            </a:extLst>
          </xdr:cNvPr>
          <xdr:cNvSpPr/>
        </xdr:nvSpPr>
        <xdr:spPr>
          <a:xfrm>
            <a:off x="887730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(D&amp;C)</a:t>
            </a:r>
          </a:p>
        </xdr:txBody>
      </xdr:sp>
      <xdr:sp macro="" textlink="">
        <xdr:nvSpPr>
          <xdr:cNvPr id="87" name="Rectangle: Rounded Corners 86">
            <a:hlinkClick xmlns:r="http://schemas.openxmlformats.org/officeDocument/2006/relationships" r:id="rId19"/>
            <a:extLst>
              <a:ext uri="{FF2B5EF4-FFF2-40B4-BE49-F238E27FC236}">
                <a16:creationId xmlns:a16="http://schemas.microsoft.com/office/drawing/2014/main" id="{F8DB82B6-AE0A-4E69-9234-BF9ADD8CFAA4}"/>
              </a:ext>
            </a:extLst>
          </xdr:cNvPr>
          <xdr:cNvSpPr/>
        </xdr:nvSpPr>
        <xdr:spPr>
          <a:xfrm>
            <a:off x="1088707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(CE&amp;O)</a:t>
            </a:r>
          </a:p>
        </xdr:txBody>
      </xdr:sp>
      <xdr:sp macro="" textlink="">
        <xdr:nvSpPr>
          <xdr:cNvPr id="88" name="Rectangle: Rounded Corners 87">
            <a:hlinkClick xmlns:r="http://schemas.openxmlformats.org/officeDocument/2006/relationships" r:id="rId20"/>
            <a:extLst>
              <a:ext uri="{FF2B5EF4-FFF2-40B4-BE49-F238E27FC236}">
                <a16:creationId xmlns:a16="http://schemas.microsoft.com/office/drawing/2014/main" id="{577E639C-BAFA-4CE9-8602-FF4B74C115AC}"/>
              </a:ext>
            </a:extLst>
          </xdr:cNvPr>
          <xdr:cNvSpPr/>
        </xdr:nvSpPr>
        <xdr:spPr>
          <a:xfrm>
            <a:off x="1289685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(I&amp;T)</a:t>
            </a:r>
          </a:p>
        </xdr:txBody>
      </xdr:sp>
      <xdr:sp macro="" textlink="">
        <xdr:nvSpPr>
          <xdr:cNvPr id="89" name="Rectangle: Rounded Corners 88">
            <a:hlinkClick xmlns:r="http://schemas.openxmlformats.org/officeDocument/2006/relationships" r:id="rId21"/>
            <a:extLst>
              <a:ext uri="{FF2B5EF4-FFF2-40B4-BE49-F238E27FC236}">
                <a16:creationId xmlns:a16="http://schemas.microsoft.com/office/drawing/2014/main" id="{B862E5B6-FF6D-403F-9AF9-41D23D9917D1}"/>
              </a:ext>
            </a:extLst>
          </xdr:cNvPr>
          <xdr:cNvSpPr/>
        </xdr:nvSpPr>
        <xdr:spPr>
          <a:xfrm>
            <a:off x="149066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(S&amp;O)</a:t>
            </a:r>
          </a:p>
        </xdr:txBody>
      </xdr:sp>
      <xdr:sp macro="" textlink="">
        <xdr:nvSpPr>
          <xdr:cNvPr id="74" name="Rectangle: Rounded Corners 73">
            <a:hlinkClick xmlns:r="http://schemas.openxmlformats.org/officeDocument/2006/relationships" r:id="rId22"/>
            <a:extLst>
              <a:ext uri="{FF2B5EF4-FFF2-40B4-BE49-F238E27FC236}">
                <a16:creationId xmlns:a16="http://schemas.microsoft.com/office/drawing/2014/main" id="{A4648F42-3EF0-4FDB-82EB-31506EEDC075}"/>
              </a:ext>
            </a:extLst>
          </xdr:cNvPr>
          <xdr:cNvSpPr/>
        </xdr:nvSpPr>
        <xdr:spPr>
          <a:xfrm>
            <a:off x="4858172" y="6689409"/>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(P&amp;M)</a:t>
            </a:r>
            <a:endParaRPr lang="en-SG" sz="800" b="1">
              <a:solidFill>
                <a:schemeClr val="bg1"/>
              </a:solidFill>
              <a:effectLst/>
              <a:latin typeface="+mn-lt"/>
              <a:ea typeface="+mn-ea"/>
              <a:cs typeface="+mn-cs"/>
            </a:endParaRPr>
          </a:p>
        </xdr:txBody>
      </xdr:sp>
      <xdr:sp macro="" textlink="">
        <xdr:nvSpPr>
          <xdr:cNvPr id="76" name="Rectangle: Rounded Corners 75">
            <a:hlinkClick xmlns:r="http://schemas.openxmlformats.org/officeDocument/2006/relationships" r:id="rId23"/>
            <a:extLst>
              <a:ext uri="{FF2B5EF4-FFF2-40B4-BE49-F238E27FC236}">
                <a16:creationId xmlns:a16="http://schemas.microsoft.com/office/drawing/2014/main" id="{0D9F5F27-234E-4EA5-AF9D-298B79AA8E8C}"/>
              </a:ext>
            </a:extLst>
          </xdr:cNvPr>
          <xdr:cNvSpPr/>
        </xdr:nvSpPr>
        <xdr:spPr>
          <a:xfrm>
            <a:off x="6867947" y="6695010"/>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(D&amp;T)</a:t>
            </a:r>
            <a:endParaRPr lang="en-SG" sz="800" b="1">
              <a:solidFill>
                <a:schemeClr val="bg1"/>
              </a:solidFill>
              <a:effectLst/>
              <a:latin typeface="+mn-lt"/>
              <a:ea typeface="+mn-ea"/>
              <a:cs typeface="+mn-cs"/>
            </a:endParaRPr>
          </a:p>
        </xdr:txBody>
      </xdr:sp>
      <xdr:sp macro="" textlink="">
        <xdr:nvSpPr>
          <xdr:cNvPr id="78" name="Rectangle: Rounded Corners 77">
            <a:hlinkClick xmlns:r="http://schemas.openxmlformats.org/officeDocument/2006/relationships" r:id="rId24"/>
            <a:extLst>
              <a:ext uri="{FF2B5EF4-FFF2-40B4-BE49-F238E27FC236}">
                <a16:creationId xmlns:a16="http://schemas.microsoft.com/office/drawing/2014/main" id="{BAAA8732-B6A2-4FCC-8B52-C2106645F6F7}"/>
              </a:ext>
            </a:extLst>
          </xdr:cNvPr>
          <xdr:cNvSpPr/>
        </xdr:nvSpPr>
        <xdr:spPr>
          <a:xfrm>
            <a:off x="8877722"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(D&amp;C)</a:t>
            </a:r>
            <a:endParaRPr lang="en-SG" sz="800" b="1">
              <a:solidFill>
                <a:schemeClr val="bg1"/>
              </a:solidFill>
              <a:effectLst/>
              <a:latin typeface="+mn-lt"/>
              <a:ea typeface="+mn-ea"/>
              <a:cs typeface="+mn-cs"/>
            </a:endParaRPr>
          </a:p>
        </xdr:txBody>
      </xdr:sp>
      <xdr:sp macro="" textlink="">
        <xdr:nvSpPr>
          <xdr:cNvPr id="91" name="Rectangle: Rounded Corners 90">
            <a:hlinkClick xmlns:r="http://schemas.openxmlformats.org/officeDocument/2006/relationships" r:id="rId25"/>
            <a:extLst>
              <a:ext uri="{FF2B5EF4-FFF2-40B4-BE49-F238E27FC236}">
                <a16:creationId xmlns:a16="http://schemas.microsoft.com/office/drawing/2014/main" id="{0B131219-68A0-4DA0-9550-FE9BFC5850E9}"/>
              </a:ext>
            </a:extLst>
          </xdr:cNvPr>
          <xdr:cNvSpPr/>
        </xdr:nvSpPr>
        <xdr:spPr>
          <a:xfrm>
            <a:off x="10887497"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(CE&amp;O)</a:t>
            </a:r>
            <a:endParaRPr lang="en-SG" sz="800" b="1">
              <a:solidFill>
                <a:schemeClr val="bg1"/>
              </a:solidFill>
              <a:effectLst/>
              <a:latin typeface="+mn-lt"/>
              <a:ea typeface="+mn-ea"/>
              <a:cs typeface="+mn-cs"/>
            </a:endParaRPr>
          </a:p>
        </xdr:txBody>
      </xdr:sp>
      <xdr:sp macro="" textlink="">
        <xdr:nvSpPr>
          <xdr:cNvPr id="93" name="Rectangle: Rounded Corners 92">
            <a:hlinkClick xmlns:r="http://schemas.openxmlformats.org/officeDocument/2006/relationships" r:id="rId26"/>
            <a:extLst>
              <a:ext uri="{FF2B5EF4-FFF2-40B4-BE49-F238E27FC236}">
                <a16:creationId xmlns:a16="http://schemas.microsoft.com/office/drawing/2014/main" id="{064A4CA1-761C-47C4-82AD-BBCCABE603D8}"/>
              </a:ext>
            </a:extLst>
          </xdr:cNvPr>
          <xdr:cNvSpPr/>
        </xdr:nvSpPr>
        <xdr:spPr>
          <a:xfrm>
            <a:off x="12897272" y="6689406"/>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(I&amp;T)</a:t>
            </a:r>
            <a:endParaRPr lang="en-SG" sz="800" b="1">
              <a:solidFill>
                <a:schemeClr val="bg1"/>
              </a:solidFill>
              <a:effectLst/>
              <a:latin typeface="+mn-lt"/>
              <a:ea typeface="+mn-ea"/>
              <a:cs typeface="+mn-cs"/>
            </a:endParaRPr>
          </a:p>
        </xdr:txBody>
      </xdr:sp>
      <xdr:sp macro="" textlink="">
        <xdr:nvSpPr>
          <xdr:cNvPr id="96" name="Rectangle: Rounded Corners 95">
            <a:hlinkClick xmlns:r="http://schemas.openxmlformats.org/officeDocument/2006/relationships" r:id="rId27"/>
            <a:extLst>
              <a:ext uri="{FF2B5EF4-FFF2-40B4-BE49-F238E27FC236}">
                <a16:creationId xmlns:a16="http://schemas.microsoft.com/office/drawing/2014/main" id="{A452E8A8-028E-4BE1-96AA-15910D01A2C4}"/>
              </a:ext>
            </a:extLst>
          </xdr:cNvPr>
          <xdr:cNvSpPr/>
        </xdr:nvSpPr>
        <xdr:spPr>
          <a:xfrm>
            <a:off x="14907047" y="669501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(S&amp;O)</a:t>
            </a:r>
            <a:endParaRPr lang="en-SG" sz="800" b="1">
              <a:solidFill>
                <a:schemeClr val="bg1"/>
              </a:solidFill>
              <a:effectLst/>
              <a:latin typeface="+mn-lt"/>
              <a:ea typeface="+mn-ea"/>
              <a:cs typeface="+mn-cs"/>
            </a:endParaRPr>
          </a:p>
        </xdr:txBody>
      </xdr:sp>
    </xdr:grpSp>
    <xdr:clientData/>
  </xdr:twoCellAnchor>
  <xdr:twoCellAnchor>
    <xdr:from>
      <xdr:col>5</xdr:col>
      <xdr:colOff>601980</xdr:colOff>
      <xdr:row>10</xdr:row>
      <xdr:rowOff>0</xdr:rowOff>
    </xdr:from>
    <xdr:to>
      <xdr:col>8</xdr:col>
      <xdr:colOff>160020</xdr:colOff>
      <xdr:row>42</xdr:row>
      <xdr:rowOff>170328</xdr:rowOff>
    </xdr:to>
    <xdr:sp macro="" textlink="">
      <xdr:nvSpPr>
        <xdr:cNvPr id="97" name="Rectangle: Rounded Corners 901" hidden="1">
          <a:extLst>
            <a:ext uri="{FF2B5EF4-FFF2-40B4-BE49-F238E27FC236}">
              <a16:creationId xmlns:a16="http://schemas.microsoft.com/office/drawing/2014/main" id="{C7E2D73D-F9A3-45C0-B5EA-84E4B5D82070}"/>
            </a:ext>
          </a:extLst>
        </xdr:cNvPr>
        <xdr:cNvSpPr/>
      </xdr:nvSpPr>
      <xdr:spPr>
        <a:xfrm>
          <a:off x="4510592" y="2169459"/>
          <a:ext cx="1844040"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207534</xdr:colOff>
      <xdr:row>10</xdr:row>
      <xdr:rowOff>0</xdr:rowOff>
    </xdr:from>
    <xdr:to>
      <xdr:col>11</xdr:col>
      <xdr:colOff>160021</xdr:colOff>
      <xdr:row>42</xdr:row>
      <xdr:rowOff>170328</xdr:rowOff>
    </xdr:to>
    <xdr:sp macro="" textlink="">
      <xdr:nvSpPr>
        <xdr:cNvPr id="98" name="Rectangle: Rounded Corners 902" hidden="1">
          <a:extLst>
            <a:ext uri="{FF2B5EF4-FFF2-40B4-BE49-F238E27FC236}">
              <a16:creationId xmlns:a16="http://schemas.microsoft.com/office/drawing/2014/main" id="{0D10EEE6-CBFB-414E-8337-9395AF471976}"/>
            </a:ext>
          </a:extLst>
        </xdr:cNvPr>
        <xdr:cNvSpPr/>
      </xdr:nvSpPr>
      <xdr:spPr>
        <a:xfrm>
          <a:off x="6402146" y="2169459"/>
          <a:ext cx="1844040"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11</xdr:col>
      <xdr:colOff>207533</xdr:colOff>
      <xdr:row>10</xdr:row>
      <xdr:rowOff>0</xdr:rowOff>
    </xdr:from>
    <xdr:to>
      <xdr:col>14</xdr:col>
      <xdr:colOff>160020</xdr:colOff>
      <xdr:row>42</xdr:row>
      <xdr:rowOff>170328</xdr:rowOff>
    </xdr:to>
    <xdr:sp macro="" textlink="">
      <xdr:nvSpPr>
        <xdr:cNvPr id="100" name="Rectangle: Rounded Corners 903" hidden="1">
          <a:extLst>
            <a:ext uri="{FF2B5EF4-FFF2-40B4-BE49-F238E27FC236}">
              <a16:creationId xmlns:a16="http://schemas.microsoft.com/office/drawing/2014/main" id="{08FA1CC8-D892-4D38-A76C-55954E8B8A57}"/>
            </a:ext>
          </a:extLst>
        </xdr:cNvPr>
        <xdr:cNvSpPr/>
      </xdr:nvSpPr>
      <xdr:spPr>
        <a:xfrm>
          <a:off x="8293698" y="2169459"/>
          <a:ext cx="1844040"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14</xdr:col>
      <xdr:colOff>207228</xdr:colOff>
      <xdr:row>10</xdr:row>
      <xdr:rowOff>0</xdr:rowOff>
    </xdr:from>
    <xdr:to>
      <xdr:col>17</xdr:col>
      <xdr:colOff>163234</xdr:colOff>
      <xdr:row>42</xdr:row>
      <xdr:rowOff>170328</xdr:rowOff>
    </xdr:to>
    <xdr:sp macro="" textlink="">
      <xdr:nvSpPr>
        <xdr:cNvPr id="101" name="Rectangle: Rounded Corners 904" hidden="1">
          <a:extLst>
            <a:ext uri="{FF2B5EF4-FFF2-40B4-BE49-F238E27FC236}">
              <a16:creationId xmlns:a16="http://schemas.microsoft.com/office/drawing/2014/main" id="{15B95ECA-3984-4CC3-90E5-8DF4F2423D1A}"/>
            </a:ext>
          </a:extLst>
        </xdr:cNvPr>
        <xdr:cNvSpPr/>
      </xdr:nvSpPr>
      <xdr:spPr>
        <a:xfrm>
          <a:off x="10184946" y="2169459"/>
          <a:ext cx="1847559"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17</xdr:col>
      <xdr:colOff>207228</xdr:colOff>
      <xdr:row>10</xdr:row>
      <xdr:rowOff>0</xdr:rowOff>
    </xdr:from>
    <xdr:to>
      <xdr:col>20</xdr:col>
      <xdr:colOff>163234</xdr:colOff>
      <xdr:row>42</xdr:row>
      <xdr:rowOff>170328</xdr:rowOff>
    </xdr:to>
    <xdr:sp macro="" textlink="">
      <xdr:nvSpPr>
        <xdr:cNvPr id="102" name="Rectangle: Rounded Corners 905" hidden="1">
          <a:extLst>
            <a:ext uri="{FF2B5EF4-FFF2-40B4-BE49-F238E27FC236}">
              <a16:creationId xmlns:a16="http://schemas.microsoft.com/office/drawing/2014/main" id="{41CD4733-9EBE-4DDE-A7F8-A509BF3768FB}"/>
            </a:ext>
          </a:extLst>
        </xdr:cNvPr>
        <xdr:cNvSpPr/>
      </xdr:nvSpPr>
      <xdr:spPr>
        <a:xfrm>
          <a:off x="12076499" y="2169459"/>
          <a:ext cx="1847559"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20</xdr:col>
      <xdr:colOff>207533</xdr:colOff>
      <xdr:row>10</xdr:row>
      <xdr:rowOff>0</xdr:rowOff>
    </xdr:from>
    <xdr:to>
      <xdr:col>23</xdr:col>
      <xdr:colOff>160021</xdr:colOff>
      <xdr:row>42</xdr:row>
      <xdr:rowOff>170328</xdr:rowOff>
    </xdr:to>
    <xdr:sp macro="" textlink="">
      <xdr:nvSpPr>
        <xdr:cNvPr id="103" name="Rectangle: Rounded Corners 906" hidden="1">
          <a:extLst>
            <a:ext uri="{FF2B5EF4-FFF2-40B4-BE49-F238E27FC236}">
              <a16:creationId xmlns:a16="http://schemas.microsoft.com/office/drawing/2014/main" id="{D6728255-0D90-4FFC-BE81-2D0C0A386022}"/>
            </a:ext>
          </a:extLst>
        </xdr:cNvPr>
        <xdr:cNvSpPr/>
      </xdr:nvSpPr>
      <xdr:spPr>
        <a:xfrm>
          <a:off x="13968357" y="2169459"/>
          <a:ext cx="1844040" cy="5602940"/>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editAs="absolute">
    <xdr:from>
      <xdr:col>2</xdr:col>
      <xdr:colOff>0</xdr:colOff>
      <xdr:row>2</xdr:row>
      <xdr:rowOff>166517</xdr:rowOff>
    </xdr:from>
    <xdr:to>
      <xdr:col>3</xdr:col>
      <xdr:colOff>400800</xdr:colOff>
      <xdr:row>6</xdr:row>
      <xdr:rowOff>0</xdr:rowOff>
    </xdr:to>
    <xdr:pic>
      <xdr:nvPicPr>
        <xdr:cNvPr id="2" name="Picture 1">
          <a:extLst>
            <a:ext uri="{FF2B5EF4-FFF2-40B4-BE49-F238E27FC236}">
              <a16:creationId xmlns:a16="http://schemas.microsoft.com/office/drawing/2014/main" id="{141A412C-EAFB-47E8-ADDF-107219D099E0}"/>
            </a:ext>
          </a:extLst>
        </xdr:cNvPr>
        <xdr:cNvPicPr preferRelativeResize="0">
          <a:picLocks/>
        </xdr:cNvPicPr>
      </xdr:nvPicPr>
      <xdr:blipFill>
        <a:blip xmlns:r="http://schemas.openxmlformats.org/officeDocument/2006/relationships" r:embed="rId28"/>
        <a:stretch>
          <a:fillRect/>
        </a:stretch>
      </xdr:blipFill>
      <xdr:spPr>
        <a:xfrm>
          <a:off x="1622612" y="973341"/>
          <a:ext cx="1162800" cy="514800"/>
        </a:xfrm>
        <a:prstGeom prst="rect">
          <a:avLst/>
        </a:prstGeom>
      </xdr:spPr>
    </xdr:pic>
    <xdr:clientData/>
  </xdr:twoCellAnchor>
  <xdr:twoCellAnchor>
    <xdr:from>
      <xdr:col>2</xdr:col>
      <xdr:colOff>384265</xdr:colOff>
      <xdr:row>28</xdr:row>
      <xdr:rowOff>108857</xdr:rowOff>
    </xdr:from>
    <xdr:to>
      <xdr:col>4</xdr:col>
      <xdr:colOff>388063</xdr:colOff>
      <xdr:row>29</xdr:row>
      <xdr:rowOff>115245</xdr:rowOff>
    </xdr:to>
    <xdr:sp macro="" textlink="">
      <xdr:nvSpPr>
        <xdr:cNvPr id="5" name="Rectangle: Rounded Corners 4">
          <a:hlinkClick xmlns:r="http://schemas.openxmlformats.org/officeDocument/2006/relationships" r:id="rId29"/>
          <a:extLst>
            <a:ext uri="{FF2B5EF4-FFF2-40B4-BE49-F238E27FC236}">
              <a16:creationId xmlns:a16="http://schemas.microsoft.com/office/drawing/2014/main" id="{3F17575C-B1C8-4299-AFD5-DC9FAE742CE1}"/>
            </a:ext>
          </a:extLst>
        </xdr:cNvPr>
        <xdr:cNvSpPr/>
      </xdr:nvSpPr>
      <xdr:spPr>
        <a:xfrm>
          <a:off x="2006877" y="5335281"/>
          <a:ext cx="1527798" cy="176717"/>
        </a:xfrm>
        <a:prstGeom prst="roundRect">
          <a:avLst/>
        </a:prstGeom>
        <a:no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noFill/>
              <a:latin typeface="+mn-lt"/>
              <a:cs typeface="Fund Light" pitchFamily="2" charset="-78"/>
            </a:rPr>
            <a:t>Log</a:t>
          </a:r>
        </a:p>
      </xdr:txBody>
    </xdr:sp>
    <xdr:clientData/>
  </xdr:twoCellAnchor>
  <xdr:twoCellAnchor>
    <xdr:from>
      <xdr:col>2</xdr:col>
      <xdr:colOff>374268</xdr:colOff>
      <xdr:row>21</xdr:row>
      <xdr:rowOff>71721</xdr:rowOff>
    </xdr:from>
    <xdr:to>
      <xdr:col>4</xdr:col>
      <xdr:colOff>378066</xdr:colOff>
      <xdr:row>23</xdr:row>
      <xdr:rowOff>82027</xdr:rowOff>
    </xdr:to>
    <xdr:sp macro="" textlink="">
      <xdr:nvSpPr>
        <xdr:cNvPr id="17" name="Rectangle: Rounded Corners 16">
          <a:hlinkClick xmlns:r="http://schemas.openxmlformats.org/officeDocument/2006/relationships" r:id="rId30"/>
          <a:extLst>
            <a:ext uri="{FF2B5EF4-FFF2-40B4-BE49-F238E27FC236}">
              <a16:creationId xmlns:a16="http://schemas.microsoft.com/office/drawing/2014/main" id="{EEA790B2-C44E-5082-0A17-FB1DA448F327}"/>
            </a:ext>
          </a:extLst>
        </xdr:cNvPr>
        <xdr:cNvSpPr/>
      </xdr:nvSpPr>
      <xdr:spPr>
        <a:xfrm>
          <a:off x="1996880" y="4114803"/>
          <a:ext cx="1527798" cy="3420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Instructions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374268</xdr:colOff>
      <xdr:row>24</xdr:row>
      <xdr:rowOff>71720</xdr:rowOff>
    </xdr:from>
    <xdr:to>
      <xdr:col>4</xdr:col>
      <xdr:colOff>378066</xdr:colOff>
      <xdr:row>26</xdr:row>
      <xdr:rowOff>71720</xdr:rowOff>
    </xdr:to>
    <xdr:sp macro="" textlink="">
      <xdr:nvSpPr>
        <xdr:cNvPr id="18" name="Rectangle: Rounded Corners 17">
          <a:hlinkClick xmlns:r="http://schemas.openxmlformats.org/officeDocument/2006/relationships" r:id="rId31"/>
          <a:extLst>
            <a:ext uri="{FF2B5EF4-FFF2-40B4-BE49-F238E27FC236}">
              <a16:creationId xmlns:a16="http://schemas.microsoft.com/office/drawing/2014/main" id="{56147212-14F5-41E9-B6B7-9CE47C699BBF}"/>
            </a:ext>
          </a:extLst>
        </xdr:cNvPr>
        <xdr:cNvSpPr/>
      </xdr:nvSpPr>
      <xdr:spPr>
        <a:xfrm>
          <a:off x="1996880" y="4616826"/>
          <a:ext cx="1527798" cy="340659"/>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Glossary &amp; Definitions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374268</xdr:colOff>
      <xdr:row>27</xdr:row>
      <xdr:rowOff>71719</xdr:rowOff>
    </xdr:from>
    <xdr:to>
      <xdr:col>4</xdr:col>
      <xdr:colOff>378066</xdr:colOff>
      <xdr:row>29</xdr:row>
      <xdr:rowOff>71719</xdr:rowOff>
    </xdr:to>
    <xdr:sp macro="" textlink="">
      <xdr:nvSpPr>
        <xdr:cNvPr id="32" name="Rectangle: Rounded Corners 31">
          <a:hlinkClick xmlns:r="http://schemas.openxmlformats.org/officeDocument/2006/relationships" r:id="rId32"/>
          <a:extLst>
            <a:ext uri="{FF2B5EF4-FFF2-40B4-BE49-F238E27FC236}">
              <a16:creationId xmlns:a16="http://schemas.microsoft.com/office/drawing/2014/main" id="{62E72CD2-0D6F-46E3-8674-3B97E503C920}"/>
            </a:ext>
          </a:extLst>
        </xdr:cNvPr>
        <xdr:cNvSpPr/>
      </xdr:nvSpPr>
      <xdr:spPr>
        <a:xfrm>
          <a:off x="1996880" y="5127813"/>
          <a:ext cx="1527798" cy="340659"/>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Document List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389272</xdr:colOff>
      <xdr:row>13</xdr:row>
      <xdr:rowOff>117929</xdr:rowOff>
    </xdr:from>
    <xdr:to>
      <xdr:col>4</xdr:col>
      <xdr:colOff>377272</xdr:colOff>
      <xdr:row>16</xdr:row>
      <xdr:rowOff>0</xdr:rowOff>
    </xdr:to>
    <xdr:sp macro="" textlink="AssessmentSummary!B3" fLocksText="0">
      <xdr:nvSpPr>
        <xdr:cNvPr id="43063" name="Rectangle: Rounded Corners 81">
          <a:extLst>
            <a:ext uri="{FF2B5EF4-FFF2-40B4-BE49-F238E27FC236}">
              <a16:creationId xmlns:a16="http://schemas.microsoft.com/office/drawing/2014/main" id="{509259A5-74B9-4F1A-A0B9-4C13A4254257}"/>
            </a:ext>
          </a:extLst>
        </xdr:cNvPr>
        <xdr:cNvSpPr/>
      </xdr:nvSpPr>
      <xdr:spPr>
        <a:xfrm>
          <a:off x="2011884" y="2798376"/>
          <a:ext cx="1512000" cy="393059"/>
        </a:xfrm>
        <a:prstGeom prst="roundRect">
          <a:avLst/>
        </a:prstGeom>
        <a:solidFill>
          <a:schemeClr val="tx2">
            <a:lumMod val="20000"/>
            <a:lumOff val="80000"/>
          </a:schemeClr>
        </a:solidFill>
        <a:ln w="15875" cap="rnd" cmpd="sng" algn="ctr">
          <a:solidFill>
            <a:schemeClr val="accent6"/>
          </a:solidFill>
          <a:prstDash val="solid"/>
          <a:round/>
          <a:headEnd type="none" w="med" len="med"/>
          <a:tailEnd type="none" w="med" len="med"/>
        </a:ln>
        <a:effectLst/>
      </xdr:spPr>
      <xdr:txBody>
        <a:bodyPr rot="0" spcFirstLastPara="0" vertOverflow="overflow" horzOverflow="overflow" vert="horz" wrap="none" lIns="91440" tIns="45720" rIns="91440" bIns="45720" numCol="1" spcCol="0" rtlCol="0" fromWordArt="0" anchor="b"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1" i="0" u="none" strike="noStrike" kern="0" cap="none" spc="0" normalizeH="0" baseline="0" noProof="0" dirty="0">
              <a:ln>
                <a:noFill/>
              </a:ln>
              <a:solidFill>
                <a:sysClr val="windowText" lastClr="000000"/>
              </a:solidFill>
              <a:effectLst/>
              <a:uLnTx/>
              <a:uFillTx/>
              <a:latin typeface="+mn-lt"/>
              <a:ea typeface="+mn-ea"/>
              <a:cs typeface="+mn-cs"/>
            </a:rPr>
            <a:t>Q1 2025</a:t>
          </a:r>
        </a:p>
      </xdr:txBody>
    </xdr:sp>
    <xdr:clientData/>
  </xdr:twoCellAnchor>
  <xdr:twoCellAnchor>
    <xdr:from>
      <xdr:col>2</xdr:col>
      <xdr:colOff>373380</xdr:colOff>
      <xdr:row>12</xdr:row>
      <xdr:rowOff>110838</xdr:rowOff>
    </xdr:from>
    <xdr:to>
      <xdr:col>4</xdr:col>
      <xdr:colOff>382980</xdr:colOff>
      <xdr:row>14</xdr:row>
      <xdr:rowOff>45359</xdr:rowOff>
    </xdr:to>
    <xdr:sp macro="" textlink="">
      <xdr:nvSpPr>
        <xdr:cNvPr id="83" name="Rectangle: Rounded Corners 82">
          <a:extLst>
            <a:ext uri="{FF2B5EF4-FFF2-40B4-BE49-F238E27FC236}">
              <a16:creationId xmlns:a16="http://schemas.microsoft.com/office/drawing/2014/main" id="{DD827EEF-3847-4B24-B7CA-DE52F13B97E4}"/>
            </a:ext>
          </a:extLst>
        </xdr:cNvPr>
        <xdr:cNvSpPr/>
      </xdr:nvSpPr>
      <xdr:spPr>
        <a:xfrm>
          <a:off x="1995992" y="2620956"/>
          <a:ext cx="1533600" cy="275179"/>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Period of Assessment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8FD728E1-1718-8634-08D4-A2512EC83530}"/>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xdr:rowOff>
    </xdr:from>
    <xdr:to>
      <xdr:col>1</xdr:col>
      <xdr:colOff>813516</xdr:colOff>
      <xdr:row>0</xdr:row>
      <xdr:rowOff>176393</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D93FB5B-3A4D-D11B-7F64-2802701F8EA4}"/>
            </a:ext>
          </a:extLst>
        </xdr:cNvPr>
        <xdr:cNvSpPr/>
      </xdr:nvSpPr>
      <xdr:spPr>
        <a:xfrm>
          <a:off x="0" y="-7"/>
          <a:ext cx="1378292"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1237</xdr:rowOff>
    </xdr:from>
    <xdr:to>
      <xdr:col>5</xdr:col>
      <xdr:colOff>809509</xdr:colOff>
      <xdr:row>0</xdr:row>
      <xdr:rowOff>177484</xdr:rowOff>
    </xdr:to>
    <xdr:grpSp>
      <xdr:nvGrpSpPr>
        <xdr:cNvPr id="17" name="Group 16">
          <a:extLst>
            <a:ext uri="{FF2B5EF4-FFF2-40B4-BE49-F238E27FC236}">
              <a16:creationId xmlns:a16="http://schemas.microsoft.com/office/drawing/2014/main" id="{BB2DD067-9A81-4707-99A3-5D27970EF52E}"/>
            </a:ext>
          </a:extLst>
        </xdr:cNvPr>
        <xdr:cNvGrpSpPr/>
      </xdr:nvGrpSpPr>
      <xdr:grpSpPr>
        <a:xfrm>
          <a:off x="0" y="1237"/>
          <a:ext cx="8581909" cy="176247"/>
          <a:chOff x="660400" y="2372871"/>
          <a:chExt cx="6699455" cy="177488"/>
        </a:xfrm>
      </xdr:grpSpPr>
      <xdr:grpSp>
        <xdr:nvGrpSpPr>
          <xdr:cNvPr id="18" name="Group 17">
            <a:extLst>
              <a:ext uri="{FF2B5EF4-FFF2-40B4-BE49-F238E27FC236}">
                <a16:creationId xmlns:a16="http://schemas.microsoft.com/office/drawing/2014/main" id="{7307CE64-A5D3-BC60-3771-9D0B6CAA4C03}"/>
              </a:ext>
            </a:extLst>
          </xdr:cNvPr>
          <xdr:cNvGrpSpPr/>
        </xdr:nvGrpSpPr>
        <xdr:grpSpPr>
          <a:xfrm>
            <a:off x="1956400" y="2372871"/>
            <a:ext cx="5403455" cy="177488"/>
            <a:chOff x="3154617" y="2307851"/>
            <a:chExt cx="5403455" cy="177488"/>
          </a:xfrm>
        </xdr:grpSpPr>
        <xdr:sp macro="" textlink="">
          <xdr:nvSpPr>
            <xdr:cNvPr id="22" name="Rectangle: Rounded Corners 46">
              <a:hlinkClick xmlns:r="http://schemas.openxmlformats.org/officeDocument/2006/relationships" r:id="rId1"/>
              <a:extLst>
                <a:ext uri="{FF2B5EF4-FFF2-40B4-BE49-F238E27FC236}">
                  <a16:creationId xmlns:a16="http://schemas.microsoft.com/office/drawing/2014/main" id="{000D0E6B-3F5E-B7D9-1B69-91ACEB77A9AE}"/>
                </a:ext>
              </a:extLst>
            </xdr:cNvPr>
            <xdr:cNvSpPr/>
          </xdr:nvSpPr>
          <xdr:spPr>
            <a:xfrm>
              <a:off x="3154617" y="2307851"/>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900" b="1">
                  <a:solidFill>
                    <a:schemeClr val="bg1"/>
                  </a:solidFill>
                  <a:effectLst/>
                  <a:latin typeface="+mn-lt"/>
                  <a:ea typeface="+mn-ea"/>
                  <a:cs typeface="+mn-cs"/>
                </a:rPr>
                <a:t>Go to P&amp;M</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0F2EB3D1-EF86-DF75-CD36-E65241DA5AAB}"/>
                </a:ext>
              </a:extLst>
            </xdr:cNvPr>
            <xdr:cNvSpPr/>
          </xdr:nvSpPr>
          <xdr:spPr>
            <a:xfrm>
              <a:off x="4055159" y="2307851"/>
              <a:ext cx="900541"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D&amp;T</a:t>
              </a:r>
              <a:endParaRPr lang="en-SG" sz="900">
                <a:effectLst/>
              </a:endParaRPr>
            </a:p>
          </xdr:txBody>
        </xdr:sp>
        <xdr:sp macro="" textlink="">
          <xdr:nvSpPr>
            <xdr:cNvPr id="24" name="Rectangle: Rounded Corners 23">
              <a:hlinkClick xmlns:r="http://schemas.openxmlformats.org/officeDocument/2006/relationships" r:id="rId3"/>
              <a:extLst>
                <a:ext uri="{FF2B5EF4-FFF2-40B4-BE49-F238E27FC236}">
                  <a16:creationId xmlns:a16="http://schemas.microsoft.com/office/drawing/2014/main" id="{30A84161-C494-907C-2C4E-F93248DF9B7B}"/>
                </a:ext>
              </a:extLst>
            </xdr:cNvPr>
            <xdr:cNvSpPr/>
          </xdr:nvSpPr>
          <xdr:spPr>
            <a:xfrm>
              <a:off x="4955700" y="2307851"/>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D&amp;C</a:t>
              </a:r>
              <a:endParaRPr lang="en-SG" sz="900">
                <a:effectLst/>
              </a:endParaRPr>
            </a:p>
          </xdr:txBody>
        </xdr:sp>
        <xdr:sp macro="" textlink="">
          <xdr:nvSpPr>
            <xdr:cNvPr id="25" name="Rectangle: Rounded Corners 24">
              <a:hlinkClick xmlns:r="http://schemas.openxmlformats.org/officeDocument/2006/relationships" r:id="rId4"/>
              <a:extLst>
                <a:ext uri="{FF2B5EF4-FFF2-40B4-BE49-F238E27FC236}">
                  <a16:creationId xmlns:a16="http://schemas.microsoft.com/office/drawing/2014/main" id="{C581A36A-0D2D-80AA-FE0B-C26C4DBA4B58}"/>
                </a:ext>
              </a:extLst>
            </xdr:cNvPr>
            <xdr:cNvSpPr/>
          </xdr:nvSpPr>
          <xdr:spPr>
            <a:xfrm>
              <a:off x="5856242" y="2307851"/>
              <a:ext cx="900543"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CE&amp;O</a:t>
              </a:r>
              <a:endParaRPr lang="en-SG" sz="900">
                <a:effectLst/>
              </a:endParaRPr>
            </a:p>
          </xdr:txBody>
        </xdr:sp>
        <xdr:sp macro="" textlink="">
          <xdr:nvSpPr>
            <xdr:cNvPr id="26" name="Rectangle: Rounded Corners 25">
              <a:hlinkClick xmlns:r="http://schemas.openxmlformats.org/officeDocument/2006/relationships" r:id="rId5"/>
              <a:extLst>
                <a:ext uri="{FF2B5EF4-FFF2-40B4-BE49-F238E27FC236}">
                  <a16:creationId xmlns:a16="http://schemas.microsoft.com/office/drawing/2014/main" id="{C457C8E9-9A5F-AB3D-7BE8-FBA648C61306}"/>
                </a:ext>
              </a:extLst>
            </xdr:cNvPr>
            <xdr:cNvSpPr/>
          </xdr:nvSpPr>
          <xdr:spPr>
            <a:xfrm>
              <a:off x="6756785" y="2307851"/>
              <a:ext cx="900744"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I&amp;T</a:t>
              </a:r>
              <a:endParaRPr lang="en-SG" sz="900">
                <a:effectLst/>
              </a:endParaRPr>
            </a:p>
          </xdr:txBody>
        </xdr:sp>
        <xdr:sp macro="" textlink="">
          <xdr:nvSpPr>
            <xdr:cNvPr id="27" name="Rectangle: Rounded Corners 26">
              <a:hlinkClick xmlns:r="http://schemas.openxmlformats.org/officeDocument/2006/relationships" r:id="rId6"/>
              <a:extLst>
                <a:ext uri="{FF2B5EF4-FFF2-40B4-BE49-F238E27FC236}">
                  <a16:creationId xmlns:a16="http://schemas.microsoft.com/office/drawing/2014/main" id="{1EA2D16C-9418-17AC-5578-4E1F70BA1F9A}"/>
                </a:ext>
              </a:extLst>
            </xdr:cNvPr>
            <xdr:cNvSpPr/>
          </xdr:nvSpPr>
          <xdr:spPr>
            <a:xfrm>
              <a:off x="7657530" y="2309628"/>
              <a:ext cx="900542" cy="1757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S&amp;O</a:t>
              </a:r>
              <a:endParaRPr lang="en-SG" sz="900">
                <a:effectLst/>
              </a:endParaRPr>
            </a:p>
          </xdr:txBody>
        </xdr:sp>
      </xdr:grpSp>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5B7DD589-CFC3-CC02-35E7-840012A72AE7}"/>
              </a:ext>
            </a:extLst>
          </xdr:cNvPr>
          <xdr:cNvSpPr/>
        </xdr:nvSpPr>
        <xdr:spPr>
          <a:xfrm>
            <a:off x="660400" y="237287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grpSp>
    <xdr:clientData/>
  </xdr:twoCellAnchor>
  <xdr:twoCellAnchor editAs="absolute">
    <xdr:from>
      <xdr:col>3</xdr:col>
      <xdr:colOff>71720</xdr:colOff>
      <xdr:row>1</xdr:row>
      <xdr:rowOff>142314</xdr:rowOff>
    </xdr:from>
    <xdr:to>
      <xdr:col>3</xdr:col>
      <xdr:colOff>863720</xdr:colOff>
      <xdr:row>3</xdr:row>
      <xdr:rowOff>0</xdr:rowOff>
    </xdr:to>
    <xdr:sp macro="[0]!AddRowBelow.AddRowBelow" textlink="">
      <xdr:nvSpPr>
        <xdr:cNvPr id="2" name="Rectangle: Rounded Corners 1">
          <a:extLst>
            <a:ext uri="{FF2B5EF4-FFF2-40B4-BE49-F238E27FC236}">
              <a16:creationId xmlns:a16="http://schemas.microsoft.com/office/drawing/2014/main" id="{E39A8A41-21E5-424B-843A-9EC8021DDA15}"/>
            </a:ext>
          </a:extLst>
        </xdr:cNvPr>
        <xdr:cNvSpPr/>
      </xdr:nvSpPr>
      <xdr:spPr>
        <a:xfrm>
          <a:off x="5925673" y="411255"/>
          <a:ext cx="792000" cy="395569"/>
        </a:xfrm>
        <a:prstGeom prst="roundRect">
          <a:avLst/>
        </a:prstGeom>
        <a:no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noFill/>
              <a:latin typeface="Fund Light" pitchFamily="2" charset="-78"/>
              <a:cs typeface="Fund Light" pitchFamily="2" charset="-78"/>
            </a:rPr>
            <a:t>Add Document</a:t>
          </a:r>
        </a:p>
      </xdr:txBody>
    </xdr:sp>
    <xdr:clientData fPrintsWithSheet="0"/>
  </xdr:twoCellAnchor>
  <xdr:twoCellAnchor editAs="absolute">
    <xdr:from>
      <xdr:col>4</xdr:col>
      <xdr:colOff>71720</xdr:colOff>
      <xdr:row>1</xdr:row>
      <xdr:rowOff>133350</xdr:rowOff>
    </xdr:from>
    <xdr:to>
      <xdr:col>4</xdr:col>
      <xdr:colOff>863720</xdr:colOff>
      <xdr:row>2</xdr:row>
      <xdr:rowOff>259978</xdr:rowOff>
    </xdr:to>
    <xdr:sp macro="[0]!DeleteRow.DeleteRow" textlink="">
      <xdr:nvSpPr>
        <xdr:cNvPr id="3" name="Rectangle: Rounded Corners 2">
          <a:extLst>
            <a:ext uri="{FF2B5EF4-FFF2-40B4-BE49-F238E27FC236}">
              <a16:creationId xmlns:a16="http://schemas.microsoft.com/office/drawing/2014/main" id="{7F586F22-98B9-4DBD-8525-CB74B2EDBF5C}"/>
            </a:ext>
          </a:extLst>
        </xdr:cNvPr>
        <xdr:cNvSpPr/>
      </xdr:nvSpPr>
      <xdr:spPr>
        <a:xfrm>
          <a:off x="6884896" y="402291"/>
          <a:ext cx="792000" cy="395569"/>
        </a:xfrm>
        <a:prstGeom prst="roundRect">
          <a:avLst/>
        </a:prstGeom>
        <a:no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noFill/>
              <a:latin typeface="Fund Light" pitchFamily="2" charset="-78"/>
              <a:cs typeface="Fund Light" pitchFamily="2" charset="-78"/>
            </a:rPr>
            <a:t>Delete Document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804745</xdr:colOff>
      <xdr:row>0</xdr:row>
      <xdr:rowOff>177127</xdr:rowOff>
    </xdr:to>
    <xdr:grpSp>
      <xdr:nvGrpSpPr>
        <xdr:cNvPr id="2" name="Group 1">
          <a:extLst>
            <a:ext uri="{FF2B5EF4-FFF2-40B4-BE49-F238E27FC236}">
              <a16:creationId xmlns:a16="http://schemas.microsoft.com/office/drawing/2014/main" id="{A24CF3E0-1898-8838-E461-579745DDEA7A}"/>
            </a:ext>
          </a:extLst>
        </xdr:cNvPr>
        <xdr:cNvGrpSpPr/>
      </xdr:nvGrpSpPr>
      <xdr:grpSpPr>
        <a:xfrm>
          <a:off x="0" y="0"/>
          <a:ext cx="4139616" cy="177127"/>
          <a:chOff x="0" y="0"/>
          <a:chExt cx="3524840" cy="1771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427C8E26-CC2B-0137-0977-B68F9AA1B1CA}"/>
              </a:ext>
            </a:extLst>
          </xdr:cNvPr>
          <xdr:cNvSpPr/>
        </xdr:nvSpPr>
        <xdr:spPr>
          <a:xfrm>
            <a:off x="0" y="0"/>
            <a:ext cx="1226031"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213D000-4885-B3FF-0AAB-04032D4E94FB}"/>
              </a:ext>
            </a:extLst>
          </xdr:cNvPr>
          <xdr:cNvSpPr/>
        </xdr:nvSpPr>
        <xdr:spPr>
          <a:xfrm>
            <a:off x="1226031" y="727"/>
            <a:ext cx="1226031" cy="1764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PM" textlink="">
        <xdr:nvSpPr>
          <xdr:cNvPr id="10" name="Rectangle: Rounded Corners 101">
            <a:extLst>
              <a:ext uri="{FF2B5EF4-FFF2-40B4-BE49-F238E27FC236}">
                <a16:creationId xmlns:a16="http://schemas.microsoft.com/office/drawing/2014/main" id="{DEF8D6A7-C01A-1EBA-DEFC-660FCA796CA7}"/>
              </a:ext>
            </a:extLst>
          </xdr:cNvPr>
          <xdr:cNvSpPr/>
        </xdr:nvSpPr>
        <xdr:spPr>
          <a:xfrm>
            <a:off x="2452063" y="727"/>
            <a:ext cx="1072777" cy="1764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xdr:rowOff>
    </xdr:from>
    <xdr:to>
      <xdr:col>2</xdr:col>
      <xdr:colOff>805260</xdr:colOff>
      <xdr:row>0</xdr:row>
      <xdr:rowOff>181168</xdr:rowOff>
    </xdr:to>
    <xdr:grpSp>
      <xdr:nvGrpSpPr>
        <xdr:cNvPr id="6" name="Group 5">
          <a:extLst>
            <a:ext uri="{FF2B5EF4-FFF2-40B4-BE49-F238E27FC236}">
              <a16:creationId xmlns:a16="http://schemas.microsoft.com/office/drawing/2014/main" id="{2A7743D0-9F55-417E-B367-64EE60CB917F}"/>
            </a:ext>
          </a:extLst>
        </xdr:cNvPr>
        <xdr:cNvGrpSpPr/>
      </xdr:nvGrpSpPr>
      <xdr:grpSpPr>
        <a:xfrm>
          <a:off x="0" y="1"/>
          <a:ext cx="4140131" cy="181167"/>
          <a:chOff x="662609" y="1855295"/>
          <a:chExt cx="3045582" cy="185756"/>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251C279E-1DA9-9EC9-F144-A48B3EBC0995}"/>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9C2FD44-8BE1-4A69-6D55-553DCE25DB8D}"/>
              </a:ext>
            </a:extLst>
          </xdr:cNvPr>
          <xdr:cNvSpPr/>
        </xdr:nvSpPr>
        <xdr:spPr>
          <a:xfrm>
            <a:off x="1721942" y="1860324"/>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PM" textlink="">
        <xdr:nvSpPr>
          <xdr:cNvPr id="10" name="Rectangle: Rounded Corners 102">
            <a:extLst>
              <a:ext uri="{FF2B5EF4-FFF2-40B4-BE49-F238E27FC236}">
                <a16:creationId xmlns:a16="http://schemas.microsoft.com/office/drawing/2014/main" id="{5A9E38B1-C41B-BCC7-0F94-FE97A04E4E45}"/>
              </a:ext>
            </a:extLst>
          </xdr:cNvPr>
          <xdr:cNvSpPr/>
        </xdr:nvSpPr>
        <xdr:spPr>
          <a:xfrm>
            <a:off x="2781275" y="1855295"/>
            <a:ext cx="926916" cy="180727"/>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BE53CB1-D320-8F86-0540-4358322156BC}"/>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814024</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88D6565-967A-2374-071A-A410E16DD858}"/>
            </a:ext>
          </a:extLst>
        </xdr:cNvPr>
        <xdr:cNvSpPr/>
      </xdr:nvSpPr>
      <xdr:spPr>
        <a:xfrm>
          <a:off x="0" y="0"/>
          <a:ext cx="1378800"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-8</xdr:rowOff>
    </xdr:from>
    <xdr:to>
      <xdr:col>1</xdr:col>
      <xdr:colOff>804261</xdr:colOff>
      <xdr:row>0</xdr:row>
      <xdr:rowOff>177240</xdr:rowOff>
    </xdr:to>
    <xdr:grpSp>
      <xdr:nvGrpSpPr>
        <xdr:cNvPr id="5" name="Group 4">
          <a:extLst>
            <a:ext uri="{FF2B5EF4-FFF2-40B4-BE49-F238E27FC236}">
              <a16:creationId xmlns:a16="http://schemas.microsoft.com/office/drawing/2014/main" id="{797BD50C-E5E6-48EA-8DCF-C616E7B6546A}"/>
            </a:ext>
          </a:extLst>
        </xdr:cNvPr>
        <xdr:cNvGrpSpPr/>
      </xdr:nvGrpSpPr>
      <xdr:grpSpPr>
        <a:xfrm>
          <a:off x="0" y="-8"/>
          <a:ext cx="4139132" cy="177248"/>
          <a:chOff x="660400" y="2115174"/>
          <a:chExt cx="3524839" cy="180866"/>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5EC327C-0DCD-D578-D5F7-46125BCE42F9}"/>
              </a:ext>
            </a:extLst>
          </xdr:cNvPr>
          <xdr:cNvSpPr/>
        </xdr:nvSpPr>
        <xdr:spPr>
          <a:xfrm>
            <a:off x="660400" y="2115174"/>
            <a:ext cx="1226031" cy="1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D424C115-5E13-9441-232D-43BE896ED850}"/>
              </a:ext>
            </a:extLst>
          </xdr:cNvPr>
          <xdr:cNvSpPr/>
        </xdr:nvSpPr>
        <xdr:spPr>
          <a:xfrm>
            <a:off x="1886431" y="2116040"/>
            <a:ext cx="1226031" cy="1800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T" textlink="">
        <xdr:nvSpPr>
          <xdr:cNvPr id="10" name="Rectangle: Rounded Corners 103">
            <a:extLst>
              <a:ext uri="{FF2B5EF4-FFF2-40B4-BE49-F238E27FC236}">
                <a16:creationId xmlns:a16="http://schemas.microsoft.com/office/drawing/2014/main" id="{14B41CB7-ADF8-0BAF-AABE-CFBB5B46982B}"/>
              </a:ext>
            </a:extLst>
          </xdr:cNvPr>
          <xdr:cNvSpPr/>
        </xdr:nvSpPr>
        <xdr:spPr>
          <a:xfrm>
            <a:off x="3112462" y="2115900"/>
            <a:ext cx="1072777"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8</xdr:rowOff>
    </xdr:from>
    <xdr:to>
      <xdr:col>2</xdr:col>
      <xdr:colOff>806780</xdr:colOff>
      <xdr:row>0</xdr:row>
      <xdr:rowOff>177828</xdr:rowOff>
    </xdr:to>
    <xdr:grpSp>
      <xdr:nvGrpSpPr>
        <xdr:cNvPr id="6" name="Group 5">
          <a:extLst>
            <a:ext uri="{FF2B5EF4-FFF2-40B4-BE49-F238E27FC236}">
              <a16:creationId xmlns:a16="http://schemas.microsoft.com/office/drawing/2014/main" id="{4F102AA1-A73A-4E38-84CC-FEA69FD54DD1}"/>
            </a:ext>
          </a:extLst>
        </xdr:cNvPr>
        <xdr:cNvGrpSpPr/>
      </xdr:nvGrpSpPr>
      <xdr:grpSpPr>
        <a:xfrm>
          <a:off x="0" y="8"/>
          <a:ext cx="4141651" cy="177820"/>
          <a:chOff x="662609" y="1855304"/>
          <a:chExt cx="3045582" cy="182181"/>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F4920C25-13E9-4EE8-D68A-13A029EADD88}"/>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334561-C148-10E6-2B8D-3E30384FECF6}"/>
              </a:ext>
            </a:extLst>
          </xdr:cNvPr>
          <xdr:cNvSpPr/>
        </xdr:nvSpPr>
        <xdr:spPr>
          <a:xfrm>
            <a:off x="1721942" y="1856758"/>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T" textlink="">
        <xdr:nvSpPr>
          <xdr:cNvPr id="10" name="Rectangle: Rounded Corners 104">
            <a:extLst>
              <a:ext uri="{FF2B5EF4-FFF2-40B4-BE49-F238E27FC236}">
                <a16:creationId xmlns:a16="http://schemas.microsoft.com/office/drawing/2014/main" id="{193F33B7-D763-86EA-450A-E0B3FDB79032}"/>
              </a:ext>
            </a:extLst>
          </xdr:cNvPr>
          <xdr:cNvSpPr/>
        </xdr:nvSpPr>
        <xdr:spPr>
          <a:xfrm>
            <a:off x="2781275" y="1857485"/>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D1678FF-D1E7-2415-7161-71DC7CA4BD2D}"/>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FF90D5-BF32-03C0-F475-060EACD50C00}"/>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-4</xdr:rowOff>
    </xdr:from>
    <xdr:to>
      <xdr:col>1</xdr:col>
      <xdr:colOff>935152</xdr:colOff>
      <xdr:row>0</xdr:row>
      <xdr:rowOff>180641</xdr:rowOff>
    </xdr:to>
    <xdr:grpSp>
      <xdr:nvGrpSpPr>
        <xdr:cNvPr id="5" name="Group 4">
          <a:extLst>
            <a:ext uri="{FF2B5EF4-FFF2-40B4-BE49-F238E27FC236}">
              <a16:creationId xmlns:a16="http://schemas.microsoft.com/office/drawing/2014/main" id="{647DC093-3A55-4DD3-A6EA-7715E2CE55D0}"/>
            </a:ext>
          </a:extLst>
        </xdr:cNvPr>
        <xdr:cNvGrpSpPr/>
      </xdr:nvGrpSpPr>
      <xdr:grpSpPr>
        <a:xfrm>
          <a:off x="0" y="-4"/>
          <a:ext cx="4270023" cy="180645"/>
          <a:chOff x="660400" y="2115174"/>
          <a:chExt cx="3636255" cy="184332"/>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FF14EC6-D81B-9E2A-FE4C-AAFE9B3D5E63}"/>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C95FA4E-E2EA-83F9-16D4-F320ECA0071E}"/>
              </a:ext>
            </a:extLst>
          </xdr:cNvPr>
          <xdr:cNvSpPr/>
        </xdr:nvSpPr>
        <xdr:spPr>
          <a:xfrm>
            <a:off x="1956400" y="2119506"/>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C" textlink="">
        <xdr:nvSpPr>
          <xdr:cNvPr id="10" name="Rectangle: Rounded Corners 105">
            <a:extLst>
              <a:ext uri="{FF2B5EF4-FFF2-40B4-BE49-F238E27FC236}">
                <a16:creationId xmlns:a16="http://schemas.microsoft.com/office/drawing/2014/main" id="{84901D2E-8DE5-B9ED-915E-0772C4D4B218}"/>
              </a:ext>
            </a:extLst>
          </xdr:cNvPr>
          <xdr:cNvSpPr/>
        </xdr:nvSpPr>
        <xdr:spPr>
          <a:xfrm>
            <a:off x="3216655" y="2119506"/>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8</xdr:rowOff>
    </xdr:from>
    <xdr:to>
      <xdr:col>2</xdr:col>
      <xdr:colOff>804211</xdr:colOff>
      <xdr:row>0</xdr:row>
      <xdr:rowOff>177828</xdr:rowOff>
    </xdr:to>
    <xdr:grpSp>
      <xdr:nvGrpSpPr>
        <xdr:cNvPr id="6" name="Group 5">
          <a:extLst>
            <a:ext uri="{FF2B5EF4-FFF2-40B4-BE49-F238E27FC236}">
              <a16:creationId xmlns:a16="http://schemas.microsoft.com/office/drawing/2014/main" id="{58CE7764-D70B-40D6-AEEB-23D2A3285853}"/>
            </a:ext>
          </a:extLst>
        </xdr:cNvPr>
        <xdr:cNvGrpSpPr/>
      </xdr:nvGrpSpPr>
      <xdr:grpSpPr>
        <a:xfrm>
          <a:off x="0" y="8"/>
          <a:ext cx="4139082" cy="177820"/>
          <a:chOff x="662609" y="1855304"/>
          <a:chExt cx="3045582" cy="182181"/>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2592CCA-1DB5-DE47-6F05-F2088030318F}"/>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FB39E93A-CA0E-6C53-5EE4-2C9F531BFE60}"/>
              </a:ext>
            </a:extLst>
          </xdr:cNvPr>
          <xdr:cNvSpPr/>
        </xdr:nvSpPr>
        <xdr:spPr>
          <a:xfrm>
            <a:off x="1721942" y="1856758"/>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C" textlink="">
        <xdr:nvSpPr>
          <xdr:cNvPr id="10" name="Rectangle: Rounded Corners 106">
            <a:extLst>
              <a:ext uri="{FF2B5EF4-FFF2-40B4-BE49-F238E27FC236}">
                <a16:creationId xmlns:a16="http://schemas.microsoft.com/office/drawing/2014/main" id="{F0A96491-7C25-F6F1-2F25-5E3057384B81}"/>
              </a:ext>
            </a:extLst>
          </xdr:cNvPr>
          <xdr:cNvSpPr/>
        </xdr:nvSpPr>
        <xdr:spPr>
          <a:xfrm>
            <a:off x="2781275" y="1857485"/>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1E384E64-6BDC-3222-857C-E74FDA850BCA}"/>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5AE5D04-A56E-4BB3-FAC6-7ED0CDC786B2}"/>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-10</xdr:rowOff>
    </xdr:from>
    <xdr:to>
      <xdr:col>1</xdr:col>
      <xdr:colOff>804795</xdr:colOff>
      <xdr:row>0</xdr:row>
      <xdr:rowOff>176400</xdr:rowOff>
    </xdr:to>
    <xdr:grpSp>
      <xdr:nvGrpSpPr>
        <xdr:cNvPr id="5" name="Group 4">
          <a:extLst>
            <a:ext uri="{FF2B5EF4-FFF2-40B4-BE49-F238E27FC236}">
              <a16:creationId xmlns:a16="http://schemas.microsoft.com/office/drawing/2014/main" id="{62AD5DAC-3BA1-4A4C-BED8-A7D15FDB0FE6}"/>
            </a:ext>
          </a:extLst>
        </xdr:cNvPr>
        <xdr:cNvGrpSpPr/>
      </xdr:nvGrpSpPr>
      <xdr:grpSpPr>
        <a:xfrm>
          <a:off x="0" y="-10"/>
          <a:ext cx="4139666" cy="176410"/>
          <a:chOff x="660400" y="2115174"/>
          <a:chExt cx="3524840" cy="180011"/>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1C329F2-D232-86F4-5FA5-7AFDCED90C6D}"/>
              </a:ext>
            </a:extLst>
          </xdr:cNvPr>
          <xdr:cNvSpPr/>
        </xdr:nvSpPr>
        <xdr:spPr>
          <a:xfrm>
            <a:off x="660400" y="2115174"/>
            <a:ext cx="1226031" cy="1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0A1252AD-F5C2-8CC4-15BA-ED8967C2BF05}"/>
              </a:ext>
            </a:extLst>
          </xdr:cNvPr>
          <xdr:cNvSpPr/>
        </xdr:nvSpPr>
        <xdr:spPr>
          <a:xfrm>
            <a:off x="1886431" y="2115180"/>
            <a:ext cx="1226031" cy="1800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CEO" textlink="">
        <xdr:nvSpPr>
          <xdr:cNvPr id="10" name="Rectangle: Rounded Corners 107">
            <a:extLst>
              <a:ext uri="{FF2B5EF4-FFF2-40B4-BE49-F238E27FC236}">
                <a16:creationId xmlns:a16="http://schemas.microsoft.com/office/drawing/2014/main" id="{F4C1742A-ECAA-862E-F40D-29CA814DD97F}"/>
              </a:ext>
            </a:extLst>
          </xdr:cNvPr>
          <xdr:cNvSpPr/>
        </xdr:nvSpPr>
        <xdr:spPr>
          <a:xfrm>
            <a:off x="3112463" y="2115185"/>
            <a:ext cx="1072777"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8</xdr:rowOff>
    </xdr:from>
    <xdr:to>
      <xdr:col>2</xdr:col>
      <xdr:colOff>804402</xdr:colOff>
      <xdr:row>0</xdr:row>
      <xdr:rowOff>177828</xdr:rowOff>
    </xdr:to>
    <xdr:grpSp>
      <xdr:nvGrpSpPr>
        <xdr:cNvPr id="6" name="Group 5">
          <a:extLst>
            <a:ext uri="{FF2B5EF4-FFF2-40B4-BE49-F238E27FC236}">
              <a16:creationId xmlns:a16="http://schemas.microsoft.com/office/drawing/2014/main" id="{4B3AA038-BD9B-478D-9527-07461EBBC983}"/>
            </a:ext>
          </a:extLst>
        </xdr:cNvPr>
        <xdr:cNvGrpSpPr/>
      </xdr:nvGrpSpPr>
      <xdr:grpSpPr>
        <a:xfrm>
          <a:off x="0" y="8"/>
          <a:ext cx="4139273" cy="177820"/>
          <a:chOff x="662609" y="1855304"/>
          <a:chExt cx="3045581" cy="182181"/>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9D50D5E-BC2E-4397-C434-23FC665161E8}"/>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8783CD-9761-2E24-CD74-087E0B52B654}"/>
              </a:ext>
            </a:extLst>
          </xdr:cNvPr>
          <xdr:cNvSpPr/>
        </xdr:nvSpPr>
        <xdr:spPr>
          <a:xfrm>
            <a:off x="1721942" y="1856758"/>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CEO" textlink="">
        <xdr:nvSpPr>
          <xdr:cNvPr id="10" name="Rectangle: Rounded Corners 108">
            <a:extLst>
              <a:ext uri="{FF2B5EF4-FFF2-40B4-BE49-F238E27FC236}">
                <a16:creationId xmlns:a16="http://schemas.microsoft.com/office/drawing/2014/main" id="{90E3EAED-1437-3E2C-6596-CC5558CF34CA}"/>
              </a:ext>
            </a:extLst>
          </xdr:cNvPr>
          <xdr:cNvSpPr/>
        </xdr:nvSpPr>
        <xdr:spPr>
          <a:xfrm>
            <a:off x="2781274" y="1857485"/>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131B50E-C5CE-041D-216E-A75ECB131618}"/>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2E2A39E3-1E73-C644-7160-F8A5C844BECF}"/>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-6</xdr:rowOff>
    </xdr:from>
    <xdr:to>
      <xdr:col>1</xdr:col>
      <xdr:colOff>804584</xdr:colOff>
      <xdr:row>0</xdr:row>
      <xdr:rowOff>177105</xdr:rowOff>
    </xdr:to>
    <xdr:grpSp>
      <xdr:nvGrpSpPr>
        <xdr:cNvPr id="5" name="Group 4">
          <a:extLst>
            <a:ext uri="{FF2B5EF4-FFF2-40B4-BE49-F238E27FC236}">
              <a16:creationId xmlns:a16="http://schemas.microsoft.com/office/drawing/2014/main" id="{8A0B8BBF-1026-4B3A-B3A1-5BF976037E8E}"/>
            </a:ext>
          </a:extLst>
        </xdr:cNvPr>
        <xdr:cNvGrpSpPr/>
      </xdr:nvGrpSpPr>
      <xdr:grpSpPr>
        <a:xfrm>
          <a:off x="0" y="-6"/>
          <a:ext cx="4139455" cy="177111"/>
          <a:chOff x="660400" y="2115174"/>
          <a:chExt cx="3524839" cy="180726"/>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24CACE4-2F0D-DBD9-10C7-284F73C9009C}"/>
              </a:ext>
            </a:extLst>
          </xdr:cNvPr>
          <xdr:cNvSpPr/>
        </xdr:nvSpPr>
        <xdr:spPr>
          <a:xfrm>
            <a:off x="660400" y="2115174"/>
            <a:ext cx="1226031" cy="1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7F518169-8CBA-7D46-6E42-AFA3E1213A61}"/>
              </a:ext>
            </a:extLst>
          </xdr:cNvPr>
          <xdr:cNvSpPr/>
        </xdr:nvSpPr>
        <xdr:spPr>
          <a:xfrm>
            <a:off x="1886431" y="2115900"/>
            <a:ext cx="1226031" cy="1800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IT" textlink="">
        <xdr:nvSpPr>
          <xdr:cNvPr id="10" name="Rectangle: Rounded Corners 109">
            <a:extLst>
              <a:ext uri="{FF2B5EF4-FFF2-40B4-BE49-F238E27FC236}">
                <a16:creationId xmlns:a16="http://schemas.microsoft.com/office/drawing/2014/main" id="{71A53C8F-51DF-73BE-304A-AE6EA2958C14}"/>
              </a:ext>
            </a:extLst>
          </xdr:cNvPr>
          <xdr:cNvSpPr/>
        </xdr:nvSpPr>
        <xdr:spPr>
          <a:xfrm>
            <a:off x="3112462" y="2115180"/>
            <a:ext cx="1072777"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-6</xdr:rowOff>
    </xdr:from>
    <xdr:to>
      <xdr:col>2</xdr:col>
      <xdr:colOff>806785</xdr:colOff>
      <xdr:row>0</xdr:row>
      <xdr:rowOff>177107</xdr:rowOff>
    </xdr:to>
    <xdr:grpSp>
      <xdr:nvGrpSpPr>
        <xdr:cNvPr id="6" name="Group 5">
          <a:extLst>
            <a:ext uri="{FF2B5EF4-FFF2-40B4-BE49-F238E27FC236}">
              <a16:creationId xmlns:a16="http://schemas.microsoft.com/office/drawing/2014/main" id="{4E552EAB-3B43-47E3-BD03-7113605CD978}"/>
            </a:ext>
          </a:extLst>
        </xdr:cNvPr>
        <xdr:cNvGrpSpPr/>
      </xdr:nvGrpSpPr>
      <xdr:grpSpPr>
        <a:xfrm>
          <a:off x="0" y="-6"/>
          <a:ext cx="4141656" cy="177113"/>
          <a:chOff x="662609" y="1855304"/>
          <a:chExt cx="3045582" cy="181458"/>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9796BE33-FA39-9D5C-6679-7947FBF4A1F7}"/>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99E7193-6364-7DD8-3CFA-7AF98CC7A7D8}"/>
              </a:ext>
            </a:extLst>
          </xdr:cNvPr>
          <xdr:cNvSpPr/>
        </xdr:nvSpPr>
        <xdr:spPr>
          <a:xfrm>
            <a:off x="1721942" y="1855310"/>
            <a:ext cx="1059333" cy="18072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IT" textlink="">
        <xdr:nvSpPr>
          <xdr:cNvPr id="10" name="Rectangle: Rounded Corners 110">
            <a:extLst>
              <a:ext uri="{FF2B5EF4-FFF2-40B4-BE49-F238E27FC236}">
                <a16:creationId xmlns:a16="http://schemas.microsoft.com/office/drawing/2014/main" id="{0D76EAAE-AD43-EE7C-1932-A27F39E1296C}"/>
              </a:ext>
            </a:extLst>
          </xdr:cNvPr>
          <xdr:cNvSpPr/>
        </xdr:nvSpPr>
        <xdr:spPr>
          <a:xfrm>
            <a:off x="2781275" y="1856762"/>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9BC96C8-C972-85B5-821F-2E8F97040E5A}"/>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B3ACA24-7D71-256A-A11E-B32A7E771752}"/>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xdr:row>
      <xdr:rowOff>15875</xdr:rowOff>
    </xdr:to>
    <xdr:sp macro="" textlink="">
      <xdr:nvSpPr>
        <xdr:cNvPr id="4" name="TextBox 3" hidden="1">
          <a:extLst>
            <a:ext uri="{FF2B5EF4-FFF2-40B4-BE49-F238E27FC236}">
              <a16:creationId xmlns:a16="http://schemas.microsoft.com/office/drawing/2014/main" id="{4E0C8394-60D7-B18A-59B1-512881841523}"/>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5" name="TextBox 4" hidden="1">
          <a:extLst>
            <a:ext uri="{FF2B5EF4-FFF2-40B4-BE49-F238E27FC236}">
              <a16:creationId xmlns:a16="http://schemas.microsoft.com/office/drawing/2014/main" id="{A632669D-853F-163D-5D6C-52CB24740DB2}"/>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6" name="TextBox 5" hidden="1">
          <a:extLst>
            <a:ext uri="{FF2B5EF4-FFF2-40B4-BE49-F238E27FC236}">
              <a16:creationId xmlns:a16="http://schemas.microsoft.com/office/drawing/2014/main" id="{67741448-639E-59ED-CD74-A0AE6AF71418}"/>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7" name="TextBox 6" hidden="1">
          <a:extLst>
            <a:ext uri="{FF2B5EF4-FFF2-40B4-BE49-F238E27FC236}">
              <a16:creationId xmlns:a16="http://schemas.microsoft.com/office/drawing/2014/main" id="{205AE7ED-C4CA-C6F5-E501-7D2D9E05A147}"/>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8</xdr:col>
      <xdr:colOff>0</xdr:colOff>
      <xdr:row>1</xdr:row>
      <xdr:rowOff>15875</xdr:rowOff>
    </xdr:to>
    <xdr:sp macro="" textlink="">
      <xdr:nvSpPr>
        <xdr:cNvPr id="8" name="TextBox 7" hidden="1">
          <a:extLst>
            <a:ext uri="{FF2B5EF4-FFF2-40B4-BE49-F238E27FC236}">
              <a16:creationId xmlns:a16="http://schemas.microsoft.com/office/drawing/2014/main" id="{D1806090-A97F-3FCB-4A0C-443D924CAC49}"/>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9" name="TextBox 8" hidden="1">
          <a:extLst>
            <a:ext uri="{FF2B5EF4-FFF2-40B4-BE49-F238E27FC236}">
              <a16:creationId xmlns:a16="http://schemas.microsoft.com/office/drawing/2014/main" id="{D9F6EF7C-1D99-02E8-196D-B1B38B712CC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0" name="TextBox 9" hidden="1">
          <a:extLst>
            <a:ext uri="{FF2B5EF4-FFF2-40B4-BE49-F238E27FC236}">
              <a16:creationId xmlns:a16="http://schemas.microsoft.com/office/drawing/2014/main" id="{032A3501-C101-80A2-A2A8-10808C717B0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1" name="TextBox 10" hidden="1">
          <a:extLst>
            <a:ext uri="{FF2B5EF4-FFF2-40B4-BE49-F238E27FC236}">
              <a16:creationId xmlns:a16="http://schemas.microsoft.com/office/drawing/2014/main" id="{366DC7CD-4379-1794-F490-47935F236391}"/>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6" name="TextBox 15" hidden="1">
          <a:extLst>
            <a:ext uri="{FF2B5EF4-FFF2-40B4-BE49-F238E27FC236}">
              <a16:creationId xmlns:a16="http://schemas.microsoft.com/office/drawing/2014/main" id="{408BEBE3-DE32-75EA-12FA-45E53B4A92EE}"/>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-6</xdr:rowOff>
    </xdr:from>
    <xdr:to>
      <xdr:col>1</xdr:col>
      <xdr:colOff>804480</xdr:colOff>
      <xdr:row>0</xdr:row>
      <xdr:rowOff>177248</xdr:rowOff>
    </xdr:to>
    <xdr:grpSp>
      <xdr:nvGrpSpPr>
        <xdr:cNvPr id="13" name="Group 12">
          <a:extLst>
            <a:ext uri="{FF2B5EF4-FFF2-40B4-BE49-F238E27FC236}">
              <a16:creationId xmlns:a16="http://schemas.microsoft.com/office/drawing/2014/main" id="{0C2723E8-4673-4F96-B87C-1BFE811904E6}"/>
            </a:ext>
          </a:extLst>
        </xdr:cNvPr>
        <xdr:cNvGrpSpPr/>
      </xdr:nvGrpSpPr>
      <xdr:grpSpPr>
        <a:xfrm>
          <a:off x="0" y="-6"/>
          <a:ext cx="4139351" cy="177254"/>
          <a:chOff x="660400" y="2115174"/>
          <a:chExt cx="3524839" cy="180872"/>
        </a:xfrm>
      </xdr:grpSpPr>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9A13D019-C8C9-021D-0131-B3BB8378A994}"/>
              </a:ext>
            </a:extLst>
          </xdr:cNvPr>
          <xdr:cNvSpPr/>
        </xdr:nvSpPr>
        <xdr:spPr>
          <a:xfrm>
            <a:off x="660400" y="2115174"/>
            <a:ext cx="1226031" cy="1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22026C24-2041-6AFD-CF4F-0096CA48ACC8}"/>
              </a:ext>
            </a:extLst>
          </xdr:cNvPr>
          <xdr:cNvSpPr/>
        </xdr:nvSpPr>
        <xdr:spPr>
          <a:xfrm>
            <a:off x="1886431" y="2115179"/>
            <a:ext cx="1226031" cy="1800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SO" textlink="">
        <xdr:nvSpPr>
          <xdr:cNvPr id="19" name="Rectangle: Rounded Corners 111">
            <a:extLst>
              <a:ext uri="{FF2B5EF4-FFF2-40B4-BE49-F238E27FC236}">
                <a16:creationId xmlns:a16="http://schemas.microsoft.com/office/drawing/2014/main" id="{7C2649ED-25A9-5051-A532-AE779A12961C}"/>
              </a:ext>
            </a:extLst>
          </xdr:cNvPr>
          <xdr:cNvSpPr/>
        </xdr:nvSpPr>
        <xdr:spPr>
          <a:xfrm>
            <a:off x="3112462" y="2116046"/>
            <a:ext cx="1072777"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3</xdr:rowOff>
    </xdr:from>
    <xdr:to>
      <xdr:col>2</xdr:col>
      <xdr:colOff>806780</xdr:colOff>
      <xdr:row>0</xdr:row>
      <xdr:rowOff>178617</xdr:rowOff>
    </xdr:to>
    <xdr:grpSp>
      <xdr:nvGrpSpPr>
        <xdr:cNvPr id="6" name="Group 5">
          <a:extLst>
            <a:ext uri="{FF2B5EF4-FFF2-40B4-BE49-F238E27FC236}">
              <a16:creationId xmlns:a16="http://schemas.microsoft.com/office/drawing/2014/main" id="{B22DE61D-314C-4837-A279-6D18EE504A8A}"/>
            </a:ext>
          </a:extLst>
        </xdr:cNvPr>
        <xdr:cNvGrpSpPr/>
      </xdr:nvGrpSpPr>
      <xdr:grpSpPr>
        <a:xfrm>
          <a:off x="0" y="3"/>
          <a:ext cx="4141651" cy="178614"/>
          <a:chOff x="662609" y="1855304"/>
          <a:chExt cx="3045582" cy="182995"/>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E7B86573-9A8A-B688-D957-487011C12E14}"/>
              </a:ext>
            </a:extLst>
          </xdr:cNvPr>
          <xdr:cNvSpPr/>
        </xdr:nvSpPr>
        <xdr:spPr>
          <a:xfrm>
            <a:off x="662609" y="1855304"/>
            <a:ext cx="1059333" cy="18072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0F669EB-FBA5-B132-B738-C375C5E14996}"/>
              </a:ext>
            </a:extLst>
          </xdr:cNvPr>
          <xdr:cNvSpPr/>
        </xdr:nvSpPr>
        <xdr:spPr>
          <a:xfrm>
            <a:off x="1721942" y="1855304"/>
            <a:ext cx="1059333" cy="1807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SO" textlink="">
        <xdr:nvSpPr>
          <xdr:cNvPr id="10" name="Rectangle: Rounded Corners 112">
            <a:extLst>
              <a:ext uri="{FF2B5EF4-FFF2-40B4-BE49-F238E27FC236}">
                <a16:creationId xmlns:a16="http://schemas.microsoft.com/office/drawing/2014/main" id="{A71ECCAD-8AE4-1DDD-47C9-B79C36E7198B}"/>
              </a:ext>
            </a:extLst>
          </xdr:cNvPr>
          <xdr:cNvSpPr/>
        </xdr:nvSpPr>
        <xdr:spPr>
          <a:xfrm>
            <a:off x="2781275" y="1858299"/>
            <a:ext cx="926916"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813516</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09BDEC5-872D-F56C-FCF2-BD03AB355D76}"/>
            </a:ext>
          </a:extLst>
        </xdr:cNvPr>
        <xdr:cNvSpPr/>
      </xdr:nvSpPr>
      <xdr:spPr>
        <a:xfrm>
          <a:off x="0" y="0"/>
          <a:ext cx="1378292"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814023</xdr:colOff>
      <xdr:row>0</xdr:row>
      <xdr:rowOff>176246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24624FA-7EB6-B7B6-ABDA-8F1D4E296E61}"/>
            </a:ext>
          </a:extLst>
        </xdr:cNvPr>
        <xdr:cNvSpPr/>
      </xdr:nvSpPr>
      <xdr:spPr>
        <a:xfrm>
          <a:off x="0" y="0"/>
          <a:ext cx="1378799"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2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1378800</xdr:colOff>
      <xdr:row>0</xdr:row>
      <xdr:rowOff>176400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842B8FAE-12A2-F8BE-5F27-83B3D17B8386}"/>
            </a:ext>
          </a:extLst>
        </xdr:cNvPr>
        <xdr:cNvSpPr/>
      </xdr:nvSpPr>
      <xdr:spPr>
        <a:xfrm>
          <a:off x="0" y="0"/>
          <a:ext cx="1378800"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wsDr>
</file>

<file path=xl/drawings/drawing30.xml><?xml version="1.0" encoding="utf-8"?>
<xdr:wsDr xmlns:xdr="http://schemas.openxmlformats.org/drawingml/2006/spreadsheetDrawing" xmlns:a="http://schemas.openxmlformats.org/drawingml/2006/main">
  <xdr:twoCellAnchor editAs="absolute">
    <xdr:from>
      <xdr:col>10</xdr:col>
      <xdr:colOff>763232</xdr:colOff>
      <xdr:row>1</xdr:row>
      <xdr:rowOff>268085</xdr:rowOff>
    </xdr:from>
    <xdr:to>
      <xdr:col>11</xdr:col>
      <xdr:colOff>392719</xdr:colOff>
      <xdr:row>3</xdr:row>
      <xdr:rowOff>0</xdr:rowOff>
    </xdr:to>
    <xdr:grpSp>
      <xdr:nvGrpSpPr>
        <xdr:cNvPr id="5" name="Group 4">
          <a:extLst>
            <a:ext uri="{FF2B5EF4-FFF2-40B4-BE49-F238E27FC236}">
              <a16:creationId xmlns:a16="http://schemas.microsoft.com/office/drawing/2014/main" id="{9E5C5CA9-2F5F-F1B6-F174-5EF6AE900883}"/>
            </a:ext>
          </a:extLst>
        </xdr:cNvPr>
        <xdr:cNvGrpSpPr>
          <a:grpSpLocks noChangeAspect="1"/>
        </xdr:cNvGrpSpPr>
      </xdr:nvGrpSpPr>
      <xdr:grpSpPr>
        <a:xfrm>
          <a:off x="16155632" y="537026"/>
          <a:ext cx="660428" cy="269798"/>
          <a:chOff x="14791906" y="422490"/>
          <a:chExt cx="905238" cy="450000"/>
        </a:xfrm>
      </xdr:grpSpPr>
      <xdr:pic macro="[0]!ExportXLSLog.ExportXLSLog">
        <xdr:nvPicPr>
          <xdr:cNvPr id="3" name="Picture 2">
            <a:extLst>
              <a:ext uri="{FF2B5EF4-FFF2-40B4-BE49-F238E27FC236}">
                <a16:creationId xmlns:a16="http://schemas.microsoft.com/office/drawing/2014/main" id="{2E361FC2-E6A3-4269-862B-89FE1720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0" y="422490"/>
            <a:ext cx="457144" cy="450000"/>
          </a:xfrm>
          <a:prstGeom prst="rect">
            <a:avLst/>
          </a:prstGeom>
        </xdr:spPr>
      </xdr:pic>
      <xdr:pic macro="[0]!ExportPDFLog.ExportPDFLog">
        <xdr:nvPicPr>
          <xdr:cNvPr id="4" name="Picture 3">
            <a:extLst>
              <a:ext uri="{FF2B5EF4-FFF2-40B4-BE49-F238E27FC236}">
                <a16:creationId xmlns:a16="http://schemas.microsoft.com/office/drawing/2014/main" id="{A14B1981-0A38-4C7B-AEAD-4FA593B8F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91906" y="422490"/>
            <a:ext cx="449999" cy="450000"/>
          </a:xfrm>
          <a:prstGeom prst="rect">
            <a:avLst/>
          </a:prstGeom>
        </xdr:spPr>
      </xdr:pic>
    </xdr:grpSp>
    <xdr:clientData fPrintsWithSheet="0"/>
  </xdr:twoCellAnchor>
  <xdr:twoCellAnchor editAs="absolute">
    <xdr:from>
      <xdr:col>9</xdr:col>
      <xdr:colOff>1019049</xdr:colOff>
      <xdr:row>1</xdr:row>
      <xdr:rowOff>268085</xdr:rowOff>
    </xdr:from>
    <xdr:to>
      <xdr:col>10</xdr:col>
      <xdr:colOff>641312</xdr:colOff>
      <xdr:row>2</xdr:row>
      <xdr:rowOff>268084</xdr:rowOff>
    </xdr:to>
    <xdr:grpSp>
      <xdr:nvGrpSpPr>
        <xdr:cNvPr id="7" name="Group 6">
          <a:extLst>
            <a:ext uri="{FF2B5EF4-FFF2-40B4-BE49-F238E27FC236}">
              <a16:creationId xmlns:a16="http://schemas.microsoft.com/office/drawing/2014/main" id="{E83E23CC-CC3B-F63A-DDD6-E30AEF4A1179}"/>
            </a:ext>
          </a:extLst>
        </xdr:cNvPr>
        <xdr:cNvGrpSpPr>
          <a:grpSpLocks noChangeAspect="1"/>
        </xdr:cNvGrpSpPr>
      </xdr:nvGrpSpPr>
      <xdr:grpSpPr>
        <a:xfrm>
          <a:off x="15380508" y="537026"/>
          <a:ext cx="653204" cy="268940"/>
          <a:chOff x="1687181" y="20955"/>
          <a:chExt cx="611465" cy="251552"/>
        </a:xfrm>
      </xdr:grpSpPr>
      <xdr:pic macro="[0]!gotoTop.gotoTop">
        <xdr:nvPicPr>
          <xdr:cNvPr id="11" name="Picture 10">
            <a:extLst>
              <a:ext uri="{FF2B5EF4-FFF2-40B4-BE49-F238E27FC236}">
                <a16:creationId xmlns:a16="http://schemas.microsoft.com/office/drawing/2014/main" id="{10EBB3F9-B307-41B0-0CBC-B637CDBB399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colorTemperature colorTemp="47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flipH="1">
            <a:off x="1687181" y="20955"/>
            <a:ext cx="270261" cy="251012"/>
          </a:xfrm>
          <a:prstGeom prst="rect">
            <a:avLst/>
          </a:prstGeom>
        </xdr:spPr>
      </xdr:pic>
      <xdr:pic macro="[0]!gotoEnd.gotoEnd">
        <xdr:nvPicPr>
          <xdr:cNvPr id="12" name="Picture 11">
            <a:extLst>
              <a:ext uri="{FF2B5EF4-FFF2-40B4-BE49-F238E27FC236}">
                <a16:creationId xmlns:a16="http://schemas.microsoft.com/office/drawing/2014/main" id="{AD6BA0F4-B409-410B-9D9A-33B022A1F5E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a:off x="2028298" y="20955"/>
            <a:ext cx="270348" cy="251552"/>
          </a:xfrm>
          <a:prstGeom prst="rect">
            <a:avLst/>
          </a:prstGeom>
        </xdr:spPr>
      </xdr:pic>
    </xdr:grpSp>
    <xdr:clientData fPrintsWithSheet="0"/>
  </xdr:twoCellAnchor>
  <mc:AlternateContent xmlns:mc="http://schemas.openxmlformats.org/markup-compatibility/2006">
    <mc:Choice xmlns:a14="http://schemas.microsoft.com/office/drawing/2010/main" Requires="a14">
      <xdr:twoCellAnchor editAs="absolute">
        <xdr:from>
          <xdr:col>6</xdr:col>
          <xdr:colOff>190500</xdr:colOff>
          <xdr:row>2</xdr:row>
          <xdr:rowOff>0</xdr:rowOff>
        </xdr:from>
        <xdr:to>
          <xdr:col>8</xdr:col>
          <xdr:colOff>891540</xdr:colOff>
          <xdr:row>2</xdr:row>
          <xdr:rowOff>243840</xdr:rowOff>
        </xdr:to>
        <xdr:sp macro="" textlink="">
          <xdr:nvSpPr>
            <xdr:cNvPr id="23553" name="txtSearchBox" hidden="1">
              <a:extLst>
                <a:ext uri="{63B3BB69-23CF-44E3-9099-C40C66FF867C}">
                  <a14:compatExt spid="_x0000_s23553"/>
                </a:ext>
                <a:ext uri="{FF2B5EF4-FFF2-40B4-BE49-F238E27FC236}">
                  <a16:creationId xmlns:a16="http://schemas.microsoft.com/office/drawing/2014/main" id="{00000000-0008-0000-1D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259080</xdr:colOff>
          <xdr:row>1</xdr:row>
          <xdr:rowOff>0</xdr:rowOff>
        </xdr:from>
        <xdr:to>
          <xdr:col>7</xdr:col>
          <xdr:colOff>182880</xdr:colOff>
          <xdr:row>1</xdr:row>
          <xdr:rowOff>243840</xdr:rowOff>
        </xdr:to>
        <xdr:sp macro="" textlink="">
          <xdr:nvSpPr>
            <xdr:cNvPr id="23554" name="OptionButton1" hidden="1">
              <a:extLst>
                <a:ext uri="{63B3BB69-23CF-44E3-9099-C40C66FF867C}">
                  <a14:compatExt spid="_x0000_s23554"/>
                </a:ext>
                <a:ext uri="{FF2B5EF4-FFF2-40B4-BE49-F238E27FC236}">
                  <a16:creationId xmlns:a16="http://schemas.microsoft.com/office/drawing/2014/main" id="{00000000-0008-0000-1D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434340</xdr:colOff>
          <xdr:row>1</xdr:row>
          <xdr:rowOff>0</xdr:rowOff>
        </xdr:from>
        <xdr:to>
          <xdr:col>7</xdr:col>
          <xdr:colOff>1333500</xdr:colOff>
          <xdr:row>1</xdr:row>
          <xdr:rowOff>243840</xdr:rowOff>
        </xdr:to>
        <xdr:sp macro="" textlink="">
          <xdr:nvSpPr>
            <xdr:cNvPr id="23555" name="OptionButton2" hidden="1">
              <a:extLst>
                <a:ext uri="{63B3BB69-23CF-44E3-9099-C40C66FF867C}">
                  <a14:compatExt spid="_x0000_s23555"/>
                </a:ext>
                <a:ext uri="{FF2B5EF4-FFF2-40B4-BE49-F238E27FC236}">
                  <a16:creationId xmlns:a16="http://schemas.microsoft.com/office/drawing/2014/main" id="{00000000-0008-0000-1D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1790700</xdr:colOff>
          <xdr:row>1</xdr:row>
          <xdr:rowOff>0</xdr:rowOff>
        </xdr:from>
        <xdr:to>
          <xdr:col>7</xdr:col>
          <xdr:colOff>2453640</xdr:colOff>
          <xdr:row>1</xdr:row>
          <xdr:rowOff>243840</xdr:rowOff>
        </xdr:to>
        <xdr:sp macro="" textlink="">
          <xdr:nvSpPr>
            <xdr:cNvPr id="23556" name="OptionButton3" hidden="1">
              <a:extLst>
                <a:ext uri="{63B3BB69-23CF-44E3-9099-C40C66FF867C}">
                  <a14:compatExt spid="_x0000_s23556"/>
                </a:ext>
                <a:ext uri="{FF2B5EF4-FFF2-40B4-BE49-F238E27FC236}">
                  <a16:creationId xmlns:a16="http://schemas.microsoft.com/office/drawing/2014/main" id="{00000000-0008-0000-1D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absolute">
    <xdr:from>
      <xdr:col>8</xdr:col>
      <xdr:colOff>932956</xdr:colOff>
      <xdr:row>1</xdr:row>
      <xdr:rowOff>267862</xdr:rowOff>
    </xdr:from>
    <xdr:to>
      <xdr:col>8</xdr:col>
      <xdr:colOff>1216062</xdr:colOff>
      <xdr:row>2</xdr:row>
      <xdr:rowOff>249283</xdr:rowOff>
    </xdr:to>
    <xdr:pic macro="[0]!Sheet17.txtSearchBox_Clear">
      <xdr:nvPicPr>
        <xdr:cNvPr id="6" name="Picture 5">
          <a:extLst>
            <a:ext uri="{FF2B5EF4-FFF2-40B4-BE49-F238E27FC236}">
              <a16:creationId xmlns:a16="http://schemas.microsoft.com/office/drawing/2014/main" id="{F1967EC0-D2F4-4D80-B09C-D0B5B73D76E0}"/>
            </a:ext>
          </a:extLst>
        </xdr:cNvPr>
        <xdr:cNvPicPr preferRelativeResize="0">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274180" y="536803"/>
          <a:ext cx="283106" cy="250362"/>
        </a:xfrm>
        <a:prstGeom prst="rect">
          <a:avLst/>
        </a:prstGeom>
        <a:ln w="12700">
          <a:noFill/>
        </a:ln>
      </xdr:spPr>
    </xdr:pic>
    <xdr:clientData fPrintsWithSheet="0"/>
  </xdr:twoCellAnchor>
  <mc:AlternateContent xmlns:mc="http://schemas.openxmlformats.org/markup-compatibility/2006">
    <mc:Choice xmlns:a14="http://schemas.microsoft.com/office/drawing/2010/main" Requires="a14">
      <xdr:twoCellAnchor editAs="absolute">
        <xdr:from>
          <xdr:col>8</xdr:col>
          <xdr:colOff>53340</xdr:colOff>
          <xdr:row>1</xdr:row>
          <xdr:rowOff>0</xdr:rowOff>
        </xdr:from>
        <xdr:to>
          <xdr:col>8</xdr:col>
          <xdr:colOff>815340</xdr:colOff>
          <xdr:row>1</xdr:row>
          <xdr:rowOff>243840</xdr:rowOff>
        </xdr:to>
        <xdr:sp macro="" textlink="">
          <xdr:nvSpPr>
            <xdr:cNvPr id="23557" name="OptionButton4" hidden="1">
              <a:extLst>
                <a:ext uri="{63B3BB69-23CF-44E3-9099-C40C66FF867C}">
                  <a14:compatExt spid="_x0000_s23557"/>
                </a:ext>
                <a:ext uri="{FF2B5EF4-FFF2-40B4-BE49-F238E27FC236}">
                  <a16:creationId xmlns:a16="http://schemas.microsoft.com/office/drawing/2014/main" id="{00000000-0008-0000-1D00-000005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2293620</xdr:colOff>
          <xdr:row>1</xdr:row>
          <xdr:rowOff>0</xdr:rowOff>
        </xdr:from>
        <xdr:to>
          <xdr:col>9</xdr:col>
          <xdr:colOff>0</xdr:colOff>
          <xdr:row>2</xdr:row>
          <xdr:rowOff>0</xdr:rowOff>
        </xdr:to>
        <xdr:sp macro="" textlink="">
          <xdr:nvSpPr>
            <xdr:cNvPr id="23561" name="Label1" hidden="1">
              <a:extLst>
                <a:ext uri="{63B3BB69-23CF-44E3-9099-C40C66FF867C}">
                  <a14:compatExt spid="_x0000_s23561"/>
                </a:ext>
                <a:ext uri="{FF2B5EF4-FFF2-40B4-BE49-F238E27FC236}">
                  <a16:creationId xmlns:a16="http://schemas.microsoft.com/office/drawing/2014/main" id="{00000000-0008-0000-1D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8</xdr:col>
          <xdr:colOff>2294619</xdr:colOff>
          <xdr:row>2</xdr:row>
          <xdr:rowOff>0</xdr:rowOff>
        </xdr:from>
        <xdr:to>
          <xdr:col>9</xdr:col>
          <xdr:colOff>0</xdr:colOff>
          <xdr:row>2</xdr:row>
          <xdr:rowOff>257443</xdr:rowOff>
        </xdr:to>
        <xdr:grpSp>
          <xdr:nvGrpSpPr>
            <xdr:cNvPr id="9" name="Group 8">
              <a:extLst>
                <a:ext uri="{FF2B5EF4-FFF2-40B4-BE49-F238E27FC236}">
                  <a16:creationId xmlns:a16="http://schemas.microsoft.com/office/drawing/2014/main" id="{FFFDF517-C9CA-6615-6FC5-349E25B481E2}"/>
                </a:ext>
              </a:extLst>
            </xdr:cNvPr>
            <xdr:cNvGrpSpPr/>
          </xdr:nvGrpSpPr>
          <xdr:grpSpPr>
            <a:xfrm>
              <a:off x="11635843" y="537882"/>
              <a:ext cx="2725616" cy="257443"/>
              <a:chOff x="8735731" y="539612"/>
              <a:chExt cx="1801884" cy="284093"/>
            </a:xfrm>
          </xdr:grpSpPr>
          <xdr:sp macro="" textlink="">
            <xdr:nvSpPr>
              <xdr:cNvPr id="23560" name="ComboBox1" hidden="1">
                <a:extLst>
                  <a:ext uri="{63B3BB69-23CF-44E3-9099-C40C66FF867C}">
                    <a14:compatExt spid="_x0000_s23560"/>
                  </a:ext>
                  <a:ext uri="{FF2B5EF4-FFF2-40B4-BE49-F238E27FC236}">
                    <a16:creationId xmlns:a16="http://schemas.microsoft.com/office/drawing/2014/main" id="{00000000-0008-0000-1D00-0000085C0000}"/>
                  </a:ext>
                </a:extLst>
              </xdr:cNvPr>
              <xdr:cNvSpPr/>
            </xdr:nvSpPr>
            <xdr:spPr bwMode="auto">
              <a:xfrm>
                <a:off x="8735731" y="539612"/>
                <a:ext cx="1085852" cy="284093"/>
              </a:xfrm>
              <a:prstGeom prst="rect">
                <a:avLst/>
              </a:prstGeom>
              <a:noFill/>
              <a:ln>
                <a:noFill/>
              </a:ln>
              <a:extLst>
                <a:ext uri="{91240B29-F687-4F45-9708-019B960494DF}">
                  <a14:hiddenLine w="9525">
                    <a:noFill/>
                    <a:miter lim="800000"/>
                    <a:headEnd/>
                    <a:tailEnd/>
                  </a14:hiddenLine>
                </a:ext>
              </a:extLst>
            </xdr:spPr>
          </xdr:sp>
          <xdr:sp macro="" textlink="">
            <xdr:nvSpPr>
              <xdr:cNvPr id="23562" name="ComboBox2" hidden="1">
                <a:extLst>
                  <a:ext uri="{63B3BB69-23CF-44E3-9099-C40C66FF867C}">
                    <a14:compatExt spid="_x0000_s23562"/>
                  </a:ext>
                  <a:ext uri="{FF2B5EF4-FFF2-40B4-BE49-F238E27FC236}">
                    <a16:creationId xmlns:a16="http://schemas.microsoft.com/office/drawing/2014/main" id="{00000000-0008-0000-1D00-00000A5C0000}"/>
                  </a:ext>
                </a:extLst>
              </xdr:cNvPr>
              <xdr:cNvSpPr/>
            </xdr:nvSpPr>
            <xdr:spPr bwMode="auto">
              <a:xfrm>
                <a:off x="9821580" y="539612"/>
                <a:ext cx="716035" cy="284093"/>
              </a:xfrm>
              <a:prstGeom prst="rect">
                <a:avLst/>
              </a:prstGeom>
              <a:noFill/>
              <a:ln>
                <a:noFill/>
              </a:ln>
              <a:extLst>
                <a:ext uri="{91240B29-F687-4F45-9708-019B960494DF}">
                  <a14:hiddenLine w="9525">
                    <a:noFill/>
                    <a:miter lim="800000"/>
                    <a:headEnd/>
                    <a:tailEnd/>
                  </a14:hiddenLine>
                </a:ext>
              </a:extLst>
            </xdr:spPr>
          </xdr:sp>
        </xdr:grpSp>
        <xdr:clientData fPrintsWithSheet="0"/>
      </xdr:twoCellAnchor>
    </mc:Choice>
    <mc:Fallback/>
  </mc:AlternateContent>
  <xdr:twoCellAnchor>
    <xdr:from>
      <xdr:col>0</xdr:col>
      <xdr:colOff>0</xdr:colOff>
      <xdr:row>0</xdr:row>
      <xdr:rowOff>0</xdr:rowOff>
    </xdr:from>
    <xdr:to>
      <xdr:col>2</xdr:col>
      <xdr:colOff>804528</xdr:colOff>
      <xdr:row>0</xdr:row>
      <xdr:rowOff>176400</xdr:rowOff>
    </xdr:to>
    <xdr:grpSp>
      <xdr:nvGrpSpPr>
        <xdr:cNvPr id="13" name="Group 12">
          <a:extLst>
            <a:ext uri="{FF2B5EF4-FFF2-40B4-BE49-F238E27FC236}">
              <a16:creationId xmlns:a16="http://schemas.microsoft.com/office/drawing/2014/main" id="{93326682-FCD6-406E-9677-853D9E239C0E}"/>
            </a:ext>
          </a:extLst>
        </xdr:cNvPr>
        <xdr:cNvGrpSpPr/>
      </xdr:nvGrpSpPr>
      <xdr:grpSpPr>
        <a:xfrm>
          <a:off x="0" y="0"/>
          <a:ext cx="2427140" cy="176400"/>
          <a:chOff x="662609" y="1590261"/>
          <a:chExt cx="2054208" cy="176395"/>
        </a:xfrm>
      </xdr:grpSpPr>
      <xdr:sp macro="" textlink="">
        <xdr:nvSpPr>
          <xdr:cNvPr id="14" name="Rectangle: Rounded Corners 13">
            <a:hlinkClick xmlns:r="http://schemas.openxmlformats.org/officeDocument/2006/relationships" r:id="rId8"/>
            <a:extLst>
              <a:ext uri="{FF2B5EF4-FFF2-40B4-BE49-F238E27FC236}">
                <a16:creationId xmlns:a16="http://schemas.microsoft.com/office/drawing/2014/main" id="{2059A37B-DBBA-67BB-13CC-F8FDCEF56E1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5" name="Rectangle: Rounded Corners 14">
            <a:extLst>
              <a:ext uri="{FF2B5EF4-FFF2-40B4-BE49-F238E27FC236}">
                <a16:creationId xmlns:a16="http://schemas.microsoft.com/office/drawing/2014/main" id="{869759DF-12CC-080A-CB39-10F9BF8BB21E}"/>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fPrintsWithSheet="0"/>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583217</xdr:colOff>
      <xdr:row>0</xdr:row>
      <xdr:rowOff>176400</xdr:rowOff>
    </xdr:to>
    <xdr:grpSp>
      <xdr:nvGrpSpPr>
        <xdr:cNvPr id="4" name="Group 3">
          <a:extLst>
            <a:ext uri="{FF2B5EF4-FFF2-40B4-BE49-F238E27FC236}">
              <a16:creationId xmlns:a16="http://schemas.microsoft.com/office/drawing/2014/main" id="{8DCA2E81-9478-4613-9D08-E1E8C4C4C5E5}"/>
            </a:ext>
          </a:extLst>
        </xdr:cNvPr>
        <xdr:cNvGrpSpPr/>
      </xdr:nvGrpSpPr>
      <xdr:grpSpPr>
        <a:xfrm>
          <a:off x="0" y="0"/>
          <a:ext cx="2288192"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066F336-E10C-2DE6-6089-B7E1AB44059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2FFEB247-5DDF-EADD-9FF1-82205A89C033}"/>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492108</xdr:colOff>
      <xdr:row>0</xdr:row>
      <xdr:rowOff>176395</xdr:rowOff>
    </xdr:to>
    <xdr:grpSp>
      <xdr:nvGrpSpPr>
        <xdr:cNvPr id="5" name="Group 4">
          <a:extLst>
            <a:ext uri="{FF2B5EF4-FFF2-40B4-BE49-F238E27FC236}">
              <a16:creationId xmlns:a16="http://schemas.microsoft.com/office/drawing/2014/main" id="{253E1A1E-A3D0-4FE2-BC5F-CCD6C0DFEB73}"/>
            </a:ext>
          </a:extLst>
        </xdr:cNvPr>
        <xdr:cNvGrpSpPr/>
      </xdr:nvGrpSpPr>
      <xdr:grpSpPr>
        <a:xfrm>
          <a:off x="0" y="0"/>
          <a:ext cx="2511408" cy="176395"/>
          <a:chOff x="662609" y="1590261"/>
          <a:chExt cx="2054208" cy="176395"/>
        </a:xfrm>
      </xdr:grpSpPr>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DFA3AA1-5B05-2170-419C-AACF0BCDE9D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7" name="Rectangle: Rounded Corners 6">
            <a:extLst>
              <a:ext uri="{FF2B5EF4-FFF2-40B4-BE49-F238E27FC236}">
                <a16:creationId xmlns:a16="http://schemas.microsoft.com/office/drawing/2014/main" id="{382437AD-E752-734F-109E-2401CC56216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twoCellAnchor editAs="absolute">
    <xdr:from>
      <xdr:col>8</xdr:col>
      <xdr:colOff>927</xdr:colOff>
      <xdr:row>0</xdr:row>
      <xdr:rowOff>83532</xdr:rowOff>
    </xdr:from>
    <xdr:to>
      <xdr:col>8</xdr:col>
      <xdr:colOff>1251157</xdr:colOff>
      <xdr:row>1</xdr:row>
      <xdr:rowOff>2004</xdr:rowOff>
    </xdr:to>
    <xdr:sp macro="[0]!ConsolidateDNF.ConsolidateDNF" textlink="">
      <xdr:nvSpPr>
        <xdr:cNvPr id="2" name="Rectangle: Rounded Corners 1">
          <a:extLst>
            <a:ext uri="{FF2B5EF4-FFF2-40B4-BE49-F238E27FC236}">
              <a16:creationId xmlns:a16="http://schemas.microsoft.com/office/drawing/2014/main" id="{E7E5E155-44A4-4346-A92C-5539C4837CF0}"/>
            </a:ext>
          </a:extLst>
        </xdr:cNvPr>
        <xdr:cNvSpPr/>
      </xdr:nvSpPr>
      <xdr:spPr>
        <a:xfrm>
          <a:off x="9553903" y="83532"/>
          <a:ext cx="1251157" cy="182241"/>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Consolidate D&amp;F</a:t>
          </a:r>
        </a:p>
      </xdr:txBody>
    </xdr:sp>
    <xdr:clientData fPrintsWithSheet="0"/>
  </xdr:twoCellAnchor>
  <xdr:twoCellAnchor editAs="absolute">
    <xdr:from>
      <xdr:col>8</xdr:col>
      <xdr:colOff>927</xdr:colOff>
      <xdr:row>1</xdr:row>
      <xdr:rowOff>85773</xdr:rowOff>
    </xdr:from>
    <xdr:to>
      <xdr:col>9</xdr:col>
      <xdr:colOff>0</xdr:colOff>
      <xdr:row>2</xdr:row>
      <xdr:rowOff>0</xdr:rowOff>
    </xdr:to>
    <xdr:sp macro="[0]!CompareDNF.CompareDNF" textlink="">
      <xdr:nvSpPr>
        <xdr:cNvPr id="3" name="Rectangle: Rounded Corners 2">
          <a:extLst>
            <a:ext uri="{FF2B5EF4-FFF2-40B4-BE49-F238E27FC236}">
              <a16:creationId xmlns:a16="http://schemas.microsoft.com/office/drawing/2014/main" id="{EA28F61F-E742-4A04-A863-29A170A5E429}"/>
            </a:ext>
          </a:extLst>
        </xdr:cNvPr>
        <xdr:cNvSpPr/>
      </xdr:nvSpPr>
      <xdr:spPr>
        <a:xfrm>
          <a:off x="9553903" y="353787"/>
          <a:ext cx="1255987" cy="182241"/>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Compare D&amp;F</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A37243-05DE-4A60-A303-D47DDEE5637D}" name="TableInstructions" displayName="TableInstructions" ref="A5:D20" totalsRowShown="0" headerRowDxfId="525" dataDxfId="524" headerRowCellStyle="Normal 14 4 6">
  <autoFilter ref="A5:D20" xr:uid="{A5A37243-05DE-4A60-A303-D47DDEE5637D}"/>
  <tableColumns count="4">
    <tableColumn id="1" xr3:uid="{54CD31F5-44A3-4063-A507-AFEE10C5C168}" name="SN" dataDxfId="523">
      <calculatedColumnFormula>ROW()-5</calculatedColumnFormula>
    </tableColumn>
    <tableColumn id="2" xr3:uid="{2368C5F8-0612-4155-B61A-1B1A9DF158FD}" name="Page" dataDxfId="522"/>
    <tableColumn id="3" xr3:uid="{F1DC2916-9A53-4CDB-B240-C002102859F5}" name="Role" dataDxfId="521"/>
    <tableColumn id="4" xr3:uid="{4E98D772-8A97-4B53-AFD8-D3FBA854D17C}" name="Instructions" dataDxfId="52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4BE349-6EAD-4C1E-A3E1-2129FDE6A6EE}" name="TableGnD" displayName="TableGnD" ref="A5:D105" totalsRowShown="0" headerRowDxfId="519" dataDxfId="518" headerRowCellStyle="Normal 14 4 6">
  <autoFilter ref="A5:D105" xr:uid="{864BE349-6EAD-4C1E-A3E1-2129FDE6A6EE}"/>
  <tableColumns count="4">
    <tableColumn id="1" xr3:uid="{18F8790B-51B5-4194-98F4-69B912CABF04}" name="SN" dataDxfId="517">
      <calculatedColumnFormula>ROW()-5</calculatedColumnFormula>
    </tableColumn>
    <tableColumn id="3" xr3:uid="{FE95099E-FBB1-477F-952C-E7904CFF6C54}" name="Section" dataDxfId="516"/>
    <tableColumn id="2" xr3:uid="{0D887DDC-170F-47A1-9A6C-7A16B4E8BE39}" name="Term" dataDxfId="515"/>
    <tableColumn id="4" xr3:uid="{3EED60BE-44A8-48A2-BE67-2C4863A6D1E1}" name="Description" dataDxfId="514"/>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67CBD3-D8FC-4DB7-B84B-E542FCF8864F}" name="TableGnD2" displayName="TableGnD2" ref="A5:F12" totalsRowShown="0" headerRowDxfId="497" dataDxfId="496" headerRowCellStyle="Normal 14 4 6">
  <autoFilter ref="A5:F12" xr:uid="{864BE349-6EAD-4C1E-A3E1-2129FDE6A6EE}"/>
  <tableColumns count="6">
    <tableColumn id="1" xr3:uid="{BCFC94C5-35ED-40B8-95D9-BCA5BD9FEDD8}" name="SN" dataDxfId="495">
      <calculatedColumnFormula>ROW()-5</calculatedColumnFormula>
    </tableColumn>
    <tableColumn id="4" xr3:uid="{4C42A32D-5A1F-4502-AFE4-B708EED5CBA3}" name="Question" dataDxfId="494"/>
    <tableColumn id="2" xr3:uid="{B689537A-683E-4A52-A80B-D99F18E40FBE}" name="Date of_x000a_ Interview" dataDxfId="493"/>
    <tableColumn id="6" xr3:uid="{44BABC01-F6ED-4108-803E-B731B5A70286}" name="Response" dataDxfId="492"/>
    <tableColumn id="5" xr3:uid="{A6A682A5-104C-4B03-ACC4-6485BF58A79F}" name="Internal Comment" dataDxfId="491"/>
    <tableColumn id="3" xr3:uid="{031E3CA7-B3C0-436C-93C5-04367DDFB11A}" name="Follow Up Question" dataDxfId="490"/>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BDC75A-4841-4299-947C-EAD9322097A6}" name="Table6" displayName="Table6" ref="H5:K10" totalsRowShown="0" headerRowDxfId="489" dataDxfId="487" headerRowBorderDxfId="488" tableBorderDxfId="486" totalsRowBorderDxfId="485" headerRowCellStyle="Normal 14 4 6">
  <autoFilter ref="H5:K10" xr:uid="{F6BDC75A-4841-4299-947C-EAD9322097A6}"/>
  <tableColumns count="4">
    <tableColumn id="1" xr3:uid="{C09C30FC-E678-4FA0-830F-DF481A2E754C}" name="Year" dataDxfId="484"/>
    <tableColumn id="2" xr3:uid="{3BD218EE-6BC5-4A87-81B6-355DDF55A9B9}" name="Value Completed (Baseline) in M SAR" dataDxfId="483"/>
    <tableColumn id="3" xr3:uid="{2AC72B4E-0D63-42E5-A903-AABEA45A1BE6}" name="Value Completed (Actual) in M SAR" dataDxfId="482"/>
    <tableColumn id="4" xr3:uid="{A55CD2BA-9389-4EE8-93FE-7974783299FB}" name="Value Completed (Forecast) in M SAR" dataDxfId="481"/>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38ADAD1-A415-48E0-B664-FCD13792A5F7}" name="Table7" displayName="Table7" ref="M5:R15" totalsRowShown="0" headerRowDxfId="480" dataDxfId="478" headerRowBorderDxfId="479" tableBorderDxfId="477" headerRowCellStyle="Normal 14 4 6">
  <autoFilter ref="M5:R15" xr:uid="{638ADAD1-A415-48E0-B664-FCD13792A5F7}"/>
  <tableColumns count="6">
    <tableColumn id="1" xr3:uid="{2B21D8AB-F27C-4DF2-9DB4-F450CD6C7B9E}" name="Risk" dataDxfId="476"/>
    <tableColumn id="2" xr3:uid="{1FFAB184-A74A-4024-932B-EAA226E32E78}" name="Source" dataDxfId="475"/>
    <tableColumn id="3" xr3:uid="{C1C76498-6273-472A-B7D2-03AD43DC832C}" name="Potential Impact" dataDxfId="474"/>
    <tableColumn id="4" xr3:uid="{6FBC48BF-CC01-44D9-8772-B2A5F6EDEFB9}" name="Risk Rating" dataDxfId="473"/>
    <tableColumn id="6" xr3:uid="{58250314-6F34-4AC6-B216-ACDA1B7632A8}" name="Risk Status" dataDxfId="472"/>
    <tableColumn id="5" xr3:uid="{41DF5C0C-6F78-45D7-AB7A-0DEBC5F5B54E}" name="Current Measures" dataDxfId="471"/>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53DEF4E-A1FA-415F-AD37-2A938CDA2D96}" name="Table23" displayName="Table23" ref="T5:U10" totalsRowShown="0" headerRowDxfId="470" dataDxfId="468" headerRowBorderDxfId="469" tableBorderDxfId="467" totalsRowBorderDxfId="466" headerRowCellStyle="Normal 14 4 6">
  <autoFilter ref="T5:U10" xr:uid="{B53DEF4E-A1FA-415F-AD37-2A938CDA2D96}"/>
  <tableColumns count="2">
    <tableColumn id="1" xr3:uid="{48BEC9E9-22B2-4383-92A3-3F9DA680E10B}" name="Risk Category" dataDxfId="465"/>
    <tableColumn id="2" xr3:uid="{B1E42917-05B3-4B85-8BF5-68A9CC4CEA5C}" name="Number of Risk Items" dataDxfId="464"/>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8862F939-7684-4C74-ADA8-F54F6BD771C8}" name="Table732" displayName="Table732" ref="W5:AE10" totalsRowShown="0" headerRowDxfId="463" dataDxfId="461" headerRowBorderDxfId="462" tableBorderDxfId="460" headerRowCellStyle="Normal 14 4 6">
  <autoFilter ref="W5:AE10" xr:uid="{8862F939-7684-4C74-ADA8-F54F6BD771C8}"/>
  <tableColumns count="9">
    <tableColumn id="1" xr3:uid="{66721B76-AD57-4BB1-B26C-2BCDD44F425C}" name="ProjectID" dataDxfId="459"/>
    <tableColumn id="2" xr3:uid="{C88E216B-BD34-42CC-998F-E77CC61CFB87}" name="ForecastCompletionYear" dataDxfId="458"/>
    <tableColumn id="3" xr3:uid="{ED650640-C893-4450-B858-10A32F6F83CE}" name="ProjectType" dataDxfId="457"/>
    <tableColumn id="4" xr3:uid="{38AED173-C88C-4268-A7E9-5D6977BE9CBE}" name="ProjectStage" dataDxfId="456"/>
    <tableColumn id="6" xr3:uid="{EC34263B-FEDC-45AB-B226-AB51EA87CD65}" name="Criticality" dataDxfId="455"/>
    <tableColumn id="5" xr3:uid="{7A400F26-A0B9-470B-A63D-22AC9D14998E}" name="DelayInSchedule" dataDxfId="454"/>
    <tableColumn id="7" xr3:uid="{F0ECBF79-FE84-4A41-B268-3B1BC820F5CA}" name="CostOverrun" dataDxfId="453"/>
    <tableColumn id="8" xr3:uid="{8B6BDA4C-B34D-46FF-9C6B-41AE423BCD60}" name="Priority" dataDxfId="452"/>
    <tableColumn id="9" xr3:uid="{ACF3CB22-4D87-4D03-B891-E6E3F82A93B3}" name="ProjectValue" dataDxfId="451"/>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24A8AD-FA0D-4B58-8889-27E89523D8B7}" name="TableGnD219" displayName="TableGnD219" ref="A5:F23" totalsRowShown="0" headerRowDxfId="434" dataDxfId="433" headerRowCellStyle="Normal 14 4 6">
  <autoFilter ref="A5:F23" xr:uid="{E124A8AD-FA0D-4B58-8889-27E89523D8B7}"/>
  <tableColumns count="6">
    <tableColumn id="1" xr3:uid="{2FF515EE-FEFA-4F2B-8E6D-C7C137917FE3}" name="SN" dataDxfId="432">
      <calculatedColumnFormula>ROW()-5</calculatedColumnFormula>
    </tableColumn>
    <tableColumn id="4" xr3:uid="{FE405A25-26FC-40DB-8202-F979D4D4B87B}" name="Question" dataDxfId="431"/>
    <tableColumn id="2" xr3:uid="{D7CDD2DC-CA4E-4839-9B1B-B7BC396EBF55}" name="Date of Interview" dataDxfId="430"/>
    <tableColumn id="6" xr3:uid="{3FC0B7C0-9EF5-4CD2-BD04-C83D98CA4FE8}" name="Response" dataDxfId="429"/>
    <tableColumn id="5" xr3:uid="{A62987BE-367D-4487-9017-6766BC929B3E}" name="Internal Comment" dataDxfId="428"/>
    <tableColumn id="3" xr3:uid="{4E3B3D40-A77D-45CA-BE3A-A34A00D78446}" name="Follow Up Question" dataDxfId="427"/>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96F010-41FE-465B-BB3C-ABD0D56021D3}" name="TableGnD220" displayName="TableGnD220" ref="A5:F30" totalsRowShown="0" headerRowDxfId="370" dataDxfId="369" headerRowCellStyle="Normal 14 4 6">
  <autoFilter ref="A5:F30" xr:uid="{2496F010-41FE-465B-BB3C-ABD0D56021D3}"/>
  <tableColumns count="6">
    <tableColumn id="1" xr3:uid="{53348864-0E88-4F4A-B26A-5FA5DC93F798}" name="SN" dataDxfId="368">
      <calculatedColumnFormula>ROW()-5</calculatedColumnFormula>
    </tableColumn>
    <tableColumn id="4" xr3:uid="{710F3A27-CD05-4A71-BA05-1FEF27ED9BE6}" name="Question" dataDxfId="367"/>
    <tableColumn id="2" xr3:uid="{A7C55FF1-1313-42E9-AD30-C40989D466B2}" name="Date of Interview" dataDxfId="366"/>
    <tableColumn id="6" xr3:uid="{B71499BC-6289-4F29-9AB4-12742CA7F583}" name="Response" dataDxfId="365"/>
    <tableColumn id="5" xr3:uid="{FCE5D35A-203D-4E95-91CD-76249DD2C90A}" name="Internal Comment" dataDxfId="364"/>
    <tableColumn id="3" xr3:uid="{F55CA432-E060-40E3-99EF-4CFDF57A481E}" name="Follow Up Question" dataDxfId="363"/>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A2180E4-1087-44EB-B293-2713B94E760E}" name="Table39" displayName="Table39" ref="H5:L8" totalsRowShown="0" headerRowDxfId="358" dataDxfId="356" headerRowBorderDxfId="357" tableBorderDxfId="355" totalsRowBorderDxfId="354" headerRowCellStyle="Normal 14 4 6">
  <autoFilter ref="H5:L8" xr:uid="{AA2180E4-1087-44EB-B293-2713B94E760E}"/>
  <tableColumns count="5">
    <tableColumn id="1" xr3:uid="{50B90FFE-E3A0-4BD3-8CD1-55DDFDB25084}" name="SN" dataDxfId="353">
      <calculatedColumnFormula>IF(#REF!="","",SUBTOTAL(3,#REF!)*1)</calculatedColumnFormula>
    </tableColumn>
    <tableColumn id="2" xr3:uid="{3AF1A46B-165D-4024-9D3E-B7CF85842032}" name="Program" dataDxfId="352"/>
    <tableColumn id="3" xr3:uid="{6C0F1369-7A19-4B1A-8514-79CED9721422}" name="Acquired (Ha)" dataDxfId="351"/>
    <tableColumn id="4" xr3:uid="{DD04FFCF-2E44-406C-B280-CDA37F889B2D}" name="Under Negotiation (Ha)" dataDxfId="350"/>
    <tableColumn id="5" xr3:uid="{10BB4472-289D-439E-813C-345898421329}" name="Pending (Ha)" dataDxfId="34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34DCE5DA-1F40-4A5A-8BDF-8F0EF69847AB}" name="Table40" displayName="Table40" ref="N5:P17" totalsRowShown="0" headerRowDxfId="348" dataDxfId="346" headerRowBorderDxfId="347" tableBorderDxfId="345" totalsRowBorderDxfId="344" headerRowCellStyle="Normal 14 4 6">
  <autoFilter ref="N5:P17" xr:uid="{34DCE5DA-1F40-4A5A-8BDF-8F0EF69847AB}"/>
  <tableColumns count="3">
    <tableColumn id="1" xr3:uid="{91566C60-B7AC-484C-90B1-E464AADDC773}" name="SN" dataDxfId="343">
      <calculatedColumnFormula>IF(#REF!="","",SUBTOTAL(3,#REF!)*1)</calculatedColumnFormula>
    </tableColumn>
    <tableColumn id="2" xr3:uid="{76CDDEC2-585E-46CB-AB44-AE6BD635D781}" name="Month" dataDxfId="342"/>
    <tableColumn id="3" xr3:uid="{1EFA37EC-ED68-4650-B416-62A6043FB9AA}" name="Number of Quality Audits" dataDxfId="34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6DEABE-6A43-4C7E-80A0-FEB4F07EE595}" name="Table41" displayName="Table41" ref="R5:V7" totalsRowShown="0" headerRowDxfId="340" dataDxfId="338" headerRowBorderDxfId="339" tableBorderDxfId="337" totalsRowBorderDxfId="336" headerRowCellStyle="Normal 14 4 6">
  <autoFilter ref="R5:V7" xr:uid="{166DEABE-6A43-4C7E-80A0-FEB4F07EE595}"/>
  <tableColumns count="5">
    <tableColumn id="1" xr3:uid="{FF89406F-9542-4393-BDB3-D07EE502520F}" name="SN" dataDxfId="335">
      <calculatedColumnFormula>IF(#REF!="","",SUBTOTAL(3,#REF!)*1)</calculatedColumnFormula>
    </tableColumn>
    <tableColumn id="2" xr3:uid="{31385256-0F85-4B30-9296-1E77DF8A4633}" name="Parameter" dataDxfId="334"/>
    <tableColumn id="3" xr3:uid="{B520B2E6-3743-4E81-94B3-251912DAC758}" name="Baseline" dataDxfId="333"/>
    <tableColumn id="4" xr3:uid="{60B06A08-680A-4CAF-93C6-1936B2311754}" name="Actual" dataDxfId="332"/>
    <tableColumn id="5" xr3:uid="{FDAB8732-164A-4121-8E7D-17EDDFF41152}" name="Forecast" dataDxfId="33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D98C9CDB-C720-4F74-B202-81F2D3391431}" name="Table42" displayName="Table42" ref="X5:AC10" totalsRowShown="0" headerRowDxfId="330" dataDxfId="328" headerRowBorderDxfId="329" tableBorderDxfId="327" totalsRowBorderDxfId="326" headerRowCellStyle="Normal 14 4 6">
  <autoFilter ref="X5:AC10" xr:uid="{D98C9CDB-C720-4F74-B202-81F2D3391431}"/>
  <tableColumns count="6">
    <tableColumn id="1" xr3:uid="{AFC252F9-33FD-440C-BF56-A32D783078E0}" name="SN" dataDxfId="325"/>
    <tableColumn id="2" xr3:uid="{268C8B0F-1B60-4686-B0EB-32F5013C0F1A}" name="Incident Category" dataDxfId="324"/>
    <tableColumn id="3" xr3:uid="{3A844904-B679-4E72-91CB-8701F86B0C37}" name="Number of Incidents (To-Date)" dataDxfId="323"/>
    <tableColumn id="4" xr3:uid="{731451E1-E8F7-4CB7-B4ED-D5F06D8D7B7A}" name="Number of Investigations in Progress" dataDxfId="322"/>
    <tableColumn id="5" xr3:uid="{A1902CCA-8713-4F71-97CB-AD6902F18B77}" name="Number of Investigations Completed" dataDxfId="321"/>
    <tableColumn id="6" xr3:uid="{387F574A-82D4-4A78-B681-1E2AED759238}" name="Number of Investigations Pending Approval" dataDxfId="32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53E04367-9908-49D0-9E87-998AD8E8C086}" name="Table43" displayName="Table43" ref="AE5:AI11" totalsRowShown="0" headerRowDxfId="319" dataDxfId="317" headerRowBorderDxfId="318" tableBorderDxfId="316" totalsRowBorderDxfId="315" headerRowCellStyle="Normal 14 4 6">
  <autoFilter ref="AE5:AI11" xr:uid="{53E04367-9908-49D0-9E87-998AD8E8C086}"/>
  <tableColumns count="5">
    <tableColumn id="1" xr3:uid="{28B8C77B-7AC4-4D75-AB1A-B424158FA6D8}" name="SN" dataDxfId="314"/>
    <tableColumn id="2" xr3:uid="{66C9485E-8B79-46F5-9881-4267AD63B370}" name="Audits/Inspections" dataDxfId="313"/>
    <tableColumn id="3" xr3:uid="{D52D3676-2E56-456F-BB48-9C569DB4CBFC}" name="In Progress_audits" dataDxfId="312"/>
    <tableColumn id="4" xr3:uid="{3D14A7FA-10C0-41F6-93E7-ABD073F59FC1}" name="Completed_audits" dataDxfId="311"/>
    <tableColumn id="5" xr3:uid="{DCF963B7-9133-4C5A-BCB6-2A59ABFE4A9D}" name="Remaining Planned" dataDxfId="310"/>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55F02764-C933-4B17-AEAD-A158A4A235A2}" name="Table45" displayName="Table45" ref="AK5:AO11" totalsRowShown="0" headerRowDxfId="309" dataDxfId="307" headerRowBorderDxfId="308" tableBorderDxfId="306" totalsRowBorderDxfId="305" headerRowCellStyle="Normal 14 4 6">
  <autoFilter ref="AK5:AO11" xr:uid="{55F02764-C933-4B17-AEAD-A158A4A235A2}"/>
  <tableColumns count="5">
    <tableColumn id="1" xr3:uid="{8F19F44E-6097-41A5-A52B-9311348B8FCB}" name="SN" dataDxfId="304"/>
    <tableColumn id="2" xr3:uid="{45621C82-E386-4326-8833-BCFF7F5443B1}" name="Actions" dataDxfId="303"/>
    <tableColumn id="3" xr3:uid="{D7C451C2-4D89-40F7-ADDF-2D853DFDB860}" name="In Progress_actions" dataDxfId="302"/>
    <tableColumn id="4" xr3:uid="{F6982B8C-7FCD-4C05-B638-09DEEE74CB77}" name="Completed_actions" dataDxfId="301"/>
    <tableColumn id="5" xr3:uid="{2CEBC3EA-2D7A-4851-AD8E-EA4C33A97340}" name="Pending Approval" dataDxfId="30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A0F17AA-4519-4A21-B7E0-25D9BE63DF1E}" name="Table46" displayName="Table46" ref="AQ5:AS17" totalsRowShown="0" headerRowDxfId="299" dataDxfId="297" headerRowBorderDxfId="298" tableBorderDxfId="296" totalsRowBorderDxfId="295" headerRowCellStyle="Normal 14 4 6">
  <autoFilter ref="AQ5:AS17" xr:uid="{FA0F17AA-4519-4A21-B7E0-25D9BE63DF1E}"/>
  <tableColumns count="3">
    <tableColumn id="1" xr3:uid="{EBA601B6-4499-4D45-896D-6BD07029656B}" name="SN" dataDxfId="294">
      <calculatedColumnFormula>IF(#REF!="","",SUBTOTAL(3,#REF!)*1)</calculatedColumnFormula>
    </tableColumn>
    <tableColumn id="2" xr3:uid="{69D81CAD-1E9C-4C7B-9451-E829CCBB4119}" name="Year" dataDxfId="293"/>
    <tableColumn id="3" xr3:uid="{7BBFF48D-FE3A-4145-9238-6137D58AD00B}" name="Value_training" dataDxfId="292"/>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C566127-3BA7-47B7-BE1A-8571E67DE100}" name="TableGnD221" displayName="TableGnD221" ref="A5:F11" totalsRowShown="0" headerRowDxfId="237" dataDxfId="236" headerRowCellStyle="Normal 14 4 6">
  <autoFilter ref="A5:F11" xr:uid="{7C566127-3BA7-47B7-BE1A-8571E67DE100}"/>
  <tableColumns count="6">
    <tableColumn id="1" xr3:uid="{B93D3BCF-FC57-4A16-8732-C7210FDD51EA}" name="SN" dataDxfId="235">
      <calculatedColumnFormula>ROW()-5</calculatedColumnFormula>
    </tableColumn>
    <tableColumn id="4" xr3:uid="{4A7867C2-FCC9-43B7-9811-5CCC3E229C64}" name="Question" dataDxfId="234"/>
    <tableColumn id="2" xr3:uid="{256174A5-E2F7-4F49-A528-AA4B2E5C1D65}" name="Date of Interview" dataDxfId="233"/>
    <tableColumn id="6" xr3:uid="{704DA749-7C2E-4AF2-908A-E9FD9021B2EE}" name="Response" dataDxfId="232"/>
    <tableColumn id="5" xr3:uid="{94685139-400B-4716-8B0A-0C835906341B}" name="Internal Comment" dataDxfId="231"/>
    <tableColumn id="3" xr3:uid="{98D52C94-33E3-47B5-94D9-1EAA123F447C}" name="Follow Up Question" dataDxfId="230"/>
  </tableColumns>
  <tableStyleInfo name="TableStyleLight1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F0CDA5ED-83A6-452C-8EA3-A52A3E73F49B}" name="Table38" displayName="Table38" ref="H5:K11" totalsRowShown="0" headerRowDxfId="225" dataDxfId="224" tableBorderDxfId="223" headerRowCellStyle="Normal 14 4 6">
  <autoFilter ref="H5:K11" xr:uid="{F0CDA5ED-83A6-452C-8EA3-A52A3E73F49B}"/>
  <tableColumns count="4">
    <tableColumn id="1" xr3:uid="{E979CA58-80F7-477B-864B-C64CCCDC9D3B}" name="Year" dataDxfId="222"/>
    <tableColumn id="2" xr3:uid="{697F8502-447D-4F25-AF89-C1CCE2CB7388}" name="Budget Value (Baseline) in M SAR" dataDxfId="221"/>
    <tableColumn id="3" xr3:uid="{91E6F022-2871-4324-A935-2A99B8947A58}" name="Budget Value (Revised) in M SAR" dataDxfId="220"/>
    <tableColumn id="4" xr3:uid="{2F74876A-5616-47AD-9E56-EF142DC4BC61}" name="Budget Value (Forecast) in M SAR" dataDxfId="21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3465F4-8642-442C-A32C-064B350465AE}" name="TableGnD23789" displayName="TableGnD23789" ref="A5:F11" totalsRowShown="0" headerRowDxfId="202" dataDxfId="201" headerRowCellStyle="Normal 14 4 6">
  <autoFilter ref="A5:F11" xr:uid="{864BE349-6EAD-4C1E-A3E1-2129FDE6A6EE}"/>
  <tableColumns count="6">
    <tableColumn id="1" xr3:uid="{D64120B7-D117-46C2-8534-9737ECB71B5A}" name="SN" dataDxfId="200">
      <calculatedColumnFormula>ROW()-5</calculatedColumnFormula>
    </tableColumn>
    <tableColumn id="2" xr3:uid="{CAD96916-06D2-478F-B07B-18A82F821B29}" name="Question" dataDxfId="199"/>
    <tableColumn id="4" xr3:uid="{9237456B-2111-4B88-BC56-7918D4D09DCE}" name="Date of Interview" dataDxfId="198"/>
    <tableColumn id="3" xr3:uid="{0842C622-8A40-4DB4-A02D-A2D7B5035381}" name="Response" dataDxfId="197"/>
    <tableColumn id="5" xr3:uid="{EA493FF3-3CF6-49EA-BDBA-339952B054E4}" name="Internal Comment" dataDxfId="196"/>
    <tableColumn id="6" xr3:uid="{01210113-00D7-402C-8695-3CDE86523261}" name="Follow Up Question" dataDxfId="195"/>
  </tableColumns>
  <tableStyleInfo name="TableStyleLight1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9BFDE3-66E0-4950-B4C9-4791768A1CED}" name="TableGnD222" displayName="TableGnD222" ref="A5:F12" totalsRowShown="0" headerRowDxfId="178" dataDxfId="177" headerRowCellStyle="Normal 14 4 6">
  <autoFilter ref="A5:F12" xr:uid="{8C9BFDE3-66E0-4950-B4C9-4791768A1CED}"/>
  <tableColumns count="6">
    <tableColumn id="1" xr3:uid="{31FC394C-1185-45E2-BE49-7552FBF3D6AA}" name="SN" dataDxfId="176">
      <calculatedColumnFormula>ROW()-5</calculatedColumnFormula>
    </tableColumn>
    <tableColumn id="4" xr3:uid="{AAD0A41A-BF54-4F03-B2EE-61698BFA0F48}" name="Question" dataDxfId="175"/>
    <tableColumn id="2" xr3:uid="{5079DEDE-7E67-41EE-BE70-BBDE708B4BE7}" name="Date of Interview" dataDxfId="174"/>
    <tableColumn id="6" xr3:uid="{FCDA8F1F-5D43-44E4-8D3C-560E0581CF93}" name="Response" dataDxfId="173"/>
    <tableColumn id="5" xr3:uid="{3B9EABC0-C9FD-45F5-A8B1-C2DE71C1B468}" name="Internal Comment" dataDxfId="172"/>
    <tableColumn id="3" xr3:uid="{5FA16EC9-0D85-44B5-A4FB-25A455203D4C}" name="Follow Up Question" dataDxfId="171"/>
  </tableColumns>
  <tableStyleInfo name="TableStyleLight1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9D7A7B6-E000-4557-B512-6F4E134708E1}" name="Table23611027" displayName="Table23611027" ref="M5:N10" totalsRowShown="0" headerRowDxfId="170" dataDxfId="168" headerRowBorderDxfId="169" tableBorderDxfId="167" totalsRowBorderDxfId="166" headerRowCellStyle="Normal 14 4 6">
  <autoFilter ref="M5:N10" xr:uid="{39D7A7B6-E000-4557-B512-6F4E134708E1}"/>
  <tableColumns count="2">
    <tableColumn id="1" xr3:uid="{0934129A-2943-408E-9D07-082A499CB851}" name="Position Vacant" dataDxfId="165"/>
    <tableColumn id="2" xr3:uid="{18114B65-8E23-4DEB-9A60-D710EE6CFB69}" name="Position Missing" dataDxfId="164"/>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91EE205-4BBA-4848-9A8E-DD1D9933BBD2}" name="Table6592732" displayName="Table6592732" ref="S5:U10" totalsRowShown="0" headerRowDxfId="163" dataDxfId="161" headerRowBorderDxfId="162" tableBorderDxfId="160" totalsRowBorderDxfId="159">
  <autoFilter ref="S5:U10" xr:uid="{F91EE205-4BBA-4848-9A8E-DD1D9933BBD2}"/>
  <tableColumns count="3">
    <tableColumn id="1" xr3:uid="{45342CBF-4D1F-4199-B9F3-8FAD18DD7350}" name="Name of the Policy" dataDxfId="158"/>
    <tableColumn id="2" xr3:uid="{BDF0975E-3A60-4D61-ACF0-D9249AD99AD1}" name="Criticality Policies (Y/N)" dataDxfId="157"/>
    <tableColumn id="3" xr3:uid="{BF34449A-C2A2-43E2-86B3-BFCD391E92AD}" name="Availability Policies (Y/N)" dataDxfId="156"/>
  </tableColumns>
  <tableStyleInfo name="TableStyleMedium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B58CB7E-BAF0-4EC0-AF01-7E6B0406B6FA}" name="Table659273132" displayName="Table659273132" ref="W5:Y10" totalsRowShown="0" headerRowDxfId="155" dataDxfId="153" headerRowBorderDxfId="154" tableBorderDxfId="152" totalsRowBorderDxfId="151">
  <autoFilter ref="W5:Y10" xr:uid="{FB58CB7E-BAF0-4EC0-AF01-7E6B0406B6FA}"/>
  <tableColumns count="3">
    <tableColumn id="1" xr3:uid="{3532FB0B-07A3-4BD2-B59F-98BF46CA6684}" name="Name of the Technical Platform" dataDxfId="150"/>
    <tableColumn id="2" xr3:uid="{F458ADF2-61E6-408C-A3D1-759E301E8C6A}" name="Criticality Technical (Y/N)" dataDxfId="149"/>
    <tableColumn id="3" xr3:uid="{EF01D8BF-8506-4264-9BE7-C212D927CB20}" name="Availability Technical (Y/N)" dataDxfId="148"/>
  </tableColumns>
  <tableStyleInfo name="TableStyleMedium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516A93C0-8C27-4DA5-B1CD-21CD6C2AB6CE}" name="Table236110233233" displayName="Table236110233233" ref="AA5:AB11" totalsRowShown="0" headerRowDxfId="147" dataDxfId="145" headerRowBorderDxfId="146" tableBorderDxfId="144" totalsRowBorderDxfId="143" headerRowCellStyle="Normal 14 4 6">
  <autoFilter ref="AA5:AB11" xr:uid="{516A93C0-8C27-4DA5-B1CD-21CD6C2AB6CE}"/>
  <tableColumns count="2">
    <tableColumn id="1" xr3:uid="{93893970-5584-45A9-8998-A54514EC2988}" name="Name of the KPI" dataDxfId="142"/>
    <tableColumn id="2" xr3:uid="{405EDFC9-CF79-4DF9-99FE-AA0C9D104596}" name="Weightage" dataDxfId="141"/>
  </tableColumns>
  <tableStyleInfo name="TableStyleMedium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9B1D2F79-74F2-4F00-BE6D-1FD7B38C04A1}" name="Table659" displayName="Table659" ref="H5:K11" totalsRowShown="0" headerRowDxfId="140" dataDxfId="138" headerRowBorderDxfId="139" tableBorderDxfId="137" totalsRowBorderDxfId="136" headerRowCellStyle="Normal 14 4 6">
  <autoFilter ref="H5:K11" xr:uid="{9B1D2F79-74F2-4F00-BE6D-1FD7B38C04A1}"/>
  <tableColumns count="4">
    <tableColumn id="1" xr3:uid="{CC175F8F-F513-4371-8616-91D43971DC1C}" name="Department " dataDxfId="135"/>
    <tableColumn id="2" xr3:uid="{7D1B1248-4DB7-4F8B-A2D6-54B51DAEBF30}" name="Total Positions" dataDxfId="134"/>
    <tableColumn id="3" xr3:uid="{1C56A70A-E8CD-4770-8EBE-FCD87DCBF88A}" name="No of Positions Unfullfiled" dataDxfId="133"/>
    <tableColumn id="4" xr3:uid="{DC3E09CD-9C1A-4D66-8788-B81832FBBEF7}" name="% of Position Unfullfilled" dataDxfId="132"/>
  </tableColumns>
  <tableStyleInfo name="TableStyleMedium5"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F2FFB29-9777-4795-BD5A-E11B4A96378F}" name="Table23611037" displayName="Table23611037" ref="P5:Q10" totalsRowShown="0" headerRowDxfId="131" dataDxfId="129" headerRowBorderDxfId="130" tableBorderDxfId="128" totalsRowBorderDxfId="127" headerRowCellStyle="Normal 14 4 6">
  <autoFilter ref="P5:Q10" xr:uid="{5F2FFB29-9777-4795-BD5A-E11B4A96378F}"/>
  <tableColumns count="2">
    <tableColumn id="1" xr3:uid="{3A38AFB4-2862-46BC-98BB-F041D492372D}" name="Name of the Department" dataDxfId="126"/>
    <tableColumn id="2" xr3:uid="{A8AB36BC-4CBB-4574-B4DF-16FADF363FED}" name="No of Position Missing" dataDxfId="125"/>
  </tableColumns>
  <tableStyleInfo name="TableStyleMedium5"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82CC5D2-83C1-4504-ACE0-A16BC5DB961D}" name="TableLog" displayName="TableLog" ref="A5:I6" insertRow="1" totalsRowShown="0" headerRowDxfId="57" dataDxfId="56" tableBorderDxfId="55" headerRowCellStyle="Normal 14 4 6">
  <autoFilter ref="A5:I6" xr:uid="{D82CC5D2-83C1-4504-ACE0-A16BC5DB961D}"/>
  <tableColumns count="9">
    <tableColumn id="1" xr3:uid="{46FC2171-D6AF-4A0B-AA21-0D678CF8AEB3}" name="SN" dataDxfId="54">
      <calculatedColumnFormula>IF($B6="","",SUBTOTAL(3,$B$6:$B6)*1)</calculatedColumnFormula>
    </tableColumn>
    <tableColumn id="2" xr3:uid="{48D454F9-BC3E-4572-A491-8C54DD090371}" name="Stakeholder" dataDxfId="53"/>
    <tableColumn id="3" xr3:uid="{3C743FA4-3AFE-4E02-9DE8-7C5EF2AA2C73}" name="Identity" dataDxfId="52"/>
    <tableColumn id="4" xr3:uid="{352AF4E4-BE92-4CAB-828B-25179AB5245A}" name="Assessor / Reviewer" dataDxfId="51"/>
    <tableColumn id="5" xr3:uid="{BC4C5CCE-BB80-43AF-A689-336ACC701B41}" name="Stamp" dataDxfId="50"/>
    <tableColumn id="6" xr3:uid="{1FA93A71-7680-428E-9EDF-D12CF5A3F377}" name="Cell" dataDxfId="49">
      <calculatedColumnFormula>IF($I6="","",MID($I6, SEARCH("Cell", $I6) + LEN("Cell"), SEARCH("changed", $I6) - SEARCH("Cell", $I6) - LEN("Cell")))</calculatedColumnFormula>
    </tableColumn>
    <tableColumn id="7" xr3:uid="{C851199A-DC61-41EA-B18C-7A7E61DB2294}" name="Section" dataDxfId="48">
      <calculatedColumnFormula>IF($I6="","",IF(ISNUMBER(FIND("Cell", $I6)), MID($I6, 1, FIND("Cell", $I6)-2), $I6))</calculatedColumnFormula>
    </tableColumn>
    <tableColumn id="8" xr3:uid="{44ABD7B6-2E9A-4280-9763-13BCAFB13028}" name="Data Point" dataDxfId="47"/>
    <tableColumn id="9" xr3:uid="{65FC85A9-BA5E-4A0C-9AE5-358AB801BB56}" name="Event" dataDxfId="46"/>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A2902E9-7DF3-483D-A854-9CDA17FCDF90}" name="DDLPnM" displayName="DDLPnM" ref="B5:B105" totalsRowShown="0" headerRowDxfId="31" dataDxfId="30">
  <autoFilter ref="B5:B105" xr:uid="{9A2902E9-7DF3-483D-A854-9CDA17FCDF90}"/>
  <sortState xmlns:xlrd2="http://schemas.microsoft.com/office/spreadsheetml/2017/richdata2" ref="B6:B105">
    <sortCondition ref="B5:B105"/>
  </sortState>
  <tableColumns count="1">
    <tableColumn id="3" xr3:uid="{11FE771A-ACDD-485E-A67B-32472776646F}" name="DDLPnM" dataDxfId="29"/>
  </tableColumns>
  <tableStyleInfo name="TableStyleDark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F9B4763-4D64-4006-ADE3-86C04DA37F4F}" name="DDLDnT" displayName="DDLDnT" ref="C5:C105" totalsRowShown="0" headerRowDxfId="28" dataDxfId="27">
  <autoFilter ref="C5:C105" xr:uid="{3F9B4763-4D64-4006-ADE3-86C04DA37F4F}"/>
  <sortState xmlns:xlrd2="http://schemas.microsoft.com/office/spreadsheetml/2017/richdata2" ref="C6:C105">
    <sortCondition ref="C5:C105"/>
  </sortState>
  <tableColumns count="1">
    <tableColumn id="3" xr3:uid="{4DF41812-DCCB-4F4A-B0FC-FE333CCA4DD5}" name="DDLDnT" dataDxfId="26"/>
  </tableColumns>
  <tableStyleInfo name="TableStyleDark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6E046FF-746F-4433-84FE-887C071ED27F}" name="DDLDnC" displayName="DDLDnC" ref="D5:D105" totalsRowShown="0" headerRowDxfId="25" dataDxfId="24">
  <autoFilter ref="D5:D105" xr:uid="{66E046FF-746F-4433-84FE-887C071ED27F}"/>
  <sortState xmlns:xlrd2="http://schemas.microsoft.com/office/spreadsheetml/2017/richdata2" ref="D6:D105">
    <sortCondition ref="D5:D105"/>
  </sortState>
  <tableColumns count="1">
    <tableColumn id="3" xr3:uid="{94BED0E4-8C3F-487B-A969-7B7E7852689D}" name="DDLDnC" dataDxfId="23"/>
  </tableColumns>
  <tableStyleInfo name="TableStyleDark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4BCBD95-1D3D-4CD9-A85A-E175537CE995}" name="DDLCEnO" displayName="DDLCEnO" ref="E5:E105" totalsRowShown="0" headerRowDxfId="22" dataDxfId="21">
  <autoFilter ref="E5:E105" xr:uid="{64BCBD95-1D3D-4CD9-A85A-E175537CE995}"/>
  <sortState xmlns:xlrd2="http://schemas.microsoft.com/office/spreadsheetml/2017/richdata2" ref="E6:E105">
    <sortCondition ref="E5:E105"/>
  </sortState>
  <tableColumns count="1">
    <tableColumn id="3" xr3:uid="{D4B359CB-8EE8-4BD9-9FAF-B3F61B182CE4}" name="DDLCEnO" dataDxfId="20"/>
  </tableColumns>
  <tableStyleInfo name="TableStyleDark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3CF4DA7-7222-4C10-A979-D3EE4270988A}" name="DDLInT" displayName="DDLInT" ref="F5:F105" totalsRowShown="0" headerRowDxfId="19" dataDxfId="18">
  <autoFilter ref="F5:F105" xr:uid="{33CF4DA7-7222-4C10-A979-D3EE4270988A}"/>
  <sortState xmlns:xlrd2="http://schemas.microsoft.com/office/spreadsheetml/2017/richdata2" ref="F6:F105">
    <sortCondition ref="F5:F105"/>
  </sortState>
  <tableColumns count="1">
    <tableColumn id="3" xr3:uid="{70064312-862C-4A2F-93ED-2F0AEF650CC9}" name="DDLInT" dataDxfId="17"/>
  </tableColumns>
  <tableStyleInfo name="TableStyleDark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9B335E-BD95-4495-9C15-25A6A815C7F0}" name="DDLSnO" displayName="DDLSnO" ref="G5:G105" totalsRowShown="0" headerRowDxfId="16" dataDxfId="15">
  <autoFilter ref="G5:G105" xr:uid="{919B335E-BD95-4495-9C15-25A6A815C7F0}"/>
  <sortState xmlns:xlrd2="http://schemas.microsoft.com/office/spreadsheetml/2017/richdata2" ref="G6:G105">
    <sortCondition ref="G5:G105"/>
  </sortState>
  <tableColumns count="1">
    <tableColumn id="3" xr3:uid="{6F579E8E-9AB5-49DA-9050-AB74149023A7}" name="DDLSnO" dataDxfId="14"/>
  </tableColumns>
  <tableStyleInfo name="TableStyleDark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605679-391A-40C7-9873-550B26F13D7A}" name="DDLSection" displayName="DDLSection" ref="H5:H105" totalsRowShown="0" headerRowDxfId="13" dataDxfId="12">
  <autoFilter ref="H5:H105" xr:uid="{A1605679-391A-40C7-9873-550B26F13D7A}"/>
  <sortState xmlns:xlrd2="http://schemas.microsoft.com/office/spreadsheetml/2017/richdata2" ref="H6:H105">
    <sortCondition ref="H5:H105"/>
  </sortState>
  <tableColumns count="1">
    <tableColumn id="3" xr3:uid="{B0B1A1DC-64F6-4DFE-93BD-7BEC1497566D}" name="Section" dataDxfId="11"/>
  </tableColumns>
  <tableStyleInfo name="TableStyleDark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387EF-6D37-4117-B247-C37B633ABD58}" name="TableFML" displayName="TableFML" ref="K5:O205" totalsRowShown="0" headerRowDxfId="10" dataDxfId="9">
  <autoFilter ref="K5:O205" xr:uid="{62A387EF-6D37-4117-B247-C37B633ABD58}"/>
  <tableColumns count="5">
    <tableColumn id="1" xr3:uid="{459F740F-A7AE-49AF-9684-27F7E94FA080}" name="Formula" dataDxfId="8"/>
    <tableColumn id="2" xr3:uid="{9F5B8FC5-4F6F-419B-BFA9-2BC43D00B357}" name="3" dataDxfId="7"/>
    <tableColumn id="3" xr3:uid="{C9FCFF25-BF89-4137-B543-EBE02BEB038E}" name="2" dataDxfId="6"/>
    <tableColumn id="4" xr3:uid="{9C7DD57F-80F0-4EC6-AEDE-5A880C80886A}" name="1" dataDxfId="5"/>
    <tableColumn id="5" xr3:uid="{F2EDEC14-7192-494F-AD61-FDD35E44F7BA}" name="Section" dataDxfId="4"/>
  </tableColumns>
  <tableStyleInfo name="TableStyleDark3"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0CF3CB2-EBBB-4F3B-858C-4346B4FC6162}" name="Table62" displayName="Table62" ref="I5:J205" totalsRowShown="0" headerRowDxfId="3" dataDxfId="2">
  <autoFilter ref="I5:J205" xr:uid="{C0CF3CB2-EBBB-4F3B-858C-4346B4FC6162}"/>
  <tableColumns count="2">
    <tableColumn id="1" xr3:uid="{7C01CAFB-D189-4C7D-9161-F2B7E640D4D3}" name="DocID" dataDxfId="1"/>
    <tableColumn id="2" xr3:uid="{3B357802-6C2C-4107-A1D4-11D4327364A0}" name="Document" dataDxfId="0"/>
  </tableColumns>
  <tableStyleInfo name="TableStyleDark2" showFirstColumn="0" showLastColumn="0" showRowStripes="1" showColumnStripes="0"/>
</table>
</file>

<file path=xl/theme/theme1.xml><?xml version="1.0" encoding="utf-8"?>
<a:theme xmlns:a="http://schemas.openxmlformats.org/drawingml/2006/main" name="Theme PIF">
  <a:themeElements>
    <a:clrScheme name="Custom 1">
      <a:dk1>
        <a:srgbClr val="595959"/>
      </a:dk1>
      <a:lt1>
        <a:sysClr val="window" lastClr="FFFFFF"/>
      </a:lt1>
      <a:dk2>
        <a:srgbClr val="C4995B"/>
      </a:dk2>
      <a:lt2>
        <a:srgbClr val="F2F2F2"/>
      </a:lt2>
      <a:accent1>
        <a:srgbClr val="654B25"/>
      </a:accent1>
      <a:accent2>
        <a:srgbClr val="9D7539"/>
      </a:accent2>
      <a:accent3>
        <a:srgbClr val="FFD400"/>
      </a:accent3>
      <a:accent4>
        <a:srgbClr val="DCC29C"/>
      </a:accent4>
      <a:accent5>
        <a:srgbClr val="B5B5B5"/>
      </a:accent5>
      <a:accent6>
        <a:srgbClr val="005C4D"/>
      </a:accent6>
      <a:hlink>
        <a:srgbClr val="9E4398"/>
      </a:hlink>
      <a:folHlink>
        <a:srgbClr val="492757"/>
      </a:folHlink>
    </a:clrScheme>
    <a:fontScheme name="PIF 2024">
      <a:majorFont>
        <a:latin typeface="Fund Regular"/>
        <a:ea typeface=""/>
        <a:cs typeface="Fund Regular"/>
      </a:majorFont>
      <a:minorFont>
        <a:latin typeface="Fund Light"/>
        <a:ea typeface=""/>
        <a:cs typeface="Fund Light"/>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cmpd="sng" algn="ctr">
          <a:solidFill>
            <a:schemeClr val="tx2"/>
          </a:solidFill>
          <a:prstDash val="solid"/>
          <a:round/>
          <a:headEnd type="none" w="med" len="med"/>
          <a:tailEnd type="none" w="med" len="med"/>
        </a:ln>
        <a:effectLst/>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FFFFFF"/>
            </a:solidFill>
            <a:effectLst/>
            <a:uLnTx/>
            <a:uFillTx/>
            <a:ea typeface="+mn-ea"/>
            <a:cs typeface="+mn-cs"/>
          </a:defRPr>
        </a:defPPr>
      </a:lstStyle>
    </a:spDef>
    <a:lnDef>
      <a:spPr>
        <a:noFill/>
        <a:ln w="9525" cap="rnd" cmpd="sng" algn="ctr">
          <a:solidFill>
            <a:srgbClr val="575757">
              <a:lumMod val="60000"/>
              <a:lumOff val="40000"/>
            </a:srgbClr>
          </a:solidFill>
          <a:prstDash val="solid"/>
          <a:round/>
        </a:ln>
        <a:effectLst/>
      </a:spPr>
      <a:bodyPr/>
      <a:lstStyle/>
    </a:lnDef>
    <a:txDef>
      <a:spPr>
        <a:noFill/>
        <a:ln w="9525" cap="rnd" cmpd="sng" algn="ctr">
          <a:noFill/>
          <a:prstDash val="solid"/>
          <a:round/>
        </a:ln>
        <a:effectLst/>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595959"/>
            </a:solidFill>
            <a:effectLst/>
            <a:uLnTx/>
            <a:uFillTx/>
            <a:ea typeface="+mn-ea"/>
            <a:cs typeface="+mn-cs"/>
          </a:defRPr>
        </a:defPPr>
      </a:lst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Theme PIF" id="{4D8E3F40-21D4-4037-AB0F-F8D99BCF893B}" vid="{DAC706B7-CC55-435A-B7DE-3BF57E03EC3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vmlDrawing" Target="../drawings/vmlDrawing3.vml"/><Relationship Id="rId7" Type="http://schemas.openxmlformats.org/officeDocument/2006/relationships/table" Target="../tables/table7.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6.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vmlDrawing" Target="../drawings/vmlDrawing8.vml"/><Relationship Id="rId7" Type="http://schemas.openxmlformats.org/officeDocument/2006/relationships/table" Target="../tables/table13.xml"/><Relationship Id="rId2" Type="http://schemas.openxmlformats.org/officeDocument/2006/relationships/drawing" Target="../drawings/drawing16.xml"/><Relationship Id="rId1" Type="http://schemas.openxmlformats.org/officeDocument/2006/relationships/printerSettings" Target="../printerSettings/printerSettings16.bin"/><Relationship Id="rId6" Type="http://schemas.openxmlformats.org/officeDocument/2006/relationships/table" Target="../tables/table12.xml"/><Relationship Id="rId11" Type="http://schemas.openxmlformats.org/officeDocument/2006/relationships/comments" Target="../comments8.xml"/><Relationship Id="rId5" Type="http://schemas.openxmlformats.org/officeDocument/2006/relationships/table" Target="../tables/table11.xml"/><Relationship Id="rId10" Type="http://schemas.openxmlformats.org/officeDocument/2006/relationships/table" Target="../tables/table16.xml"/><Relationship Id="rId4" Type="http://schemas.openxmlformats.org/officeDocument/2006/relationships/table" Target="../tables/table10.xml"/><Relationship Id="rId9"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0.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20.xml"/><Relationship Id="rId1" Type="http://schemas.openxmlformats.org/officeDocument/2006/relationships/printerSettings" Target="../printerSettings/printerSettings20.bin"/><Relationship Id="rId5" Type="http://schemas.openxmlformats.org/officeDocument/2006/relationships/comments" Target="../comments11.xml"/><Relationship Id="rId4"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13.xml"/></Relationships>
</file>

<file path=xl/worksheets/_rels/sheet2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8" Type="http://schemas.openxmlformats.org/officeDocument/2006/relationships/table" Target="../tables/table25.xml"/><Relationship Id="rId3" Type="http://schemas.openxmlformats.org/officeDocument/2006/relationships/vmlDrawing" Target="../drawings/vmlDrawing17.vml"/><Relationship Id="rId7" Type="http://schemas.openxmlformats.org/officeDocument/2006/relationships/table" Target="../tables/table24.xml"/><Relationship Id="rId2" Type="http://schemas.openxmlformats.org/officeDocument/2006/relationships/drawing" Target="../drawings/drawing28.xml"/><Relationship Id="rId1" Type="http://schemas.openxmlformats.org/officeDocument/2006/relationships/printerSettings" Target="../printerSettings/printerSettings28.bin"/><Relationship Id="rId6" Type="http://schemas.openxmlformats.org/officeDocument/2006/relationships/table" Target="../tables/table23.xml"/><Relationship Id="rId5" Type="http://schemas.openxmlformats.org/officeDocument/2006/relationships/table" Target="../tables/table22.xml"/><Relationship Id="rId10" Type="http://schemas.openxmlformats.org/officeDocument/2006/relationships/comments" Target="../comments17.xml"/><Relationship Id="rId4" Type="http://schemas.openxmlformats.org/officeDocument/2006/relationships/table" Target="../tables/table21.xml"/><Relationship Id="rId9"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6.emf"/><Relationship Id="rId18" Type="http://schemas.openxmlformats.org/officeDocument/2006/relationships/control" Target="../activeX/activeX8.xml"/><Relationship Id="rId3" Type="http://schemas.openxmlformats.org/officeDocument/2006/relationships/vmlDrawing" Target="../drawings/vmlDrawing18.vml"/><Relationship Id="rId7" Type="http://schemas.openxmlformats.org/officeDocument/2006/relationships/image" Target="../media/image3.emf"/><Relationship Id="rId12" Type="http://schemas.openxmlformats.org/officeDocument/2006/relationships/control" Target="../activeX/activeX5.xml"/><Relationship Id="rId17" Type="http://schemas.openxmlformats.org/officeDocument/2006/relationships/image" Target="../media/image8.emf"/><Relationship Id="rId2" Type="http://schemas.openxmlformats.org/officeDocument/2006/relationships/drawing" Target="../drawings/drawing30.xml"/><Relationship Id="rId16" Type="http://schemas.openxmlformats.org/officeDocument/2006/relationships/control" Target="../activeX/activeX7.xml"/><Relationship Id="rId20" Type="http://schemas.openxmlformats.org/officeDocument/2006/relationships/table" Target="../tables/table27.xml"/><Relationship Id="rId1" Type="http://schemas.openxmlformats.org/officeDocument/2006/relationships/printerSettings" Target="../printerSettings/printerSettings30.bin"/><Relationship Id="rId6" Type="http://schemas.openxmlformats.org/officeDocument/2006/relationships/control" Target="../activeX/activeX2.xml"/><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control" Target="../activeX/activeX4.xml"/><Relationship Id="rId19" Type="http://schemas.openxmlformats.org/officeDocument/2006/relationships/image" Target="../media/image9.emf"/><Relationship Id="rId4" Type="http://schemas.openxmlformats.org/officeDocument/2006/relationships/control" Target="../activeX/activeX1.xml"/><Relationship Id="rId9" Type="http://schemas.openxmlformats.org/officeDocument/2006/relationships/image" Target="../media/image4.emf"/><Relationship Id="rId14" Type="http://schemas.openxmlformats.org/officeDocument/2006/relationships/control" Target="../activeX/activeX6.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table" Target="../tables/table33.xml"/><Relationship Id="rId3" Type="http://schemas.openxmlformats.org/officeDocument/2006/relationships/table" Target="../tables/table28.xml"/><Relationship Id="rId7" Type="http://schemas.openxmlformats.org/officeDocument/2006/relationships/table" Target="../tables/table32.xml"/><Relationship Id="rId2" Type="http://schemas.openxmlformats.org/officeDocument/2006/relationships/drawing" Target="../drawings/drawing32.xml"/><Relationship Id="rId1" Type="http://schemas.openxmlformats.org/officeDocument/2006/relationships/printerSettings" Target="../printerSettings/printerSettings32.bin"/><Relationship Id="rId6" Type="http://schemas.openxmlformats.org/officeDocument/2006/relationships/table" Target="../tables/table31.xml"/><Relationship Id="rId11" Type="http://schemas.openxmlformats.org/officeDocument/2006/relationships/table" Target="../tables/table36.xml"/><Relationship Id="rId5" Type="http://schemas.openxmlformats.org/officeDocument/2006/relationships/table" Target="../tables/table30.xml"/><Relationship Id="rId10" Type="http://schemas.openxmlformats.org/officeDocument/2006/relationships/table" Target="../tables/table35.xml"/><Relationship Id="rId4" Type="http://schemas.openxmlformats.org/officeDocument/2006/relationships/table" Target="../tables/table29.xml"/><Relationship Id="rId9"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242-CC60-4387-B955-982D0870D925}">
  <sheetPr codeName="Sheet1">
    <tabColor rgb="FF002060"/>
  </sheetPr>
  <dimension ref="A1:CC53"/>
  <sheetViews>
    <sheetView showGridLines="0" showRowColHeaders="0" tabSelected="1" zoomScale="85" zoomScaleNormal="85" workbookViewId="0">
      <selection activeCell="K20" sqref="K20"/>
    </sheetView>
  </sheetViews>
  <sheetFormatPr defaultColWidth="9.07421875" defaultRowHeight="20.399999999999999" x14ac:dyDescent="0.7"/>
  <cols>
    <col min="1" max="1" width="8.69140625" style="138" customWidth="1"/>
    <col min="2" max="8" width="7.69140625" style="155" customWidth="1"/>
    <col min="9" max="9" width="3.69140625" style="155" customWidth="1"/>
    <col min="10" max="11" width="7.69140625" style="155" customWidth="1"/>
    <col min="12" max="12" width="3.69140625" style="155" customWidth="1"/>
    <col min="13" max="14" width="7.69140625" style="155" customWidth="1"/>
    <col min="15" max="15" width="3.69140625" style="155" customWidth="1"/>
    <col min="16" max="17" width="7.69140625" style="155" customWidth="1"/>
    <col min="18" max="18" width="3.69140625" style="155" customWidth="1"/>
    <col min="19" max="20" width="7.69140625" style="155" customWidth="1"/>
    <col min="21" max="21" width="3.69140625" style="155" customWidth="1"/>
    <col min="22" max="26" width="7.69140625" style="155" customWidth="1"/>
    <col min="27" max="29" width="8.69140625" style="155" customWidth="1"/>
    <col min="30" max="81" width="9.07421875" style="155"/>
    <col min="82" max="16384" width="9.07421875" style="138"/>
  </cols>
  <sheetData>
    <row r="1" spans="1:81" s="136" customFormat="1" ht="49.95" customHeight="1" x14ac:dyDescent="0.7">
      <c r="A1" s="192"/>
      <c r="B1" s="132"/>
      <c r="C1" s="132"/>
      <c r="D1" s="132">
        <f>J1*0.16+K1*0.16+M1*0.17+N1*0.17+P1*0.17+Q1*0.17</f>
        <v>0.26800000000000002</v>
      </c>
      <c r="E1" s="132"/>
      <c r="F1" s="133"/>
      <c r="G1" s="133"/>
      <c r="H1" s="133"/>
      <c r="I1" s="133"/>
      <c r="J1" s="133">
        <v>0.2</v>
      </c>
      <c r="K1" s="133">
        <v>0.2</v>
      </c>
      <c r="L1" s="133"/>
      <c r="M1" s="133">
        <v>0.2</v>
      </c>
      <c r="N1" s="133">
        <v>0.6</v>
      </c>
      <c r="O1" s="133"/>
      <c r="P1" s="133">
        <v>0.2</v>
      </c>
      <c r="Q1" s="133">
        <v>0.2</v>
      </c>
      <c r="R1" s="133"/>
      <c r="S1" s="133" t="s">
        <v>0</v>
      </c>
      <c r="T1" s="133"/>
      <c r="U1" s="134"/>
      <c r="V1" s="135" t="s">
        <v>1</v>
      </c>
      <c r="W1" s="385" t="s">
        <v>2</v>
      </c>
      <c r="X1" s="385"/>
    </row>
    <row r="2" spans="1:81" ht="13.2" customHeight="1" x14ac:dyDescent="0.7">
      <c r="A2" s="132"/>
      <c r="B2" s="132"/>
      <c r="C2" s="132"/>
      <c r="D2" s="132">
        <f>1-D1</f>
        <v>0.73199999999999998</v>
      </c>
      <c r="E2" s="132"/>
      <c r="F2" s="133"/>
      <c r="G2" s="133"/>
      <c r="H2" s="133"/>
      <c r="I2" s="133"/>
      <c r="J2" s="133"/>
      <c r="K2" s="133"/>
      <c r="L2" s="133"/>
      <c r="M2" s="133"/>
      <c r="N2" s="133"/>
      <c r="O2" s="133"/>
      <c r="P2" s="133"/>
      <c r="Q2" s="133"/>
      <c r="R2" s="133"/>
      <c r="S2" s="133"/>
      <c r="T2" s="133"/>
      <c r="U2" s="134"/>
      <c r="V2" s="137"/>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8"/>
      <c r="BO2" s="138"/>
      <c r="BP2" s="138"/>
      <c r="BQ2" s="138"/>
      <c r="BR2" s="138"/>
      <c r="BS2" s="138"/>
      <c r="BT2" s="138"/>
      <c r="BU2" s="138"/>
      <c r="BV2" s="138"/>
      <c r="BW2" s="138"/>
      <c r="BX2" s="138"/>
      <c r="BY2" s="138"/>
      <c r="BZ2" s="138"/>
      <c r="CA2" s="138"/>
      <c r="CB2" s="138"/>
      <c r="CC2" s="138"/>
    </row>
    <row r="3" spans="1:81" ht="13.2" customHeight="1" x14ac:dyDescent="0.7">
      <c r="A3" s="139"/>
      <c r="B3" s="139"/>
      <c r="C3" s="139"/>
      <c r="D3" s="139"/>
      <c r="E3" s="139"/>
      <c r="F3" s="139"/>
      <c r="G3" s="139"/>
      <c r="H3" s="139"/>
      <c r="I3" s="139"/>
      <c r="J3" s="139"/>
      <c r="K3" s="139"/>
      <c r="L3" s="139"/>
      <c r="M3" s="139"/>
      <c r="N3" s="139"/>
      <c r="O3" s="139"/>
      <c r="P3" s="139"/>
      <c r="Q3" s="139"/>
      <c r="R3" s="139"/>
      <c r="S3" s="139"/>
      <c r="T3" s="139"/>
      <c r="U3" s="138"/>
      <c r="V3" s="138"/>
      <c r="W3" s="138"/>
      <c r="X3" s="138"/>
      <c r="Y3" s="138"/>
      <c r="Z3" s="138"/>
      <c r="AA3" s="138"/>
      <c r="AB3" s="138"/>
      <c r="AC3" s="138"/>
      <c r="AD3" s="138"/>
      <c r="AE3" s="138"/>
      <c r="AF3" s="138"/>
      <c r="AG3" s="138"/>
      <c r="AH3" s="138"/>
      <c r="AI3" s="138"/>
      <c r="AJ3" s="138"/>
      <c r="AK3" s="138"/>
      <c r="AL3" s="138"/>
      <c r="AM3" s="138"/>
      <c r="AN3" s="138"/>
      <c r="AO3" s="138"/>
      <c r="AP3" s="138"/>
      <c r="AQ3" s="138"/>
      <c r="AR3" s="138"/>
      <c r="AS3" s="138"/>
      <c r="AT3" s="138"/>
      <c r="AU3" s="138"/>
      <c r="AV3" s="138"/>
      <c r="AW3" s="138"/>
      <c r="AX3" s="138"/>
      <c r="AY3" s="138"/>
      <c r="AZ3" s="138"/>
      <c r="BA3" s="138"/>
      <c r="BB3" s="138"/>
      <c r="BC3" s="138"/>
      <c r="BD3" s="138"/>
      <c r="BE3" s="138"/>
      <c r="BF3" s="138"/>
      <c r="BG3" s="138"/>
      <c r="BH3" s="138"/>
      <c r="BI3" s="138"/>
      <c r="BJ3" s="138"/>
      <c r="BK3" s="138"/>
      <c r="BL3" s="138"/>
      <c r="BM3" s="138"/>
      <c r="BN3" s="138"/>
      <c r="BO3" s="138"/>
      <c r="BP3" s="138"/>
      <c r="BQ3" s="138"/>
      <c r="BR3" s="138"/>
      <c r="BS3" s="138"/>
      <c r="BT3" s="138"/>
      <c r="BU3" s="138"/>
      <c r="BV3" s="138"/>
      <c r="BW3" s="138"/>
      <c r="BX3" s="138"/>
      <c r="BY3" s="138"/>
      <c r="BZ3" s="138"/>
      <c r="CA3" s="138"/>
      <c r="CB3" s="138"/>
      <c r="CC3" s="138"/>
    </row>
    <row r="4" spans="1:81" ht="13.2" customHeight="1" x14ac:dyDescent="0.7">
      <c r="B4" s="138"/>
      <c r="C4" s="138"/>
      <c r="D4" s="138"/>
      <c r="E4" s="138"/>
      <c r="F4" s="138"/>
      <c r="G4" s="138"/>
      <c r="H4" s="138"/>
      <c r="I4" s="138"/>
      <c r="J4" s="138"/>
      <c r="K4" s="138"/>
      <c r="L4" s="138"/>
      <c r="M4" s="138"/>
      <c r="N4" s="138"/>
      <c r="O4" s="138"/>
      <c r="P4" s="138"/>
      <c r="Q4" s="138"/>
      <c r="R4" s="138"/>
      <c r="S4" s="138"/>
      <c r="T4" s="138"/>
      <c r="U4" s="138"/>
      <c r="V4" s="138"/>
      <c r="W4" s="138"/>
      <c r="X4" s="138"/>
      <c r="Y4" s="138"/>
      <c r="Z4" s="138"/>
      <c r="AA4" s="138"/>
      <c r="AB4" s="138"/>
      <c r="AC4" s="138"/>
      <c r="AD4" s="138"/>
      <c r="AE4" s="138"/>
      <c r="AF4" s="138"/>
      <c r="AG4" s="138"/>
      <c r="AH4" s="138"/>
      <c r="AI4" s="138"/>
      <c r="AJ4" s="138"/>
      <c r="AK4" s="138"/>
      <c r="AL4" s="138"/>
      <c r="AM4" s="138"/>
      <c r="AN4" s="138"/>
      <c r="AO4" s="138"/>
      <c r="AP4" s="138"/>
      <c r="AQ4" s="138"/>
      <c r="AR4" s="138"/>
      <c r="AS4" s="138"/>
      <c r="AT4" s="138"/>
      <c r="AU4" s="138"/>
      <c r="AV4" s="138"/>
      <c r="AW4" s="138"/>
      <c r="AX4" s="138"/>
      <c r="AY4" s="138"/>
      <c r="AZ4" s="138"/>
      <c r="BA4" s="138"/>
      <c r="BB4" s="138"/>
      <c r="BC4" s="138"/>
      <c r="BD4" s="138"/>
      <c r="BE4" s="138"/>
      <c r="BF4" s="138"/>
      <c r="BG4" s="138"/>
      <c r="BH4" s="138"/>
      <c r="BI4" s="138"/>
      <c r="BJ4" s="138"/>
      <c r="BK4" s="138"/>
      <c r="BL4" s="138"/>
      <c r="BM4" s="138"/>
      <c r="BN4" s="138"/>
      <c r="BO4" s="138"/>
      <c r="BP4" s="138"/>
      <c r="BQ4" s="138"/>
      <c r="BR4" s="138"/>
      <c r="BS4" s="138"/>
      <c r="BT4" s="138"/>
      <c r="BU4" s="138"/>
      <c r="BV4" s="138"/>
      <c r="BW4" s="138"/>
      <c r="BX4" s="138"/>
      <c r="BY4" s="138"/>
      <c r="BZ4" s="138"/>
      <c r="CA4" s="138"/>
      <c r="CB4" s="138"/>
      <c r="CC4" s="138"/>
    </row>
    <row r="5" spans="1:81" ht="13.2" customHeight="1" x14ac:dyDescent="0.7">
      <c r="B5" s="138"/>
      <c r="C5" s="138"/>
      <c r="D5" s="138"/>
      <c r="E5" s="138"/>
      <c r="F5" s="138"/>
      <c r="G5" s="138"/>
      <c r="H5" s="138"/>
      <c r="I5" s="138"/>
      <c r="J5" s="138"/>
      <c r="K5" s="138"/>
      <c r="L5" s="138"/>
      <c r="M5" s="138"/>
      <c r="N5" s="138"/>
      <c r="O5" s="138"/>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row>
    <row r="6" spans="1:81" ht="13.2" customHeight="1" x14ac:dyDescent="0.7"/>
    <row r="7" spans="1:81" ht="13.2" customHeight="1" x14ac:dyDescent="0.7"/>
    <row r="8" spans="1:81" ht="13.2" customHeight="1" x14ac:dyDescent="0.7"/>
    <row r="9" spans="1:81" ht="13.2" customHeight="1" x14ac:dyDescent="0.7"/>
    <row r="10" spans="1:81" ht="13.2" customHeight="1" x14ac:dyDescent="0.7"/>
    <row r="11" spans="1:81" ht="13.2" customHeight="1" x14ac:dyDescent="0.7"/>
    <row r="12" spans="1:81" ht="13.2" customHeight="1" x14ac:dyDescent="0.7"/>
    <row r="13" spans="1:81" ht="13.2" customHeight="1" x14ac:dyDescent="0.7"/>
    <row r="14" spans="1:81" ht="13.2" customHeight="1" x14ac:dyDescent="0.7"/>
    <row r="15" spans="1:81" ht="13.2" customHeight="1" x14ac:dyDescent="0.7"/>
    <row r="16" spans="1:81" ht="13.2" customHeight="1" x14ac:dyDescent="0.7"/>
    <row r="17" ht="13.2" customHeight="1" x14ac:dyDescent="0.7"/>
    <row r="18" ht="13.2" customHeight="1" x14ac:dyDescent="0.7"/>
    <row r="19" ht="13.2" customHeight="1" x14ac:dyDescent="0.7"/>
    <row r="20" ht="13.2" customHeight="1" x14ac:dyDescent="0.7"/>
    <row r="21" ht="13.2" customHeight="1" x14ac:dyDescent="0.7"/>
    <row r="22" ht="12.6" customHeight="1" x14ac:dyDescent="0.7"/>
    <row r="23" ht="13.2" customHeight="1" x14ac:dyDescent="0.7"/>
    <row r="24" ht="13.2" customHeight="1" x14ac:dyDescent="0.7"/>
    <row r="25" ht="13.2" customHeight="1" x14ac:dyDescent="0.7"/>
    <row r="26" ht="13.2" customHeight="1" x14ac:dyDescent="0.7"/>
    <row r="27" ht="13.2" customHeight="1" x14ac:dyDescent="0.7"/>
    <row r="28" ht="13.2" customHeight="1" x14ac:dyDescent="0.7"/>
    <row r="29" ht="13.2" customHeight="1" x14ac:dyDescent="0.7"/>
    <row r="30" ht="13.2" customHeight="1" x14ac:dyDescent="0.7"/>
    <row r="31" ht="12.6" customHeight="1" x14ac:dyDescent="0.7"/>
    <row r="32" ht="13.2" customHeight="1" x14ac:dyDescent="0.7"/>
    <row r="33" ht="13.2" customHeight="1" x14ac:dyDescent="0.7"/>
    <row r="34" ht="13.2" customHeight="1" x14ac:dyDescent="0.7"/>
    <row r="35" ht="13.2" customHeight="1" x14ac:dyDescent="0.7"/>
    <row r="36" ht="13.2" customHeight="1" x14ac:dyDescent="0.7"/>
    <row r="37" ht="13.2" customHeight="1" x14ac:dyDescent="0.7"/>
    <row r="38" ht="13.2" customHeight="1" x14ac:dyDescent="0.7"/>
    <row r="39" ht="13.2" customHeight="1" x14ac:dyDescent="0.7"/>
    <row r="40" ht="13.2" customHeight="1" x14ac:dyDescent="0.7"/>
    <row r="41" ht="13.2" customHeight="1" x14ac:dyDescent="0.7"/>
    <row r="42" ht="13.2" customHeight="1" x14ac:dyDescent="0.7"/>
    <row r="43" ht="13.2" customHeight="1" x14ac:dyDescent="0.7"/>
    <row r="44" ht="13.2" customHeight="1" x14ac:dyDescent="0.7"/>
    <row r="45" ht="13.2" customHeight="1" x14ac:dyDescent="0.7"/>
    <row r="46" ht="13.2" customHeight="1" x14ac:dyDescent="0.7"/>
    <row r="47" ht="13.2" customHeight="1" x14ac:dyDescent="0.7"/>
    <row r="48" ht="13.2" customHeight="1" x14ac:dyDescent="0.7"/>
    <row r="49" ht="13.2" customHeight="1" x14ac:dyDescent="0.7"/>
    <row r="50" ht="13.2" customHeight="1" x14ac:dyDescent="0.7"/>
    <row r="51" ht="13.2" customHeight="1" x14ac:dyDescent="0.7"/>
    <row r="52" ht="13.2" customHeight="1" x14ac:dyDescent="0.7"/>
    <row r="53" ht="13.2" customHeight="1" x14ac:dyDescent="0.7"/>
  </sheetData>
  <sheetProtection algorithmName="SHA-512" hashValue="GQrbmh6JiRq8laAqqJL0hyELj7+gWBWgngBouohetjSRz6p9ZZZiFqMIUjy/AuVlfIB7L0o4gYejLFyWuaZnzQ==" saltValue="gOndlSDCrKVtrE7Ot4qhVw==" spinCount="100000" sheet="1" objects="1" scenarios="1" formatColumns="0" formatRows="0" selectLockedCells="1" sort="0" autoFilter="0" pivotTables="0"/>
  <mergeCells count="1">
    <mergeCell ref="W1:X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BB54-BF1E-4308-AD1F-61AE80D2AB97}">
  <sheetPr codeName="Sheet23">
    <tabColor theme="5"/>
    <pageSetUpPr fitToPage="1"/>
  </sheetPr>
  <dimension ref="A1:CC998"/>
  <sheetViews>
    <sheetView showGridLines="0" zoomScale="85" zoomScaleNormal="85" workbookViewId="0">
      <pane xSplit="1" ySplit="5" topLeftCell="B6" activePane="bottomRight" state="frozen"/>
      <selection pane="topRight" activeCell="K20" sqref="K20"/>
      <selection pane="bottomLeft" activeCell="K20" sqref="K20"/>
      <selection pane="bottomRight" activeCell="B6" sqref="B6"/>
    </sheetView>
  </sheetViews>
  <sheetFormatPr defaultColWidth="8.69140625" defaultRowHeight="21" x14ac:dyDescent="0.7"/>
  <cols>
    <col min="1" max="1" width="5.69140625" style="40" customWidth="1"/>
    <col min="2" max="2" width="20.69140625" style="64" customWidth="1"/>
    <col min="3" max="3" width="15.69140625" style="64" customWidth="1"/>
    <col min="4" max="4" width="120.69140625" style="64" customWidth="1"/>
    <col min="5" max="81" width="8.69140625" style="61"/>
    <col min="82" max="16384" width="8.69140625" style="12"/>
  </cols>
  <sheetData>
    <row r="1" spans="1:81" ht="21" customHeight="1" x14ac:dyDescent="0.7">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10"/>
      <c r="C2" s="10"/>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Instructions</v>
      </c>
      <c r="B3" s="10"/>
      <c r="C3" s="10"/>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10"/>
      <c r="C4" s="10"/>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ht="63" customHeight="1" x14ac:dyDescent="0.7">
      <c r="A5" s="11" t="s">
        <v>4</v>
      </c>
      <c r="B5" s="11" t="s">
        <v>5</v>
      </c>
      <c r="C5" s="11" t="s">
        <v>6</v>
      </c>
      <c r="D5" s="102" t="s">
        <v>7</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row>
    <row r="6" spans="1:81" ht="36" customHeight="1" x14ac:dyDescent="0.7">
      <c r="A6" s="106">
        <f t="shared" ref="A6:A15" si="0">ROW()-5</f>
        <v>1</v>
      </c>
      <c r="B6" s="63" t="s">
        <v>8</v>
      </c>
      <c r="C6" s="63"/>
      <c r="D6" s="156" t="s">
        <v>9</v>
      </c>
    </row>
    <row r="7" spans="1:81" ht="36" customHeight="1" x14ac:dyDescent="0.7">
      <c r="A7" s="106">
        <f t="shared" si="0"/>
        <v>2</v>
      </c>
      <c r="B7" s="63" t="s">
        <v>10</v>
      </c>
      <c r="C7" s="62"/>
      <c r="D7" s="156" t="s">
        <v>11</v>
      </c>
    </row>
    <row r="8" spans="1:81" ht="117" customHeight="1" x14ac:dyDescent="0.7">
      <c r="A8" s="106">
        <f t="shared" si="0"/>
        <v>3</v>
      </c>
      <c r="B8" s="63" t="s">
        <v>10</v>
      </c>
      <c r="C8" s="62" t="s">
        <v>12</v>
      </c>
      <c r="D8" s="157" t="s">
        <v>13</v>
      </c>
    </row>
    <row r="9" spans="1:81" ht="36" customHeight="1" x14ac:dyDescent="0.7">
      <c r="A9" s="106">
        <f t="shared" si="0"/>
        <v>4</v>
      </c>
      <c r="B9" s="63" t="s">
        <v>10</v>
      </c>
      <c r="C9" s="62" t="s">
        <v>14</v>
      </c>
      <c r="D9" s="156" t="s">
        <v>15</v>
      </c>
    </row>
    <row r="10" spans="1:81" ht="36" customHeight="1" x14ac:dyDescent="0.7">
      <c r="A10" s="106">
        <f t="shared" si="0"/>
        <v>5</v>
      </c>
      <c r="B10" s="63" t="s">
        <v>10</v>
      </c>
      <c r="C10" s="62" t="s">
        <v>14</v>
      </c>
      <c r="D10" s="156" t="s">
        <v>16</v>
      </c>
    </row>
    <row r="11" spans="1:81" ht="55.8" customHeight="1" x14ac:dyDescent="0.7">
      <c r="A11" s="106">
        <f t="shared" si="0"/>
        <v>6</v>
      </c>
      <c r="B11" s="63" t="s">
        <v>10</v>
      </c>
      <c r="C11" s="62" t="s">
        <v>17</v>
      </c>
      <c r="D11" s="156" t="s">
        <v>18</v>
      </c>
    </row>
    <row r="12" spans="1:81" ht="36" customHeight="1" x14ac:dyDescent="0.7">
      <c r="A12" s="106">
        <f t="shared" si="0"/>
        <v>7</v>
      </c>
      <c r="B12" s="63" t="s">
        <v>19</v>
      </c>
      <c r="C12" s="62" t="s">
        <v>20</v>
      </c>
      <c r="D12" s="156" t="s">
        <v>21</v>
      </c>
    </row>
    <row r="13" spans="1:81" ht="36" customHeight="1" x14ac:dyDescent="0.7">
      <c r="A13" s="106">
        <f t="shared" si="0"/>
        <v>8</v>
      </c>
      <c r="B13" s="63" t="s">
        <v>19</v>
      </c>
      <c r="C13" s="62" t="s">
        <v>20</v>
      </c>
      <c r="D13" s="156" t="s">
        <v>22</v>
      </c>
    </row>
    <row r="14" spans="1:81" ht="36" customHeight="1" x14ac:dyDescent="0.7">
      <c r="A14" s="106">
        <f t="shared" si="0"/>
        <v>9</v>
      </c>
      <c r="B14" s="63" t="s">
        <v>23</v>
      </c>
      <c r="C14" s="62"/>
      <c r="D14" s="156" t="s">
        <v>24</v>
      </c>
    </row>
    <row r="15" spans="1:81" ht="36" customHeight="1" x14ac:dyDescent="0.7">
      <c r="A15" s="106">
        <f t="shared" si="0"/>
        <v>10</v>
      </c>
      <c r="B15" s="63" t="s">
        <v>25</v>
      </c>
      <c r="C15" s="62" t="s">
        <v>20</v>
      </c>
      <c r="D15" s="156" t="s">
        <v>26</v>
      </c>
    </row>
    <row r="16" spans="1:81" ht="36" customHeight="1" x14ac:dyDescent="0.7">
      <c r="A16" s="106">
        <f>ROW()-5</f>
        <v>11</v>
      </c>
      <c r="B16" s="62" t="s">
        <v>25</v>
      </c>
      <c r="C16" s="62" t="s">
        <v>20</v>
      </c>
      <c r="D16" s="156" t="s">
        <v>27</v>
      </c>
    </row>
    <row r="17" spans="1:4" ht="36" customHeight="1" x14ac:dyDescent="0.7">
      <c r="A17" s="106">
        <f>ROW()-5</f>
        <v>12</v>
      </c>
      <c r="B17" s="62" t="s">
        <v>25</v>
      </c>
      <c r="C17" s="62" t="s">
        <v>20</v>
      </c>
      <c r="D17" s="156" t="s">
        <v>28</v>
      </c>
    </row>
    <row r="18" spans="1:4" ht="36" customHeight="1" x14ac:dyDescent="0.7">
      <c r="A18" s="106">
        <f>ROW()-5</f>
        <v>13</v>
      </c>
      <c r="B18" s="62" t="s">
        <v>25</v>
      </c>
      <c r="C18" s="62" t="s">
        <v>20</v>
      </c>
      <c r="D18" s="156" t="s">
        <v>29</v>
      </c>
    </row>
    <row r="19" spans="1:4" ht="36" customHeight="1" x14ac:dyDescent="0.7">
      <c r="A19" s="106">
        <f>ROW()-5</f>
        <v>14</v>
      </c>
      <c r="B19" s="62" t="s">
        <v>30</v>
      </c>
      <c r="C19" s="62"/>
      <c r="D19" s="156" t="s">
        <v>31</v>
      </c>
    </row>
    <row r="20" spans="1:4" ht="36" customHeight="1" x14ac:dyDescent="0.7">
      <c r="A20" s="106">
        <f>ROW()-5</f>
        <v>15</v>
      </c>
      <c r="B20" s="62" t="s">
        <v>32</v>
      </c>
      <c r="C20" s="62" t="s">
        <v>33</v>
      </c>
      <c r="D20" s="157" t="s">
        <v>34</v>
      </c>
    </row>
    <row r="21" spans="1:4" ht="36" customHeight="1" x14ac:dyDescent="0.7"/>
    <row r="22" spans="1:4" ht="36" customHeight="1" x14ac:dyDescent="0.7"/>
    <row r="23" spans="1:4" ht="36" customHeight="1" x14ac:dyDescent="0.7"/>
    <row r="24" spans="1:4" ht="36" customHeight="1" x14ac:dyDescent="0.7"/>
    <row r="25" spans="1:4" ht="36" customHeight="1" x14ac:dyDescent="0.7"/>
    <row r="26" spans="1:4" ht="36" customHeight="1" x14ac:dyDescent="0.7"/>
    <row r="27" spans="1:4" ht="36" customHeight="1" x14ac:dyDescent="0.7"/>
    <row r="28" spans="1:4" ht="36" customHeight="1" x14ac:dyDescent="0.7"/>
    <row r="29" spans="1:4" ht="36" customHeight="1" x14ac:dyDescent="0.7"/>
    <row r="30" spans="1:4" ht="36" customHeight="1" x14ac:dyDescent="0.7"/>
    <row r="31" spans="1:4" ht="36" customHeight="1" x14ac:dyDescent="0.7"/>
    <row r="32" spans="1:4"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sheetData>
  <sheetProtection algorithmName="SHA-512" hashValue="nI6lIZImFIdQQWEeNW+AtQpWosOt+MyDxIdoxgK1CYzSpUGCwWk2wO8XkBosek9lvexffvPyWU+CuMPKL5NlOg==" saltValue="F8WhUlM4lw3zhmfy0uQnVg=="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2B26-C9B7-41C7-BE7C-3BAD732DCFF3}">
  <sheetPr codeName="Sheet24">
    <tabColor theme="5"/>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107" customWidth="1"/>
    <col min="2" max="2" width="22.69140625" style="109" customWidth="1"/>
    <col min="3" max="3" width="33.69140625" style="109" customWidth="1"/>
    <col min="4" max="4" width="100.69140625" style="67" customWidth="1"/>
    <col min="5" max="10" width="8.69140625" style="158" customWidth="1"/>
    <col min="11" max="13" width="8.69140625" style="158"/>
    <col min="14" max="14" width="7.61328125" style="158" customWidth="1"/>
    <col min="15" max="15" width="8.69140625" style="158" customWidth="1"/>
    <col min="16" max="81" width="8.69140625" style="158"/>
    <col min="82" max="16384" width="8.69140625" style="35"/>
  </cols>
  <sheetData>
    <row r="1" spans="1:81" ht="21" customHeight="1" x14ac:dyDescent="0.7">
      <c r="A1" s="35"/>
      <c r="B1" s="103"/>
      <c r="C1" s="103"/>
      <c r="D1" s="110"/>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row>
    <row r="2" spans="1:81" ht="21" customHeight="1" x14ac:dyDescent="0.7">
      <c r="A2" s="33" t="s">
        <v>3</v>
      </c>
      <c r="B2" s="104"/>
      <c r="C2" s="104"/>
      <c r="D2" s="111"/>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row>
    <row r="3" spans="1:81" ht="21" customHeight="1" x14ac:dyDescent="0.7">
      <c r="A3" s="82" t="str" cm="1">
        <f t="array" aca="1" ref="A3" ca="1">MID(CELL("filename",A1),FIND("]",CELL("filename",A1))+1,256)</f>
        <v>Glossary&amp;Definitions</v>
      </c>
      <c r="B3" s="105"/>
      <c r="C3" s="105"/>
      <c r="D3" s="112"/>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row>
    <row r="4" spans="1:81" ht="4.95" customHeight="1" x14ac:dyDescent="0.7">
      <c r="A4" s="36"/>
      <c r="B4" s="52"/>
      <c r="C4" s="52"/>
      <c r="D4" s="113"/>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row>
    <row r="5" spans="1:81" ht="63" customHeight="1" x14ac:dyDescent="0.7">
      <c r="A5" s="19" t="s">
        <v>4</v>
      </c>
      <c r="B5" s="19" t="s">
        <v>35</v>
      </c>
      <c r="C5" s="19" t="s">
        <v>36</v>
      </c>
      <c r="D5" s="34" t="s">
        <v>37</v>
      </c>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row>
    <row r="6" spans="1:81" ht="55.8" customHeight="1" x14ac:dyDescent="0.7">
      <c r="A6" s="108">
        <f t="shared" ref="A6:A37" si="0">ROW()-5</f>
        <v>1</v>
      </c>
      <c r="B6" s="93" t="s">
        <v>38</v>
      </c>
      <c r="C6" s="93" t="s">
        <v>39</v>
      </c>
      <c r="D6" s="65" t="s">
        <v>40</v>
      </c>
    </row>
    <row r="7" spans="1:81" ht="55.8" customHeight="1" x14ac:dyDescent="0.7">
      <c r="A7" s="108">
        <f t="shared" si="0"/>
        <v>2</v>
      </c>
      <c r="B7" s="93" t="s">
        <v>38</v>
      </c>
      <c r="C7" s="93" t="s">
        <v>41</v>
      </c>
      <c r="D7" s="65" t="s">
        <v>42</v>
      </c>
    </row>
    <row r="8" spans="1:81" ht="36" customHeight="1" x14ac:dyDescent="0.7">
      <c r="A8" s="108">
        <f t="shared" si="0"/>
        <v>3</v>
      </c>
      <c r="B8" s="93" t="s">
        <v>43</v>
      </c>
      <c r="C8" s="93" t="s">
        <v>44</v>
      </c>
      <c r="D8" s="66" t="s">
        <v>45</v>
      </c>
    </row>
    <row r="9" spans="1:81" ht="55.8" customHeight="1" x14ac:dyDescent="0.7">
      <c r="A9" s="108">
        <f t="shared" si="0"/>
        <v>4</v>
      </c>
      <c r="B9" s="93" t="s">
        <v>46</v>
      </c>
      <c r="C9" s="93" t="s">
        <v>47</v>
      </c>
      <c r="D9" s="65" t="s">
        <v>48</v>
      </c>
    </row>
    <row r="10" spans="1:81" ht="55.8" customHeight="1" x14ac:dyDescent="0.7">
      <c r="A10" s="108">
        <f t="shared" si="0"/>
        <v>5</v>
      </c>
      <c r="B10" s="93" t="s">
        <v>49</v>
      </c>
      <c r="C10" s="93" t="s">
        <v>50</v>
      </c>
      <c r="D10" s="65" t="s">
        <v>51</v>
      </c>
    </row>
    <row r="11" spans="1:81" ht="36" customHeight="1" x14ac:dyDescent="0.7">
      <c r="A11" s="108">
        <f t="shared" si="0"/>
        <v>6</v>
      </c>
      <c r="B11" s="93" t="s">
        <v>52</v>
      </c>
      <c r="C11" s="93" t="s">
        <v>53</v>
      </c>
      <c r="D11" s="65" t="s">
        <v>54</v>
      </c>
    </row>
    <row r="12" spans="1:81" ht="36" customHeight="1" x14ac:dyDescent="0.7">
      <c r="A12" s="108">
        <f t="shared" si="0"/>
        <v>7</v>
      </c>
      <c r="B12" s="93" t="s">
        <v>38</v>
      </c>
      <c r="C12" s="93" t="s">
        <v>55</v>
      </c>
      <c r="D12" s="65" t="s">
        <v>56</v>
      </c>
    </row>
    <row r="13" spans="1:81" ht="36" customHeight="1" x14ac:dyDescent="0.7">
      <c r="A13" s="108">
        <f t="shared" si="0"/>
        <v>8</v>
      </c>
      <c r="B13" s="93" t="s">
        <v>38</v>
      </c>
      <c r="C13" s="93" t="s">
        <v>57</v>
      </c>
      <c r="D13" s="66" t="s">
        <v>58</v>
      </c>
    </row>
    <row r="14" spans="1:81" ht="36" customHeight="1" x14ac:dyDescent="0.7">
      <c r="A14" s="108">
        <f t="shared" si="0"/>
        <v>9</v>
      </c>
      <c r="B14" s="93" t="s">
        <v>38</v>
      </c>
      <c r="C14" s="93" t="s">
        <v>59</v>
      </c>
      <c r="D14" s="66" t="s">
        <v>60</v>
      </c>
    </row>
    <row r="15" spans="1:81" ht="36" customHeight="1" x14ac:dyDescent="0.7">
      <c r="A15" s="108">
        <f t="shared" si="0"/>
        <v>10</v>
      </c>
      <c r="B15" s="93" t="s">
        <v>38</v>
      </c>
      <c r="C15" s="93" t="s">
        <v>61</v>
      </c>
      <c r="D15" s="66" t="s">
        <v>62</v>
      </c>
    </row>
    <row r="16" spans="1:81" ht="36" customHeight="1" x14ac:dyDescent="0.7">
      <c r="A16" s="108">
        <f t="shared" si="0"/>
        <v>11</v>
      </c>
      <c r="B16" s="93" t="s">
        <v>49</v>
      </c>
      <c r="C16" s="93" t="s">
        <v>63</v>
      </c>
      <c r="D16" s="66" t="s">
        <v>64</v>
      </c>
    </row>
    <row r="17" spans="1:4" ht="36" customHeight="1" x14ac:dyDescent="0.7">
      <c r="A17" s="108">
        <f t="shared" si="0"/>
        <v>12</v>
      </c>
      <c r="B17" s="93" t="s">
        <v>49</v>
      </c>
      <c r="C17" s="93" t="s">
        <v>65</v>
      </c>
      <c r="D17" s="66" t="s">
        <v>66</v>
      </c>
    </row>
    <row r="18" spans="1:4" ht="36" customHeight="1" x14ac:dyDescent="0.7">
      <c r="A18" s="108">
        <f t="shared" si="0"/>
        <v>13</v>
      </c>
      <c r="B18" s="93" t="s">
        <v>49</v>
      </c>
      <c r="C18" s="93" t="s">
        <v>67</v>
      </c>
      <c r="D18" s="66" t="s">
        <v>68</v>
      </c>
    </row>
    <row r="19" spans="1:4" ht="55.8" customHeight="1" x14ac:dyDescent="0.7">
      <c r="A19" s="108">
        <f t="shared" si="0"/>
        <v>14</v>
      </c>
      <c r="B19" s="93" t="s">
        <v>69</v>
      </c>
      <c r="C19" s="93" t="s">
        <v>70</v>
      </c>
      <c r="D19" s="66" t="s">
        <v>71</v>
      </c>
    </row>
    <row r="20" spans="1:4" ht="36" customHeight="1" x14ac:dyDescent="0.7">
      <c r="A20" s="108">
        <f t="shared" si="0"/>
        <v>15</v>
      </c>
      <c r="B20" s="93" t="s">
        <v>46</v>
      </c>
      <c r="C20" s="93" t="s">
        <v>72</v>
      </c>
      <c r="D20" s="65" t="s">
        <v>73</v>
      </c>
    </row>
    <row r="21" spans="1:4" ht="36" customHeight="1" x14ac:dyDescent="0.7">
      <c r="A21" s="108">
        <f t="shared" si="0"/>
        <v>16</v>
      </c>
      <c r="B21" s="93" t="s">
        <v>69</v>
      </c>
      <c r="C21" s="93" t="s">
        <v>74</v>
      </c>
      <c r="D21" s="66" t="s">
        <v>75</v>
      </c>
    </row>
    <row r="22" spans="1:4" ht="36" customHeight="1" x14ac:dyDescent="0.7">
      <c r="A22" s="108">
        <f t="shared" si="0"/>
        <v>17</v>
      </c>
      <c r="B22" s="93" t="s">
        <v>69</v>
      </c>
      <c r="C22" s="93" t="s">
        <v>76</v>
      </c>
      <c r="D22" s="65" t="s">
        <v>77</v>
      </c>
    </row>
    <row r="23" spans="1:4" ht="55.8" customHeight="1" x14ac:dyDescent="0.7">
      <c r="A23" s="108">
        <f t="shared" si="0"/>
        <v>18</v>
      </c>
      <c r="B23" s="93" t="s">
        <v>52</v>
      </c>
      <c r="C23" s="93" t="s">
        <v>78</v>
      </c>
      <c r="D23" s="66" t="s">
        <v>79</v>
      </c>
    </row>
    <row r="24" spans="1:4" ht="55.8" customHeight="1" x14ac:dyDescent="0.7">
      <c r="A24" s="108">
        <f t="shared" si="0"/>
        <v>19</v>
      </c>
      <c r="B24" s="93" t="s">
        <v>46</v>
      </c>
      <c r="C24" s="93" t="s">
        <v>80</v>
      </c>
      <c r="D24" s="66" t="s">
        <v>81</v>
      </c>
    </row>
    <row r="25" spans="1:4" ht="36" customHeight="1" x14ac:dyDescent="0.7">
      <c r="A25" s="108">
        <f t="shared" si="0"/>
        <v>20</v>
      </c>
      <c r="B25" s="93" t="s">
        <v>43</v>
      </c>
      <c r="C25" s="93" t="s">
        <v>82</v>
      </c>
      <c r="D25" s="66" t="s">
        <v>83</v>
      </c>
    </row>
    <row r="26" spans="1:4" ht="55.8" customHeight="1" x14ac:dyDescent="0.7">
      <c r="A26" s="108">
        <f t="shared" si="0"/>
        <v>21</v>
      </c>
      <c r="B26" s="93" t="s">
        <v>43</v>
      </c>
      <c r="C26" s="93" t="s">
        <v>84</v>
      </c>
      <c r="D26" s="66" t="s">
        <v>85</v>
      </c>
    </row>
    <row r="27" spans="1:4" ht="55.8" customHeight="1" x14ac:dyDescent="0.7">
      <c r="A27" s="108">
        <f t="shared" si="0"/>
        <v>22</v>
      </c>
      <c r="B27" s="93" t="s">
        <v>52</v>
      </c>
      <c r="C27" s="93" t="s">
        <v>86</v>
      </c>
      <c r="D27" s="66" t="s">
        <v>87</v>
      </c>
    </row>
    <row r="28" spans="1:4" ht="55.8" customHeight="1" x14ac:dyDescent="0.7">
      <c r="A28" s="108">
        <f t="shared" si="0"/>
        <v>23</v>
      </c>
      <c r="B28" s="93" t="s">
        <v>88</v>
      </c>
      <c r="C28" s="93" t="s">
        <v>89</v>
      </c>
      <c r="D28" s="66" t="s">
        <v>90</v>
      </c>
    </row>
    <row r="29" spans="1:4" ht="55.8" customHeight="1" x14ac:dyDescent="0.7">
      <c r="A29" s="108">
        <f t="shared" si="0"/>
        <v>24</v>
      </c>
      <c r="B29" s="93" t="s">
        <v>46</v>
      </c>
      <c r="C29" s="93" t="s">
        <v>91</v>
      </c>
      <c r="D29" s="65" t="s">
        <v>92</v>
      </c>
    </row>
    <row r="30" spans="1:4" ht="36" customHeight="1" x14ac:dyDescent="0.7">
      <c r="A30" s="108">
        <f t="shared" si="0"/>
        <v>25</v>
      </c>
      <c r="B30" s="93" t="s">
        <v>49</v>
      </c>
      <c r="C30" s="93" t="s">
        <v>93</v>
      </c>
      <c r="D30" s="66" t="s">
        <v>94</v>
      </c>
    </row>
    <row r="31" spans="1:4" ht="55.8" customHeight="1" x14ac:dyDescent="0.7">
      <c r="A31" s="108">
        <f t="shared" si="0"/>
        <v>26</v>
      </c>
      <c r="B31" s="93" t="s">
        <v>46</v>
      </c>
      <c r="C31" s="93" t="s">
        <v>95</v>
      </c>
      <c r="D31" s="66" t="s">
        <v>96</v>
      </c>
    </row>
    <row r="32" spans="1:4" ht="36" customHeight="1" x14ac:dyDescent="0.7">
      <c r="A32" s="108">
        <f t="shared" si="0"/>
        <v>27</v>
      </c>
      <c r="B32" s="93" t="s">
        <v>69</v>
      </c>
      <c r="C32" s="93" t="s">
        <v>97</v>
      </c>
      <c r="D32" s="66" t="s">
        <v>98</v>
      </c>
    </row>
    <row r="33" spans="1:4" ht="36" customHeight="1" x14ac:dyDescent="0.7">
      <c r="A33" s="108">
        <f t="shared" si="0"/>
        <v>28</v>
      </c>
      <c r="B33" s="93" t="s">
        <v>43</v>
      </c>
      <c r="C33" s="93" t="s">
        <v>99</v>
      </c>
      <c r="D33" s="66" t="s">
        <v>100</v>
      </c>
    </row>
    <row r="34" spans="1:4" ht="36" customHeight="1" x14ac:dyDescent="0.7">
      <c r="A34" s="108">
        <f t="shared" si="0"/>
        <v>29</v>
      </c>
      <c r="B34" s="93" t="s">
        <v>43</v>
      </c>
      <c r="C34" s="93" t="s">
        <v>101</v>
      </c>
      <c r="D34" s="66" t="s">
        <v>102</v>
      </c>
    </row>
    <row r="35" spans="1:4" ht="36" customHeight="1" x14ac:dyDescent="0.7">
      <c r="A35" s="108">
        <f t="shared" si="0"/>
        <v>30</v>
      </c>
      <c r="B35" s="93" t="s">
        <v>46</v>
      </c>
      <c r="C35" s="93" t="s">
        <v>103</v>
      </c>
      <c r="D35" s="66" t="s">
        <v>104</v>
      </c>
    </row>
    <row r="36" spans="1:4" ht="36" customHeight="1" x14ac:dyDescent="0.7">
      <c r="A36" s="108">
        <f t="shared" si="0"/>
        <v>31</v>
      </c>
      <c r="B36" s="93" t="s">
        <v>46</v>
      </c>
      <c r="C36" s="93" t="s">
        <v>105</v>
      </c>
      <c r="D36" s="66" t="s">
        <v>106</v>
      </c>
    </row>
    <row r="37" spans="1:4" ht="55.8" customHeight="1" x14ac:dyDescent="0.7">
      <c r="A37" s="108">
        <f t="shared" si="0"/>
        <v>32</v>
      </c>
      <c r="B37" s="93" t="s">
        <v>46</v>
      </c>
      <c r="C37" s="93" t="s">
        <v>107</v>
      </c>
      <c r="D37" s="66" t="s">
        <v>108</v>
      </c>
    </row>
    <row r="38" spans="1:4" ht="36" customHeight="1" x14ac:dyDescent="0.7">
      <c r="A38" s="108">
        <f t="shared" ref="A38:A69" si="1">ROW()-5</f>
        <v>33</v>
      </c>
      <c r="B38" s="93" t="s">
        <v>46</v>
      </c>
      <c r="C38" s="93" t="s">
        <v>109</v>
      </c>
      <c r="D38" s="66" t="s">
        <v>110</v>
      </c>
    </row>
    <row r="39" spans="1:4" ht="36" customHeight="1" x14ac:dyDescent="0.7">
      <c r="A39" s="108">
        <f t="shared" si="1"/>
        <v>34</v>
      </c>
      <c r="B39" s="93" t="s">
        <v>46</v>
      </c>
      <c r="C39" s="93" t="s">
        <v>111</v>
      </c>
      <c r="D39" s="65" t="s">
        <v>112</v>
      </c>
    </row>
    <row r="40" spans="1:4" ht="36" customHeight="1" x14ac:dyDescent="0.7">
      <c r="A40" s="108">
        <f t="shared" si="1"/>
        <v>35</v>
      </c>
      <c r="B40" s="93" t="s">
        <v>43</v>
      </c>
      <c r="C40" s="93" t="s">
        <v>113</v>
      </c>
      <c r="D40" s="66" t="s">
        <v>114</v>
      </c>
    </row>
    <row r="41" spans="1:4" ht="36" customHeight="1" x14ac:dyDescent="0.7">
      <c r="A41" s="108">
        <f t="shared" si="1"/>
        <v>36</v>
      </c>
      <c r="B41" s="93" t="s">
        <v>69</v>
      </c>
      <c r="C41" s="93" t="s">
        <v>115</v>
      </c>
      <c r="D41" s="66" t="s">
        <v>116</v>
      </c>
    </row>
    <row r="42" spans="1:4" ht="36" customHeight="1" x14ac:dyDescent="0.7">
      <c r="A42" s="108">
        <f t="shared" si="1"/>
        <v>37</v>
      </c>
      <c r="B42" s="93" t="s">
        <v>49</v>
      </c>
      <c r="C42" s="93" t="s">
        <v>117</v>
      </c>
      <c r="D42" s="66" t="s">
        <v>118</v>
      </c>
    </row>
    <row r="43" spans="1:4" ht="36" customHeight="1" x14ac:dyDescent="0.7">
      <c r="A43" s="108">
        <f t="shared" si="1"/>
        <v>38</v>
      </c>
      <c r="B43" s="93" t="s">
        <v>119</v>
      </c>
      <c r="C43" s="93" t="s">
        <v>120</v>
      </c>
      <c r="D43" s="66" t="s">
        <v>121</v>
      </c>
    </row>
    <row r="44" spans="1:4" ht="36" customHeight="1" x14ac:dyDescent="0.7">
      <c r="A44" s="108">
        <f t="shared" si="1"/>
        <v>39</v>
      </c>
      <c r="B44" s="93" t="s">
        <v>52</v>
      </c>
      <c r="C44" s="93" t="s">
        <v>122</v>
      </c>
      <c r="D44" s="66" t="s">
        <v>123</v>
      </c>
    </row>
    <row r="45" spans="1:4" ht="36" customHeight="1" x14ac:dyDescent="0.7">
      <c r="A45" s="108">
        <f t="shared" si="1"/>
        <v>40</v>
      </c>
      <c r="B45" s="93" t="s">
        <v>46</v>
      </c>
      <c r="C45" s="93" t="s">
        <v>124</v>
      </c>
      <c r="D45" s="66" t="s">
        <v>125</v>
      </c>
    </row>
    <row r="46" spans="1:4" ht="36" customHeight="1" x14ac:dyDescent="0.7">
      <c r="A46" s="108">
        <f t="shared" si="1"/>
        <v>41</v>
      </c>
      <c r="B46" s="93"/>
      <c r="C46" s="93"/>
      <c r="D46" s="66"/>
    </row>
    <row r="47" spans="1:4" ht="36" customHeight="1" x14ac:dyDescent="0.7">
      <c r="A47" s="108">
        <f t="shared" si="1"/>
        <v>42</v>
      </c>
      <c r="B47" s="93"/>
      <c r="C47" s="93"/>
      <c r="D47" s="66"/>
    </row>
    <row r="48" spans="1:4" ht="36" customHeight="1" x14ac:dyDescent="0.7">
      <c r="A48" s="108">
        <f t="shared" si="1"/>
        <v>43</v>
      </c>
      <c r="B48" s="93"/>
      <c r="C48" s="93"/>
      <c r="D48" s="66"/>
    </row>
    <row r="49" spans="1:4" ht="36" customHeight="1" x14ac:dyDescent="0.7">
      <c r="A49" s="108">
        <f t="shared" si="1"/>
        <v>44</v>
      </c>
      <c r="B49" s="93"/>
      <c r="C49" s="93"/>
      <c r="D49" s="66"/>
    </row>
    <row r="50" spans="1:4" ht="36" customHeight="1" x14ac:dyDescent="0.7">
      <c r="A50" s="108">
        <f t="shared" si="1"/>
        <v>45</v>
      </c>
      <c r="B50" s="93"/>
      <c r="C50" s="93"/>
      <c r="D50" s="66"/>
    </row>
    <row r="51" spans="1:4" ht="36" customHeight="1" x14ac:dyDescent="0.7">
      <c r="A51" s="108">
        <f t="shared" si="1"/>
        <v>46</v>
      </c>
      <c r="B51" s="93"/>
      <c r="C51" s="93"/>
      <c r="D51" s="66"/>
    </row>
    <row r="52" spans="1:4" ht="36" customHeight="1" x14ac:dyDescent="0.7">
      <c r="A52" s="108">
        <f t="shared" si="1"/>
        <v>47</v>
      </c>
      <c r="B52" s="93"/>
      <c r="C52" s="93"/>
      <c r="D52" s="66"/>
    </row>
    <row r="53" spans="1:4" ht="36" customHeight="1" x14ac:dyDescent="0.7">
      <c r="A53" s="108">
        <f t="shared" si="1"/>
        <v>48</v>
      </c>
      <c r="B53" s="93"/>
      <c r="C53" s="93"/>
      <c r="D53" s="66"/>
    </row>
    <row r="54" spans="1:4" ht="36" customHeight="1" x14ac:dyDescent="0.7">
      <c r="A54" s="108">
        <f t="shared" si="1"/>
        <v>49</v>
      </c>
      <c r="B54" s="93"/>
      <c r="C54" s="93"/>
      <c r="D54" s="66"/>
    </row>
    <row r="55" spans="1:4" ht="36" customHeight="1" x14ac:dyDescent="0.7">
      <c r="A55" s="108">
        <f t="shared" si="1"/>
        <v>50</v>
      </c>
      <c r="B55" s="93"/>
      <c r="C55" s="93"/>
      <c r="D55" s="66"/>
    </row>
    <row r="56" spans="1:4" ht="36" customHeight="1" x14ac:dyDescent="0.7">
      <c r="A56" s="108">
        <f t="shared" si="1"/>
        <v>51</v>
      </c>
      <c r="B56" s="93"/>
      <c r="C56" s="93"/>
      <c r="D56" s="66"/>
    </row>
    <row r="57" spans="1:4" ht="36" customHeight="1" x14ac:dyDescent="0.7">
      <c r="A57" s="108">
        <f t="shared" si="1"/>
        <v>52</v>
      </c>
      <c r="B57" s="93"/>
      <c r="C57" s="93"/>
      <c r="D57" s="66"/>
    </row>
    <row r="58" spans="1:4" ht="36" customHeight="1" x14ac:dyDescent="0.7">
      <c r="A58" s="108">
        <f t="shared" si="1"/>
        <v>53</v>
      </c>
      <c r="B58" s="93"/>
      <c r="C58" s="93"/>
      <c r="D58" s="66"/>
    </row>
    <row r="59" spans="1:4" ht="36" customHeight="1" x14ac:dyDescent="0.7">
      <c r="A59" s="108">
        <f t="shared" si="1"/>
        <v>54</v>
      </c>
      <c r="B59" s="93"/>
      <c r="C59" s="93"/>
      <c r="D59" s="66"/>
    </row>
    <row r="60" spans="1:4" ht="36" customHeight="1" x14ac:dyDescent="0.7">
      <c r="A60" s="108">
        <f t="shared" si="1"/>
        <v>55</v>
      </c>
      <c r="B60" s="93"/>
      <c r="C60" s="93"/>
      <c r="D60" s="66"/>
    </row>
    <row r="61" spans="1:4" ht="36" customHeight="1" x14ac:dyDescent="0.7">
      <c r="A61" s="108">
        <f t="shared" si="1"/>
        <v>56</v>
      </c>
      <c r="B61" s="93"/>
      <c r="C61" s="93"/>
      <c r="D61" s="66"/>
    </row>
    <row r="62" spans="1:4" ht="36" customHeight="1" x14ac:dyDescent="0.7">
      <c r="A62" s="108">
        <f t="shared" si="1"/>
        <v>57</v>
      </c>
      <c r="B62" s="93"/>
      <c r="C62" s="93"/>
      <c r="D62" s="66"/>
    </row>
    <row r="63" spans="1:4" ht="36" customHeight="1" x14ac:dyDescent="0.7">
      <c r="A63" s="108">
        <f t="shared" si="1"/>
        <v>58</v>
      </c>
      <c r="B63" s="93"/>
      <c r="C63" s="93"/>
      <c r="D63" s="66"/>
    </row>
    <row r="64" spans="1:4" ht="36" customHeight="1" x14ac:dyDescent="0.7">
      <c r="A64" s="108">
        <f t="shared" si="1"/>
        <v>59</v>
      </c>
      <c r="B64" s="93"/>
      <c r="C64" s="93"/>
      <c r="D64" s="66"/>
    </row>
    <row r="65" spans="1:4" ht="36" customHeight="1" x14ac:dyDescent="0.7">
      <c r="A65" s="108">
        <f t="shared" si="1"/>
        <v>60</v>
      </c>
      <c r="B65" s="93"/>
      <c r="C65" s="93"/>
      <c r="D65" s="66"/>
    </row>
    <row r="66" spans="1:4" ht="36" customHeight="1" x14ac:dyDescent="0.7">
      <c r="A66" s="108">
        <f t="shared" si="1"/>
        <v>61</v>
      </c>
      <c r="B66" s="93"/>
      <c r="C66" s="93"/>
      <c r="D66" s="66"/>
    </row>
    <row r="67" spans="1:4" ht="36" customHeight="1" x14ac:dyDescent="0.7">
      <c r="A67" s="108">
        <f t="shared" si="1"/>
        <v>62</v>
      </c>
      <c r="B67" s="93"/>
      <c r="C67" s="93"/>
      <c r="D67" s="66"/>
    </row>
    <row r="68" spans="1:4" ht="36" customHeight="1" x14ac:dyDescent="0.7">
      <c r="A68" s="108">
        <f t="shared" si="1"/>
        <v>63</v>
      </c>
      <c r="B68" s="93"/>
      <c r="C68" s="93"/>
      <c r="D68" s="66"/>
    </row>
    <row r="69" spans="1:4" ht="36" customHeight="1" x14ac:dyDescent="0.7">
      <c r="A69" s="108">
        <f t="shared" si="1"/>
        <v>64</v>
      </c>
      <c r="B69" s="93"/>
      <c r="C69" s="93"/>
      <c r="D69" s="66"/>
    </row>
    <row r="70" spans="1:4" ht="36" customHeight="1" x14ac:dyDescent="0.7">
      <c r="A70" s="108">
        <f t="shared" ref="A70:A105" si="2">ROW()-5</f>
        <v>65</v>
      </c>
      <c r="B70" s="93"/>
      <c r="C70" s="93"/>
      <c r="D70" s="66"/>
    </row>
    <row r="71" spans="1:4" ht="36" customHeight="1" x14ac:dyDescent="0.7">
      <c r="A71" s="108">
        <f t="shared" si="2"/>
        <v>66</v>
      </c>
      <c r="B71" s="93"/>
      <c r="C71" s="93"/>
      <c r="D71" s="66"/>
    </row>
    <row r="72" spans="1:4" ht="36" customHeight="1" x14ac:dyDescent="0.7">
      <c r="A72" s="108">
        <f t="shared" si="2"/>
        <v>67</v>
      </c>
      <c r="B72" s="93"/>
      <c r="C72" s="93"/>
      <c r="D72" s="66"/>
    </row>
    <row r="73" spans="1:4" ht="36" customHeight="1" x14ac:dyDescent="0.7">
      <c r="A73" s="108">
        <f t="shared" si="2"/>
        <v>68</v>
      </c>
      <c r="B73" s="93"/>
      <c r="C73" s="93"/>
      <c r="D73" s="66"/>
    </row>
    <row r="74" spans="1:4" ht="36" customHeight="1" x14ac:dyDescent="0.7">
      <c r="A74" s="108">
        <f t="shared" si="2"/>
        <v>69</v>
      </c>
      <c r="B74" s="93"/>
      <c r="C74" s="93"/>
      <c r="D74" s="66"/>
    </row>
    <row r="75" spans="1:4" ht="36" customHeight="1" x14ac:dyDescent="0.7">
      <c r="A75" s="108">
        <f t="shared" si="2"/>
        <v>70</v>
      </c>
      <c r="B75" s="93"/>
      <c r="C75" s="93"/>
      <c r="D75" s="66"/>
    </row>
    <row r="76" spans="1:4" ht="36" customHeight="1" x14ac:dyDescent="0.7">
      <c r="A76" s="108">
        <f t="shared" si="2"/>
        <v>71</v>
      </c>
      <c r="B76" s="93"/>
      <c r="C76" s="93"/>
      <c r="D76" s="66"/>
    </row>
    <row r="77" spans="1:4" ht="36" customHeight="1" x14ac:dyDescent="0.7">
      <c r="A77" s="108">
        <f t="shared" si="2"/>
        <v>72</v>
      </c>
      <c r="B77" s="93"/>
      <c r="C77" s="93"/>
      <c r="D77" s="66"/>
    </row>
    <row r="78" spans="1:4" ht="36" customHeight="1" x14ac:dyDescent="0.7">
      <c r="A78" s="108">
        <f t="shared" si="2"/>
        <v>73</v>
      </c>
      <c r="B78" s="93"/>
      <c r="C78" s="93"/>
      <c r="D78" s="66"/>
    </row>
    <row r="79" spans="1:4" ht="36" customHeight="1" x14ac:dyDescent="0.7">
      <c r="A79" s="108">
        <f t="shared" si="2"/>
        <v>74</v>
      </c>
      <c r="B79" s="93"/>
      <c r="C79" s="93"/>
      <c r="D79" s="66"/>
    </row>
    <row r="80" spans="1:4" ht="36" customHeight="1" x14ac:dyDescent="0.7">
      <c r="A80" s="108">
        <f t="shared" si="2"/>
        <v>75</v>
      </c>
      <c r="B80" s="93"/>
      <c r="C80" s="93"/>
      <c r="D80" s="66"/>
    </row>
    <row r="81" spans="1:4" ht="36" customHeight="1" x14ac:dyDescent="0.7">
      <c r="A81" s="108">
        <f t="shared" si="2"/>
        <v>76</v>
      </c>
      <c r="B81" s="93"/>
      <c r="C81" s="93"/>
      <c r="D81" s="66"/>
    </row>
    <row r="82" spans="1:4" ht="36" customHeight="1" x14ac:dyDescent="0.7">
      <c r="A82" s="108">
        <f t="shared" si="2"/>
        <v>77</v>
      </c>
      <c r="B82" s="93"/>
      <c r="C82" s="93"/>
      <c r="D82" s="66"/>
    </row>
    <row r="83" spans="1:4" ht="36" customHeight="1" x14ac:dyDescent="0.7">
      <c r="A83" s="108">
        <f t="shared" si="2"/>
        <v>78</v>
      </c>
      <c r="B83" s="93"/>
      <c r="C83" s="93"/>
      <c r="D83" s="66"/>
    </row>
    <row r="84" spans="1:4" ht="36" customHeight="1" x14ac:dyDescent="0.7">
      <c r="A84" s="108">
        <f t="shared" si="2"/>
        <v>79</v>
      </c>
      <c r="B84" s="93"/>
      <c r="C84" s="93"/>
      <c r="D84" s="66"/>
    </row>
    <row r="85" spans="1:4" ht="36" customHeight="1" x14ac:dyDescent="0.7">
      <c r="A85" s="108">
        <f t="shared" si="2"/>
        <v>80</v>
      </c>
      <c r="B85" s="93"/>
      <c r="C85" s="93"/>
      <c r="D85" s="66"/>
    </row>
    <row r="86" spans="1:4" ht="36" customHeight="1" x14ac:dyDescent="0.7">
      <c r="A86" s="108">
        <f t="shared" si="2"/>
        <v>81</v>
      </c>
      <c r="B86" s="93"/>
      <c r="C86" s="93"/>
      <c r="D86" s="66"/>
    </row>
    <row r="87" spans="1:4" ht="36" customHeight="1" x14ac:dyDescent="0.7">
      <c r="A87" s="108">
        <f t="shared" si="2"/>
        <v>82</v>
      </c>
      <c r="B87" s="93"/>
      <c r="C87" s="93"/>
      <c r="D87" s="66"/>
    </row>
    <row r="88" spans="1:4" ht="36" customHeight="1" x14ac:dyDescent="0.7">
      <c r="A88" s="108">
        <f t="shared" si="2"/>
        <v>83</v>
      </c>
      <c r="B88" s="93"/>
      <c r="C88" s="93"/>
      <c r="D88" s="66"/>
    </row>
    <row r="89" spans="1:4" ht="36" customHeight="1" x14ac:dyDescent="0.7">
      <c r="A89" s="108">
        <f t="shared" si="2"/>
        <v>84</v>
      </c>
      <c r="B89" s="93"/>
      <c r="C89" s="93"/>
      <c r="D89" s="66"/>
    </row>
    <row r="90" spans="1:4" ht="36" customHeight="1" x14ac:dyDescent="0.7">
      <c r="A90" s="108">
        <f t="shared" si="2"/>
        <v>85</v>
      </c>
      <c r="B90" s="93"/>
      <c r="C90" s="93"/>
      <c r="D90" s="66"/>
    </row>
    <row r="91" spans="1:4" ht="36" customHeight="1" x14ac:dyDescent="0.7">
      <c r="A91" s="108">
        <f t="shared" si="2"/>
        <v>86</v>
      </c>
      <c r="B91" s="93"/>
      <c r="C91" s="93"/>
      <c r="D91" s="66"/>
    </row>
    <row r="92" spans="1:4" ht="36" customHeight="1" x14ac:dyDescent="0.7">
      <c r="A92" s="108">
        <f t="shared" si="2"/>
        <v>87</v>
      </c>
      <c r="B92" s="93"/>
      <c r="C92" s="93"/>
      <c r="D92" s="66"/>
    </row>
    <row r="93" spans="1:4" ht="36" customHeight="1" x14ac:dyDescent="0.7">
      <c r="A93" s="108">
        <f t="shared" si="2"/>
        <v>88</v>
      </c>
      <c r="B93" s="93"/>
      <c r="C93" s="93"/>
      <c r="D93" s="66"/>
    </row>
    <row r="94" spans="1:4" ht="36" customHeight="1" x14ac:dyDescent="0.7">
      <c r="A94" s="108">
        <f t="shared" si="2"/>
        <v>89</v>
      </c>
      <c r="B94" s="93"/>
      <c r="C94" s="93"/>
      <c r="D94" s="66"/>
    </row>
    <row r="95" spans="1:4" ht="36" customHeight="1" x14ac:dyDescent="0.7">
      <c r="A95" s="108">
        <f t="shared" si="2"/>
        <v>90</v>
      </c>
      <c r="B95" s="93"/>
      <c r="C95" s="93"/>
      <c r="D95" s="66"/>
    </row>
    <row r="96" spans="1:4" ht="36" customHeight="1" x14ac:dyDescent="0.7">
      <c r="A96" s="108">
        <f t="shared" si="2"/>
        <v>91</v>
      </c>
      <c r="B96" s="93"/>
      <c r="C96" s="93"/>
      <c r="D96" s="66"/>
    </row>
    <row r="97" spans="1:4" ht="36" customHeight="1" x14ac:dyDescent="0.7">
      <c r="A97" s="108">
        <f t="shared" si="2"/>
        <v>92</v>
      </c>
      <c r="B97" s="93"/>
      <c r="C97" s="93"/>
      <c r="D97" s="66"/>
    </row>
    <row r="98" spans="1:4" ht="36" customHeight="1" x14ac:dyDescent="0.7">
      <c r="A98" s="108">
        <f t="shared" si="2"/>
        <v>93</v>
      </c>
      <c r="B98" s="93"/>
      <c r="C98" s="93"/>
      <c r="D98" s="66"/>
    </row>
    <row r="99" spans="1:4" ht="36" customHeight="1" x14ac:dyDescent="0.7">
      <c r="A99" s="108">
        <f t="shared" si="2"/>
        <v>94</v>
      </c>
      <c r="B99" s="93"/>
      <c r="C99" s="93"/>
      <c r="D99" s="66"/>
    </row>
    <row r="100" spans="1:4" ht="36" customHeight="1" x14ac:dyDescent="0.7">
      <c r="A100" s="108">
        <f t="shared" si="2"/>
        <v>95</v>
      </c>
      <c r="B100" s="93"/>
      <c r="C100" s="93"/>
      <c r="D100" s="66"/>
    </row>
    <row r="101" spans="1:4" ht="36" customHeight="1" x14ac:dyDescent="0.7">
      <c r="A101" s="108">
        <f t="shared" si="2"/>
        <v>96</v>
      </c>
      <c r="B101" s="93"/>
      <c r="C101" s="93"/>
      <c r="D101" s="66"/>
    </row>
    <row r="102" spans="1:4" ht="36" customHeight="1" x14ac:dyDescent="0.7">
      <c r="A102" s="108">
        <f t="shared" si="2"/>
        <v>97</v>
      </c>
      <c r="B102" s="93"/>
      <c r="C102" s="93"/>
      <c r="D102" s="66"/>
    </row>
    <row r="103" spans="1:4" ht="36" customHeight="1" x14ac:dyDescent="0.7">
      <c r="A103" s="108">
        <f t="shared" si="2"/>
        <v>98</v>
      </c>
      <c r="B103" s="93"/>
      <c r="C103" s="93"/>
      <c r="D103" s="66"/>
    </row>
    <row r="104" spans="1:4" ht="36" customHeight="1" x14ac:dyDescent="0.7">
      <c r="A104" s="108">
        <f t="shared" si="2"/>
        <v>99</v>
      </c>
      <c r="B104" s="93"/>
      <c r="C104" s="93"/>
      <c r="D104" s="66"/>
    </row>
    <row r="105" spans="1:4" ht="36" customHeight="1" x14ac:dyDescent="0.7">
      <c r="A105" s="108">
        <f t="shared" si="2"/>
        <v>100</v>
      </c>
      <c r="B105" s="93"/>
      <c r="C105" s="93"/>
      <c r="D105" s="66"/>
    </row>
    <row r="106" spans="1:4" ht="36" customHeight="1" x14ac:dyDescent="0.7"/>
    <row r="107" spans="1:4" ht="36" customHeight="1" x14ac:dyDescent="0.7"/>
    <row r="108" spans="1:4" ht="36" customHeight="1" x14ac:dyDescent="0.7"/>
    <row r="109" spans="1:4" ht="36" customHeight="1" x14ac:dyDescent="0.7"/>
    <row r="110" spans="1:4" ht="36" customHeight="1" x14ac:dyDescent="0.7"/>
    <row r="111" spans="1:4" ht="36" customHeight="1" x14ac:dyDescent="0.7"/>
    <row r="112" spans="1:4"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e9sHpWXYKHeFO2JoujPkq87AxxuxQeqt4m0bFbBN4Ocn8X+Nl6bHQgEQWPono81SFkjooZhveMWnVVo0KfMtfQ==" saltValue="LVpUHiLhFdDStBVbSJw3cg==" spinCount="100000" sheet="1" objects="1" scenarios="1"/>
  <phoneticPr fontId="10" type="noConversion"/>
  <dataValidations count="1">
    <dataValidation errorStyle="information" showInputMessage="1" showErrorMessage="1" sqref="C6:C105" xr:uid="{0AC48966-CAA6-461F-B666-4FE496D19F8B}"/>
  </dataValidations>
  <pageMargins left="0.59055118110236227" right="0.39370078740157483" top="0.39370078740157483" bottom="0.39370078740157483" header="0.31496062992125984" footer="0.31496062992125984"/>
  <pageSetup paperSize="9" scale="28"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errorStyle="information" showInputMessage="1" showErrorMessage="1" xr:uid="{C787F2BE-0BC9-45B9-8F63-76E7353CDDC5}">
          <x14:formula1>
            <xm:f>Setting!$H$6:$H$12</xm:f>
          </x14:formula1>
          <xm:sqref>B106:C108 B6:B105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6E65-D76B-48A0-89DA-6C5E14BC499F}">
  <sheetPr codeName="Sheet25">
    <tabColor theme="5"/>
    <pageSetUpPr fitToPage="1"/>
  </sheetPr>
  <dimension ref="A1:CC1008"/>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C7" sqref="C7:C16"/>
    </sheetView>
  </sheetViews>
  <sheetFormatPr defaultColWidth="8.69140625" defaultRowHeight="21" x14ac:dyDescent="0.7"/>
  <cols>
    <col min="1" max="1" width="5.69140625" style="72" customWidth="1"/>
    <col min="2" max="2" width="12.69140625" style="250" customWidth="1"/>
    <col min="3" max="3" width="40.69140625" style="69" customWidth="1"/>
    <col min="4" max="4" width="9.69140625" style="69" customWidth="1"/>
    <col min="5" max="5" width="9.69140625" style="68" customWidth="1"/>
    <col min="6" max="6" width="33.69140625" style="69" customWidth="1"/>
    <col min="7" max="7" width="9.69140625" style="71" customWidth="1"/>
    <col min="8" max="8" width="44.69140625" style="69" customWidth="1"/>
    <col min="9" max="9" width="8.69140625" style="159"/>
    <col min="10" max="10" width="8.69140625" style="61"/>
    <col min="11" max="81" width="8.69140625" style="159"/>
    <col min="82" max="16384" width="8.69140625" style="115"/>
  </cols>
  <sheetData>
    <row r="1" spans="1:81" ht="21" customHeight="1" x14ac:dyDescent="0.7">
      <c r="A1" s="20"/>
      <c r="B1" s="246"/>
      <c r="C1" s="20"/>
      <c r="D1" s="20"/>
      <c r="E1" s="114"/>
      <c r="F1" s="20"/>
      <c r="G1" s="60"/>
      <c r="H1" s="20"/>
      <c r="I1" s="115"/>
      <c r="J1" s="12"/>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row>
    <row r="2" spans="1:81" ht="21" customHeight="1" x14ac:dyDescent="0.7">
      <c r="A2" s="21" t="s">
        <v>3</v>
      </c>
      <c r="B2" s="246"/>
      <c r="C2" s="21"/>
      <c r="D2" s="21"/>
      <c r="E2" s="116"/>
      <c r="F2" s="21"/>
      <c r="G2" s="117"/>
      <c r="H2" s="41"/>
      <c r="I2" s="115"/>
      <c r="J2" s="12"/>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c r="BN2" s="115"/>
      <c r="BO2" s="115"/>
      <c r="BP2" s="115"/>
      <c r="BQ2" s="115"/>
      <c r="BR2" s="115"/>
      <c r="BS2" s="115"/>
      <c r="BT2" s="115"/>
      <c r="BU2" s="115"/>
      <c r="BV2" s="115"/>
      <c r="BW2" s="115"/>
      <c r="BX2" s="115"/>
      <c r="BY2" s="115"/>
      <c r="BZ2" s="115"/>
      <c r="CA2" s="115"/>
      <c r="CB2" s="115"/>
      <c r="CC2" s="115"/>
    </row>
    <row r="3" spans="1:81" ht="21" customHeight="1" x14ac:dyDescent="0.7">
      <c r="A3" s="81" t="str" cm="1">
        <f t="array" aca="1" ref="A3" ca="1">MID(CELL("filename",A1),FIND("]",CELL("filename",A1))+1,256)</f>
        <v>DocumentList</v>
      </c>
      <c r="B3" s="246"/>
      <c r="C3" s="22"/>
      <c r="D3" s="22"/>
      <c r="E3" s="118"/>
      <c r="F3" s="22"/>
      <c r="G3" s="119"/>
      <c r="H3" s="41"/>
      <c r="I3" s="115"/>
      <c r="J3" s="12"/>
      <c r="K3" s="115"/>
      <c r="L3" s="115"/>
      <c r="M3" s="115"/>
      <c r="N3" s="115"/>
      <c r="O3" s="115"/>
      <c r="P3" s="115"/>
      <c r="Q3" s="115"/>
      <c r="R3" s="115"/>
      <c r="S3" s="115"/>
      <c r="T3" s="115"/>
      <c r="U3" s="115"/>
      <c r="V3" s="115"/>
      <c r="W3" s="115"/>
      <c r="X3" s="115"/>
      <c r="Y3" s="115"/>
      <c r="Z3" s="115"/>
      <c r="AA3" s="115"/>
      <c r="AB3" s="115"/>
      <c r="AC3" s="115"/>
      <c r="AD3" s="115"/>
      <c r="AE3" s="115"/>
      <c r="AF3" s="115"/>
      <c r="AG3" s="115"/>
      <c r="AH3" s="115"/>
      <c r="AI3" s="115"/>
      <c r="AJ3" s="115"/>
      <c r="AK3" s="115"/>
      <c r="AL3" s="115"/>
      <c r="AM3" s="115"/>
      <c r="AN3" s="115"/>
      <c r="AO3" s="115"/>
      <c r="AP3" s="115"/>
      <c r="AQ3" s="115"/>
      <c r="AR3" s="115"/>
      <c r="AS3" s="115"/>
      <c r="AT3" s="115"/>
      <c r="AU3" s="115"/>
      <c r="AV3" s="115"/>
      <c r="AW3" s="115"/>
      <c r="AX3" s="115"/>
      <c r="AY3" s="115"/>
      <c r="AZ3" s="115"/>
      <c r="BA3" s="115"/>
      <c r="BB3" s="115"/>
      <c r="BC3" s="115"/>
      <c r="BD3" s="115"/>
      <c r="BE3" s="115"/>
      <c r="BF3" s="115"/>
      <c r="BG3" s="115"/>
      <c r="BH3" s="115"/>
      <c r="BI3" s="115"/>
      <c r="BJ3" s="115"/>
      <c r="BK3" s="115"/>
      <c r="BL3" s="115"/>
      <c r="BM3" s="115"/>
      <c r="BN3" s="115"/>
      <c r="BO3" s="115"/>
      <c r="BP3" s="115"/>
      <c r="BQ3" s="115"/>
      <c r="BR3" s="115"/>
      <c r="BS3" s="115"/>
      <c r="BT3" s="115"/>
      <c r="BU3" s="115"/>
      <c r="BV3" s="115"/>
      <c r="BW3" s="115"/>
      <c r="BX3" s="115"/>
      <c r="BY3" s="115"/>
      <c r="BZ3" s="115"/>
      <c r="CA3" s="115"/>
      <c r="CB3" s="115"/>
      <c r="CC3" s="115"/>
    </row>
    <row r="4" spans="1:81" ht="4.95" customHeight="1" x14ac:dyDescent="0.7">
      <c r="A4" s="20"/>
      <c r="B4" s="247"/>
      <c r="C4" s="20"/>
      <c r="D4" s="20"/>
      <c r="E4" s="114"/>
      <c r="F4" s="20"/>
      <c r="G4" s="60"/>
      <c r="H4" s="41"/>
      <c r="I4" s="115"/>
      <c r="J4" s="12"/>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115"/>
      <c r="BT4" s="115"/>
      <c r="BU4" s="115"/>
      <c r="BV4" s="115"/>
      <c r="BW4" s="115"/>
      <c r="BX4" s="115"/>
      <c r="BY4" s="115"/>
      <c r="BZ4" s="115"/>
      <c r="CA4" s="115"/>
      <c r="CB4" s="115"/>
      <c r="CC4" s="115"/>
    </row>
    <row r="5" spans="1:81" s="18" customFormat="1" ht="61.95" customHeight="1" x14ac:dyDescent="0.7">
      <c r="A5" s="143" t="s">
        <v>4</v>
      </c>
      <c r="B5" s="144" t="s">
        <v>126</v>
      </c>
      <c r="C5" s="145" t="s">
        <v>127</v>
      </c>
      <c r="D5" s="145" t="s">
        <v>128</v>
      </c>
      <c r="E5" s="146" t="s">
        <v>129</v>
      </c>
      <c r="F5" s="145" t="s">
        <v>130</v>
      </c>
      <c r="G5" s="147" t="s">
        <v>131</v>
      </c>
      <c r="H5" s="145" t="s">
        <v>132</v>
      </c>
    </row>
    <row r="6" spans="1:81" ht="36" customHeight="1" x14ac:dyDescent="0.7">
      <c r="A6" s="140">
        <f t="shared" ref="A6:A78" si="0">ROW()-5</f>
        <v>1</v>
      </c>
      <c r="B6" s="248" t="s">
        <v>133</v>
      </c>
      <c r="C6" s="141" t="s">
        <v>134</v>
      </c>
      <c r="D6" s="141" t="s">
        <v>135</v>
      </c>
      <c r="E6" s="160"/>
      <c r="F6" s="141"/>
      <c r="G6" s="161"/>
      <c r="H6" s="141"/>
      <c r="I6" s="162"/>
    </row>
    <row r="7" spans="1:81" ht="76.2" customHeight="1" x14ac:dyDescent="0.7">
      <c r="A7" s="140">
        <f t="shared" si="0"/>
        <v>2</v>
      </c>
      <c r="B7" s="389" t="s">
        <v>136</v>
      </c>
      <c r="C7" s="386" t="s">
        <v>137</v>
      </c>
      <c r="D7" s="386" t="s">
        <v>135</v>
      </c>
      <c r="E7" s="160" t="s">
        <v>1389</v>
      </c>
      <c r="F7" s="141" t="s">
        <v>1390</v>
      </c>
      <c r="G7" s="251">
        <v>45840.688009259262</v>
      </c>
      <c r="H7" s="141"/>
      <c r="I7" s="162"/>
    </row>
    <row r="8" spans="1:81" ht="55.8" customHeight="1" x14ac:dyDescent="0.7">
      <c r="A8" s="140">
        <f t="shared" ref="A8:A16" si="1">ROW()-5</f>
        <v>3</v>
      </c>
      <c r="B8" s="390"/>
      <c r="C8" s="387"/>
      <c r="D8" s="387"/>
      <c r="E8" s="160" t="s">
        <v>1391</v>
      </c>
      <c r="F8" s="141" t="s">
        <v>1392</v>
      </c>
      <c r="G8" s="251">
        <v>45840.688009259262</v>
      </c>
      <c r="H8" s="141"/>
      <c r="I8" s="162"/>
    </row>
    <row r="9" spans="1:81" ht="36" customHeight="1" x14ac:dyDescent="0.7">
      <c r="A9" s="140">
        <f t="shared" si="1"/>
        <v>4</v>
      </c>
      <c r="B9" s="390"/>
      <c r="C9" s="387"/>
      <c r="D9" s="387"/>
      <c r="E9" s="160" t="s">
        <v>1393</v>
      </c>
      <c r="F9" s="141" t="s">
        <v>1394</v>
      </c>
      <c r="G9" s="251">
        <v>45840.688009259262</v>
      </c>
      <c r="H9" s="141"/>
      <c r="I9" s="162"/>
    </row>
    <row r="10" spans="1:81" ht="36" customHeight="1" x14ac:dyDescent="0.7">
      <c r="A10" s="140">
        <f t="shared" si="1"/>
        <v>5</v>
      </c>
      <c r="B10" s="390"/>
      <c r="C10" s="387"/>
      <c r="D10" s="387"/>
      <c r="E10" s="160" t="s">
        <v>1395</v>
      </c>
      <c r="F10" s="141" t="s">
        <v>1396</v>
      </c>
      <c r="G10" s="251">
        <v>45840.688009259262</v>
      </c>
      <c r="H10" s="141"/>
      <c r="I10" s="162"/>
    </row>
    <row r="11" spans="1:81" ht="55.8" customHeight="1" x14ac:dyDescent="0.7">
      <c r="A11" s="140">
        <f t="shared" si="1"/>
        <v>6</v>
      </c>
      <c r="B11" s="390"/>
      <c r="C11" s="387"/>
      <c r="D11" s="387"/>
      <c r="E11" s="160" t="s">
        <v>1397</v>
      </c>
      <c r="F11" s="141" t="s">
        <v>1398</v>
      </c>
      <c r="G11" s="251">
        <v>45840.688009259262</v>
      </c>
      <c r="H11" s="141"/>
      <c r="I11" s="162"/>
    </row>
    <row r="12" spans="1:81" ht="36" customHeight="1" x14ac:dyDescent="0.7">
      <c r="A12" s="140">
        <f t="shared" si="1"/>
        <v>7</v>
      </c>
      <c r="B12" s="390"/>
      <c r="C12" s="387"/>
      <c r="D12" s="387"/>
      <c r="E12" s="160" t="s">
        <v>1399</v>
      </c>
      <c r="F12" s="141" t="s">
        <v>1400</v>
      </c>
      <c r="G12" s="251">
        <v>45840.688009259262</v>
      </c>
      <c r="H12" s="141"/>
      <c r="I12" s="162"/>
    </row>
    <row r="13" spans="1:81" ht="36" customHeight="1" x14ac:dyDescent="0.7">
      <c r="A13" s="140">
        <f t="shared" si="1"/>
        <v>8</v>
      </c>
      <c r="B13" s="390"/>
      <c r="C13" s="387"/>
      <c r="D13" s="387"/>
      <c r="E13" s="160" t="s">
        <v>1401</v>
      </c>
      <c r="F13" s="141" t="s">
        <v>1402</v>
      </c>
      <c r="G13" s="251">
        <v>45840.688009259262</v>
      </c>
      <c r="H13" s="141"/>
      <c r="I13" s="162"/>
    </row>
    <row r="14" spans="1:81" ht="55.8" customHeight="1" x14ac:dyDescent="0.7">
      <c r="A14" s="140">
        <f t="shared" si="1"/>
        <v>9</v>
      </c>
      <c r="B14" s="390"/>
      <c r="C14" s="387"/>
      <c r="D14" s="387"/>
      <c r="E14" s="160" t="s">
        <v>1403</v>
      </c>
      <c r="F14" s="141" t="s">
        <v>1390</v>
      </c>
      <c r="G14" s="251">
        <v>45840.688009259262</v>
      </c>
      <c r="H14" s="141"/>
      <c r="I14" s="162"/>
    </row>
    <row r="15" spans="1:81" ht="36" customHeight="1" x14ac:dyDescent="0.7">
      <c r="A15" s="140">
        <f t="shared" si="1"/>
        <v>10</v>
      </c>
      <c r="B15" s="390"/>
      <c r="C15" s="387"/>
      <c r="D15" s="387"/>
      <c r="E15" s="160" t="s">
        <v>1404</v>
      </c>
      <c r="F15" s="141" t="s">
        <v>1405</v>
      </c>
      <c r="G15" s="251">
        <v>45840.688009259262</v>
      </c>
      <c r="H15" s="141"/>
      <c r="I15" s="162"/>
    </row>
    <row r="16" spans="1:81" ht="76.2" customHeight="1" x14ac:dyDescent="0.7">
      <c r="A16" s="140">
        <f t="shared" si="1"/>
        <v>11</v>
      </c>
      <c r="B16" s="391"/>
      <c r="C16" s="388"/>
      <c r="D16" s="388"/>
      <c r="E16" s="160" t="s">
        <v>1406</v>
      </c>
      <c r="F16" s="141" t="s">
        <v>1407</v>
      </c>
      <c r="G16" s="251">
        <v>45840.688009259262</v>
      </c>
      <c r="H16" s="141"/>
      <c r="I16" s="162"/>
    </row>
    <row r="17" spans="1:9" ht="36" customHeight="1" x14ac:dyDescent="0.7">
      <c r="A17" s="140">
        <f t="shared" si="0"/>
        <v>12</v>
      </c>
      <c r="B17" s="398" t="s">
        <v>138</v>
      </c>
      <c r="C17" s="401" t="s">
        <v>139</v>
      </c>
      <c r="D17" s="401" t="s">
        <v>135</v>
      </c>
      <c r="E17" s="160" t="s">
        <v>140</v>
      </c>
      <c r="F17" s="141" t="s">
        <v>141</v>
      </c>
      <c r="G17" s="251">
        <v>45840.688113425924</v>
      </c>
      <c r="H17" s="141"/>
      <c r="I17" s="162"/>
    </row>
    <row r="18" spans="1:9" ht="55.8" customHeight="1" x14ac:dyDescent="0.7">
      <c r="A18" s="140">
        <f t="shared" si="0"/>
        <v>13</v>
      </c>
      <c r="B18" s="399"/>
      <c r="C18" s="402"/>
      <c r="D18" s="402"/>
      <c r="E18" s="160" t="s">
        <v>142</v>
      </c>
      <c r="F18" s="141" t="s">
        <v>143</v>
      </c>
      <c r="G18" s="163">
        <v>45784.895196759258</v>
      </c>
      <c r="H18" s="141"/>
      <c r="I18" s="162"/>
    </row>
    <row r="19" spans="1:9" ht="55.8" customHeight="1" x14ac:dyDescent="0.7">
      <c r="A19" s="140">
        <f t="shared" si="0"/>
        <v>14</v>
      </c>
      <c r="B19" s="399"/>
      <c r="C19" s="402"/>
      <c r="D19" s="402"/>
      <c r="E19" s="160" t="s">
        <v>144</v>
      </c>
      <c r="F19" s="141" t="s">
        <v>145</v>
      </c>
      <c r="G19" s="163">
        <v>45784.895196759258</v>
      </c>
      <c r="H19" s="141"/>
      <c r="I19" s="162"/>
    </row>
    <row r="20" spans="1:9" ht="36" customHeight="1" x14ac:dyDescent="0.7">
      <c r="A20" s="140">
        <f t="shared" si="0"/>
        <v>15</v>
      </c>
      <c r="B20" s="399"/>
      <c r="C20" s="402"/>
      <c r="D20" s="402"/>
      <c r="E20" s="160" t="s">
        <v>146</v>
      </c>
      <c r="F20" s="141" t="s">
        <v>147</v>
      </c>
      <c r="G20" s="163">
        <v>45784.895196759258</v>
      </c>
      <c r="H20" s="141"/>
      <c r="I20" s="162"/>
    </row>
    <row r="21" spans="1:9" ht="55.8" customHeight="1" x14ac:dyDescent="0.7">
      <c r="A21" s="140">
        <f t="shared" si="0"/>
        <v>16</v>
      </c>
      <c r="B21" s="399"/>
      <c r="C21" s="402"/>
      <c r="D21" s="402"/>
      <c r="E21" s="160" t="s">
        <v>148</v>
      </c>
      <c r="F21" s="141" t="s">
        <v>149</v>
      </c>
      <c r="G21" s="163">
        <v>45784.895196759258</v>
      </c>
      <c r="H21" s="141"/>
      <c r="I21" s="162"/>
    </row>
    <row r="22" spans="1:9" ht="55.8" customHeight="1" x14ac:dyDescent="0.7">
      <c r="A22" s="140">
        <f t="shared" si="0"/>
        <v>17</v>
      </c>
      <c r="B22" s="399"/>
      <c r="C22" s="402"/>
      <c r="D22" s="402"/>
      <c r="E22" s="160" t="s">
        <v>150</v>
      </c>
      <c r="F22" s="141" t="s">
        <v>151</v>
      </c>
      <c r="G22" s="163">
        <v>45784.895196759258</v>
      </c>
      <c r="H22" s="141"/>
      <c r="I22" s="162"/>
    </row>
    <row r="23" spans="1:9" ht="55.8" customHeight="1" x14ac:dyDescent="0.7">
      <c r="A23" s="140">
        <f t="shared" si="0"/>
        <v>18</v>
      </c>
      <c r="B23" s="399"/>
      <c r="C23" s="402"/>
      <c r="D23" s="402"/>
      <c r="E23" s="160" t="s">
        <v>152</v>
      </c>
      <c r="F23" s="141" t="s">
        <v>153</v>
      </c>
      <c r="G23" s="163">
        <v>45784.895196759258</v>
      </c>
      <c r="H23" s="141"/>
      <c r="I23" s="162"/>
    </row>
    <row r="24" spans="1:9" ht="55.8" customHeight="1" x14ac:dyDescent="0.7">
      <c r="A24" s="140">
        <f t="shared" si="0"/>
        <v>19</v>
      </c>
      <c r="B24" s="400"/>
      <c r="C24" s="403"/>
      <c r="D24" s="403"/>
      <c r="E24" s="160" t="s">
        <v>154</v>
      </c>
      <c r="F24" s="141" t="s">
        <v>155</v>
      </c>
      <c r="G24" s="163">
        <v>45784.895196759258</v>
      </c>
      <c r="H24" s="141"/>
      <c r="I24" s="162"/>
    </row>
    <row r="25" spans="1:9" ht="36" customHeight="1" x14ac:dyDescent="0.7">
      <c r="A25" s="140">
        <f t="shared" si="0"/>
        <v>20</v>
      </c>
      <c r="B25" s="398" t="s">
        <v>156</v>
      </c>
      <c r="C25" s="401" t="s">
        <v>157</v>
      </c>
      <c r="D25" s="401" t="s">
        <v>135</v>
      </c>
      <c r="E25" s="160" t="s">
        <v>158</v>
      </c>
      <c r="F25" s="141" t="s">
        <v>159</v>
      </c>
      <c r="G25" s="163">
        <v>45784.895196759258</v>
      </c>
      <c r="H25" s="141"/>
      <c r="I25" s="162"/>
    </row>
    <row r="26" spans="1:9" ht="55.8" customHeight="1" x14ac:dyDescent="0.7">
      <c r="A26" s="140">
        <f t="shared" si="0"/>
        <v>21</v>
      </c>
      <c r="B26" s="399"/>
      <c r="C26" s="402"/>
      <c r="D26" s="402"/>
      <c r="E26" s="160" t="s">
        <v>160</v>
      </c>
      <c r="F26" s="141" t="s">
        <v>161</v>
      </c>
      <c r="G26" s="163">
        <v>45784.895196759258</v>
      </c>
      <c r="H26" s="141"/>
      <c r="I26" s="162"/>
    </row>
    <row r="27" spans="1:9" ht="55.8" customHeight="1" x14ac:dyDescent="0.7">
      <c r="A27" s="140">
        <f t="shared" si="0"/>
        <v>22</v>
      </c>
      <c r="B27" s="399"/>
      <c r="C27" s="402"/>
      <c r="D27" s="402"/>
      <c r="E27" s="160" t="s">
        <v>162</v>
      </c>
      <c r="F27" s="141" t="s">
        <v>163</v>
      </c>
      <c r="G27" s="163">
        <v>45784.895196759258</v>
      </c>
      <c r="H27" s="141"/>
      <c r="I27" s="162"/>
    </row>
    <row r="28" spans="1:9" ht="36" customHeight="1" x14ac:dyDescent="0.7">
      <c r="A28" s="140">
        <f t="shared" si="0"/>
        <v>23</v>
      </c>
      <c r="B28" s="400"/>
      <c r="C28" s="403"/>
      <c r="D28" s="403"/>
      <c r="E28" s="160" t="s">
        <v>164</v>
      </c>
      <c r="F28" s="141" t="s">
        <v>159</v>
      </c>
      <c r="G28" s="163">
        <v>45784.895196759258</v>
      </c>
      <c r="H28" s="141"/>
      <c r="I28" s="162"/>
    </row>
    <row r="29" spans="1:9" ht="55.8" customHeight="1" x14ac:dyDescent="0.7">
      <c r="A29" s="140">
        <f t="shared" si="0"/>
        <v>24</v>
      </c>
      <c r="B29" s="248" t="s">
        <v>165</v>
      </c>
      <c r="C29" s="141" t="s">
        <v>166</v>
      </c>
      <c r="D29" s="141" t="s">
        <v>135</v>
      </c>
      <c r="E29" s="160"/>
      <c r="F29" s="141"/>
      <c r="G29" s="161"/>
      <c r="H29" s="141"/>
      <c r="I29" s="162"/>
    </row>
    <row r="30" spans="1:9" ht="76.2" customHeight="1" x14ac:dyDescent="0.7">
      <c r="A30" s="140">
        <f t="shared" si="0"/>
        <v>25</v>
      </c>
      <c r="B30" s="398" t="s">
        <v>167</v>
      </c>
      <c r="C30" s="401" t="s">
        <v>168</v>
      </c>
      <c r="D30" s="401" t="s">
        <v>135</v>
      </c>
      <c r="E30" s="160" t="s">
        <v>169</v>
      </c>
      <c r="F30" s="141" t="s">
        <v>170</v>
      </c>
      <c r="G30" s="163">
        <v>45784.895196759258</v>
      </c>
      <c r="H30" s="141"/>
      <c r="I30" s="162"/>
    </row>
    <row r="31" spans="1:9" ht="55.8" customHeight="1" x14ac:dyDescent="0.7">
      <c r="A31" s="140">
        <f t="shared" si="0"/>
        <v>26</v>
      </c>
      <c r="B31" s="399"/>
      <c r="C31" s="402"/>
      <c r="D31" s="402"/>
      <c r="E31" s="160" t="s">
        <v>171</v>
      </c>
      <c r="F31" s="141" t="s">
        <v>172</v>
      </c>
      <c r="G31" s="163">
        <v>45784.895196759258</v>
      </c>
      <c r="H31" s="141"/>
      <c r="I31" s="162"/>
    </row>
    <row r="32" spans="1:9" ht="36" customHeight="1" x14ac:dyDescent="0.7">
      <c r="A32" s="140">
        <f t="shared" si="0"/>
        <v>27</v>
      </c>
      <c r="B32" s="399"/>
      <c r="C32" s="402"/>
      <c r="D32" s="402"/>
      <c r="E32" s="160" t="s">
        <v>173</v>
      </c>
      <c r="F32" s="141" t="s">
        <v>174</v>
      </c>
      <c r="G32" s="163">
        <v>45784.895196759258</v>
      </c>
      <c r="H32" s="141"/>
      <c r="I32" s="162"/>
    </row>
    <row r="33" spans="1:9" ht="76.2" customHeight="1" x14ac:dyDescent="0.7">
      <c r="A33" s="140">
        <f t="shared" si="0"/>
        <v>28</v>
      </c>
      <c r="B33" s="399"/>
      <c r="C33" s="402"/>
      <c r="D33" s="402"/>
      <c r="E33" s="160" t="s">
        <v>175</v>
      </c>
      <c r="F33" s="141" t="s">
        <v>176</v>
      </c>
      <c r="G33" s="163">
        <v>45784.895196759258</v>
      </c>
      <c r="H33" s="141"/>
      <c r="I33" s="162"/>
    </row>
    <row r="34" spans="1:9" ht="55.8" customHeight="1" x14ac:dyDescent="0.7">
      <c r="A34" s="140">
        <f t="shared" si="0"/>
        <v>29</v>
      </c>
      <c r="B34" s="400"/>
      <c r="C34" s="403"/>
      <c r="D34" s="403"/>
      <c r="E34" s="160" t="s">
        <v>177</v>
      </c>
      <c r="F34" s="141" t="s">
        <v>178</v>
      </c>
      <c r="G34" s="163">
        <v>45784.895196759258</v>
      </c>
      <c r="H34" s="141"/>
      <c r="I34" s="162"/>
    </row>
    <row r="35" spans="1:9" ht="55.8" customHeight="1" x14ac:dyDescent="0.7">
      <c r="A35" s="140">
        <f t="shared" si="0"/>
        <v>30</v>
      </c>
      <c r="B35" s="248" t="s">
        <v>179</v>
      </c>
      <c r="C35" s="141" t="s">
        <v>180</v>
      </c>
      <c r="D35" s="141" t="s">
        <v>135</v>
      </c>
      <c r="E35" s="160" t="s">
        <v>181</v>
      </c>
      <c r="F35" s="141" t="s">
        <v>182</v>
      </c>
      <c r="G35" s="163">
        <v>45784.895196759258</v>
      </c>
      <c r="H35" s="141"/>
      <c r="I35" s="162"/>
    </row>
    <row r="36" spans="1:9" ht="36" customHeight="1" x14ac:dyDescent="0.7">
      <c r="A36" s="140">
        <f t="shared" si="0"/>
        <v>31</v>
      </c>
      <c r="B36" s="248" t="s">
        <v>183</v>
      </c>
      <c r="C36" s="141" t="s">
        <v>184</v>
      </c>
      <c r="D36" s="141" t="s">
        <v>185</v>
      </c>
      <c r="E36" s="160"/>
      <c r="F36" s="141"/>
      <c r="G36" s="161"/>
      <c r="H36" s="141"/>
      <c r="I36" s="162"/>
    </row>
    <row r="37" spans="1:9" ht="36" customHeight="1" x14ac:dyDescent="0.7">
      <c r="A37" s="140">
        <f t="shared" si="0"/>
        <v>32</v>
      </c>
      <c r="B37" s="248" t="s">
        <v>186</v>
      </c>
      <c r="C37" s="141" t="s">
        <v>187</v>
      </c>
      <c r="D37" s="141" t="s">
        <v>135</v>
      </c>
      <c r="E37" s="160"/>
      <c r="F37" s="141"/>
      <c r="G37" s="161"/>
      <c r="H37" s="141"/>
      <c r="I37" s="162"/>
    </row>
    <row r="38" spans="1:9" ht="36" customHeight="1" x14ac:dyDescent="0.7">
      <c r="A38" s="140">
        <f t="shared" si="0"/>
        <v>33</v>
      </c>
      <c r="B38" s="248" t="s">
        <v>188</v>
      </c>
      <c r="C38" s="141" t="s">
        <v>189</v>
      </c>
      <c r="D38" s="141" t="s">
        <v>135</v>
      </c>
      <c r="E38" s="160"/>
      <c r="F38" s="141"/>
      <c r="G38" s="161"/>
      <c r="H38" s="141"/>
      <c r="I38" s="162"/>
    </row>
    <row r="39" spans="1:9" ht="36" customHeight="1" x14ac:dyDescent="0.7">
      <c r="A39" s="140">
        <f t="shared" si="0"/>
        <v>34</v>
      </c>
      <c r="B39" s="248" t="s">
        <v>190</v>
      </c>
      <c r="C39" s="141" t="s">
        <v>191</v>
      </c>
      <c r="D39" s="141" t="s">
        <v>135</v>
      </c>
      <c r="E39" s="160"/>
      <c r="F39" s="141"/>
      <c r="G39" s="161"/>
      <c r="H39" s="141"/>
      <c r="I39" s="162"/>
    </row>
    <row r="40" spans="1:9" ht="55.8" customHeight="1" x14ac:dyDescent="0.7">
      <c r="A40" s="140">
        <f t="shared" si="0"/>
        <v>35</v>
      </c>
      <c r="B40" s="248" t="s">
        <v>192</v>
      </c>
      <c r="C40" s="141" t="s">
        <v>193</v>
      </c>
      <c r="D40" s="141" t="s">
        <v>185</v>
      </c>
      <c r="E40" s="160"/>
      <c r="F40" s="141"/>
      <c r="G40" s="161"/>
      <c r="H40" s="141"/>
      <c r="I40" s="162"/>
    </row>
    <row r="41" spans="1:9" ht="36" customHeight="1" x14ac:dyDescent="0.7">
      <c r="A41" s="140">
        <f t="shared" si="0"/>
        <v>36</v>
      </c>
      <c r="B41" s="248" t="s">
        <v>194</v>
      </c>
      <c r="C41" s="141" t="s">
        <v>195</v>
      </c>
      <c r="D41" s="141" t="s">
        <v>135</v>
      </c>
      <c r="E41" s="160"/>
      <c r="F41" s="141"/>
      <c r="G41" s="161"/>
      <c r="H41" s="141"/>
      <c r="I41" s="162"/>
    </row>
    <row r="42" spans="1:9" ht="55.8" customHeight="1" x14ac:dyDescent="0.7">
      <c r="A42" s="140">
        <f t="shared" si="0"/>
        <v>37</v>
      </c>
      <c r="B42" s="398" t="s">
        <v>196</v>
      </c>
      <c r="C42" s="401" t="s">
        <v>197</v>
      </c>
      <c r="D42" s="401" t="s">
        <v>135</v>
      </c>
      <c r="E42" s="160" t="s">
        <v>198</v>
      </c>
      <c r="F42" s="141" t="s">
        <v>199</v>
      </c>
      <c r="G42" s="163">
        <v>45784.895196759258</v>
      </c>
      <c r="H42" s="141"/>
      <c r="I42" s="162"/>
    </row>
    <row r="43" spans="1:9" ht="36" customHeight="1" x14ac:dyDescent="0.7">
      <c r="A43" s="140">
        <f t="shared" si="0"/>
        <v>38</v>
      </c>
      <c r="B43" s="399"/>
      <c r="C43" s="402"/>
      <c r="D43" s="402"/>
      <c r="E43" s="160" t="s">
        <v>200</v>
      </c>
      <c r="F43" s="141" t="s">
        <v>201</v>
      </c>
      <c r="G43" s="163">
        <v>45784.895196759258</v>
      </c>
      <c r="H43" s="141"/>
      <c r="I43" s="162"/>
    </row>
    <row r="44" spans="1:9" ht="36" customHeight="1" x14ac:dyDescent="0.7">
      <c r="A44" s="140">
        <f t="shared" si="0"/>
        <v>39</v>
      </c>
      <c r="B44" s="399"/>
      <c r="C44" s="402"/>
      <c r="D44" s="402"/>
      <c r="E44" s="160" t="s">
        <v>202</v>
      </c>
      <c r="F44" s="141" t="s">
        <v>203</v>
      </c>
      <c r="G44" s="163">
        <v>45784.895196759258</v>
      </c>
      <c r="H44" s="141"/>
      <c r="I44" s="162"/>
    </row>
    <row r="45" spans="1:9" ht="36" customHeight="1" x14ac:dyDescent="0.7">
      <c r="A45" s="140">
        <f t="shared" si="0"/>
        <v>40</v>
      </c>
      <c r="B45" s="399"/>
      <c r="C45" s="402"/>
      <c r="D45" s="402"/>
      <c r="E45" s="160" t="s">
        <v>204</v>
      </c>
      <c r="F45" s="141" t="s">
        <v>205</v>
      </c>
      <c r="G45" s="163">
        <v>45784.895196759258</v>
      </c>
      <c r="H45" s="141"/>
      <c r="I45" s="162"/>
    </row>
    <row r="46" spans="1:9" ht="36" customHeight="1" x14ac:dyDescent="0.7">
      <c r="A46" s="140">
        <f t="shared" si="0"/>
        <v>41</v>
      </c>
      <c r="B46" s="400"/>
      <c r="C46" s="403"/>
      <c r="D46" s="403"/>
      <c r="E46" s="160" t="s">
        <v>206</v>
      </c>
      <c r="F46" s="141" t="s">
        <v>207</v>
      </c>
      <c r="G46" s="163">
        <v>45784.895196759258</v>
      </c>
      <c r="H46" s="141"/>
      <c r="I46" s="162"/>
    </row>
    <row r="47" spans="1:9" ht="55.8" customHeight="1" x14ac:dyDescent="0.7">
      <c r="A47" s="140">
        <f t="shared" si="0"/>
        <v>42</v>
      </c>
      <c r="B47" s="248" t="s">
        <v>208</v>
      </c>
      <c r="C47" s="141" t="s">
        <v>209</v>
      </c>
      <c r="D47" s="141" t="s">
        <v>185</v>
      </c>
      <c r="E47" s="160"/>
      <c r="F47" s="141"/>
      <c r="G47" s="161"/>
      <c r="H47" s="141"/>
      <c r="I47" s="162"/>
    </row>
    <row r="48" spans="1:9" ht="36" customHeight="1" x14ac:dyDescent="0.7">
      <c r="A48" s="140">
        <f t="shared" si="0"/>
        <v>43</v>
      </c>
      <c r="B48" s="248" t="s">
        <v>210</v>
      </c>
      <c r="C48" s="141" t="s">
        <v>211</v>
      </c>
      <c r="D48" s="141" t="s">
        <v>185</v>
      </c>
      <c r="E48" s="160"/>
      <c r="F48" s="141"/>
      <c r="G48" s="161"/>
      <c r="H48" s="141"/>
      <c r="I48" s="162"/>
    </row>
    <row r="49" spans="1:9" ht="55.8" customHeight="1" x14ac:dyDescent="0.7">
      <c r="A49" s="140">
        <f t="shared" si="0"/>
        <v>44</v>
      </c>
      <c r="B49" s="248" t="s">
        <v>212</v>
      </c>
      <c r="C49" s="141" t="s">
        <v>213</v>
      </c>
      <c r="D49" s="141" t="s">
        <v>185</v>
      </c>
      <c r="E49" s="160"/>
      <c r="F49" s="141"/>
      <c r="G49" s="161"/>
      <c r="H49" s="141"/>
      <c r="I49" s="162"/>
    </row>
    <row r="50" spans="1:9" ht="36" customHeight="1" x14ac:dyDescent="0.7">
      <c r="A50" s="140">
        <f t="shared" si="0"/>
        <v>45</v>
      </c>
      <c r="B50" s="398" t="s">
        <v>214</v>
      </c>
      <c r="C50" s="401" t="s">
        <v>215</v>
      </c>
      <c r="D50" s="401" t="s">
        <v>135</v>
      </c>
      <c r="E50" s="160" t="s">
        <v>216</v>
      </c>
      <c r="F50" s="141" t="s">
        <v>217</v>
      </c>
      <c r="G50" s="163">
        <v>45784.895196759258</v>
      </c>
      <c r="H50" s="141"/>
      <c r="I50" s="162"/>
    </row>
    <row r="51" spans="1:9" ht="55.8" customHeight="1" x14ac:dyDescent="0.7">
      <c r="A51" s="140">
        <f t="shared" si="0"/>
        <v>46</v>
      </c>
      <c r="B51" s="399"/>
      <c r="C51" s="402"/>
      <c r="D51" s="402"/>
      <c r="E51" s="160" t="s">
        <v>218</v>
      </c>
      <c r="F51" s="141" t="s">
        <v>219</v>
      </c>
      <c r="G51" s="163">
        <v>45784.895196759258</v>
      </c>
      <c r="H51" s="141"/>
      <c r="I51" s="162"/>
    </row>
    <row r="52" spans="1:9" ht="55.8" customHeight="1" x14ac:dyDescent="0.7">
      <c r="A52" s="140">
        <f t="shared" si="0"/>
        <v>47</v>
      </c>
      <c r="B52" s="399"/>
      <c r="C52" s="402"/>
      <c r="D52" s="402"/>
      <c r="E52" s="160" t="s">
        <v>220</v>
      </c>
      <c r="F52" s="141" t="s">
        <v>221</v>
      </c>
      <c r="G52" s="163">
        <v>45784.895196759258</v>
      </c>
      <c r="H52" s="141"/>
      <c r="I52" s="162"/>
    </row>
    <row r="53" spans="1:9" ht="76.2" customHeight="1" x14ac:dyDescent="0.7">
      <c r="A53" s="140">
        <f t="shared" si="0"/>
        <v>48</v>
      </c>
      <c r="B53" s="399"/>
      <c r="C53" s="402"/>
      <c r="D53" s="402"/>
      <c r="E53" s="160" t="s">
        <v>222</v>
      </c>
      <c r="F53" s="141" t="s">
        <v>223</v>
      </c>
      <c r="G53" s="163">
        <v>45784.895196759258</v>
      </c>
      <c r="H53" s="141"/>
      <c r="I53" s="162"/>
    </row>
    <row r="54" spans="1:9" ht="76.2" customHeight="1" x14ac:dyDescent="0.7">
      <c r="A54" s="140">
        <f t="shared" si="0"/>
        <v>49</v>
      </c>
      <c r="B54" s="400"/>
      <c r="C54" s="403"/>
      <c r="D54" s="403"/>
      <c r="E54" s="160" t="s">
        <v>224</v>
      </c>
      <c r="F54" s="141" t="s">
        <v>225</v>
      </c>
      <c r="G54" s="163">
        <v>45784.895196759258</v>
      </c>
      <c r="H54" s="141"/>
      <c r="I54" s="162"/>
    </row>
    <row r="55" spans="1:9" ht="55.8" customHeight="1" x14ac:dyDescent="0.7">
      <c r="A55" s="140">
        <f t="shared" si="0"/>
        <v>50</v>
      </c>
      <c r="B55" s="248" t="s">
        <v>226</v>
      </c>
      <c r="C55" s="141" t="s">
        <v>227</v>
      </c>
      <c r="D55" s="141" t="s">
        <v>135</v>
      </c>
      <c r="E55" s="160" t="s">
        <v>228</v>
      </c>
      <c r="F55" s="141" t="s">
        <v>229</v>
      </c>
      <c r="G55" s="163">
        <v>45784.895196759258</v>
      </c>
      <c r="H55" s="141"/>
      <c r="I55" s="162"/>
    </row>
    <row r="56" spans="1:9" ht="36" customHeight="1" x14ac:dyDescent="0.7">
      <c r="A56" s="140">
        <f t="shared" si="0"/>
        <v>51</v>
      </c>
      <c r="B56" s="248" t="s">
        <v>230</v>
      </c>
      <c r="C56" s="141" t="s">
        <v>231</v>
      </c>
      <c r="D56" s="141" t="s">
        <v>135</v>
      </c>
      <c r="E56" s="160"/>
      <c r="F56" s="141"/>
      <c r="G56" s="161"/>
      <c r="H56" s="141"/>
      <c r="I56" s="162"/>
    </row>
    <row r="57" spans="1:9" ht="55.8" customHeight="1" x14ac:dyDescent="0.7">
      <c r="A57" s="140">
        <f t="shared" si="0"/>
        <v>52</v>
      </c>
      <c r="B57" s="248" t="s">
        <v>232</v>
      </c>
      <c r="C57" s="141" t="s">
        <v>233</v>
      </c>
      <c r="D57" s="141" t="s">
        <v>135</v>
      </c>
      <c r="E57" s="160" t="s">
        <v>234</v>
      </c>
      <c r="F57" s="141" t="s">
        <v>235</v>
      </c>
      <c r="G57" s="163">
        <v>45784.895196759258</v>
      </c>
      <c r="H57" s="141"/>
      <c r="I57" s="162"/>
    </row>
    <row r="58" spans="1:9" ht="76.2" customHeight="1" x14ac:dyDescent="0.7">
      <c r="A58" s="140">
        <f t="shared" si="0"/>
        <v>53</v>
      </c>
      <c r="B58" s="248" t="s">
        <v>236</v>
      </c>
      <c r="C58" s="141" t="s">
        <v>237</v>
      </c>
      <c r="D58" s="141" t="s">
        <v>185</v>
      </c>
      <c r="E58" s="160"/>
      <c r="F58" s="141"/>
      <c r="G58" s="161"/>
      <c r="H58" s="141"/>
      <c r="I58" s="162"/>
    </row>
    <row r="59" spans="1:9" ht="55.8" customHeight="1" x14ac:dyDescent="0.7">
      <c r="A59" s="140">
        <f t="shared" si="0"/>
        <v>54</v>
      </c>
      <c r="B59" s="248" t="s">
        <v>238</v>
      </c>
      <c r="C59" s="141" t="s">
        <v>239</v>
      </c>
      <c r="D59" s="141" t="s">
        <v>135</v>
      </c>
      <c r="E59" s="160"/>
      <c r="F59" s="141"/>
      <c r="G59" s="161"/>
      <c r="H59" s="141"/>
      <c r="I59" s="162"/>
    </row>
    <row r="60" spans="1:9" ht="36" customHeight="1" x14ac:dyDescent="0.7">
      <c r="A60" s="140">
        <f t="shared" si="0"/>
        <v>55</v>
      </c>
      <c r="B60" s="398" t="s">
        <v>240</v>
      </c>
      <c r="C60" s="401" t="s">
        <v>241</v>
      </c>
      <c r="D60" s="401" t="s">
        <v>135</v>
      </c>
      <c r="E60" s="160" t="s">
        <v>242</v>
      </c>
      <c r="F60" s="141" t="s">
        <v>243</v>
      </c>
      <c r="G60" s="163">
        <v>45784.895196759258</v>
      </c>
      <c r="H60" s="141"/>
      <c r="I60" s="162"/>
    </row>
    <row r="61" spans="1:9" ht="36" customHeight="1" x14ac:dyDescent="0.7">
      <c r="A61" s="140">
        <f t="shared" si="0"/>
        <v>56</v>
      </c>
      <c r="B61" s="399"/>
      <c r="C61" s="402"/>
      <c r="D61" s="402"/>
      <c r="E61" s="160" t="s">
        <v>244</v>
      </c>
      <c r="F61" s="141" t="s">
        <v>245</v>
      </c>
      <c r="G61" s="163">
        <v>45784.895196759258</v>
      </c>
      <c r="H61" s="141"/>
      <c r="I61" s="162"/>
    </row>
    <row r="62" spans="1:9" ht="36" customHeight="1" x14ac:dyDescent="0.7">
      <c r="A62" s="140">
        <f t="shared" si="0"/>
        <v>57</v>
      </c>
      <c r="B62" s="399"/>
      <c r="C62" s="402"/>
      <c r="D62" s="402"/>
      <c r="E62" s="160" t="s">
        <v>246</v>
      </c>
      <c r="F62" s="141" t="s">
        <v>247</v>
      </c>
      <c r="G62" s="163">
        <v>45784.895196759258</v>
      </c>
      <c r="H62" s="141"/>
      <c r="I62" s="162"/>
    </row>
    <row r="63" spans="1:9" ht="36" customHeight="1" x14ac:dyDescent="0.7">
      <c r="A63" s="140">
        <f t="shared" si="0"/>
        <v>58</v>
      </c>
      <c r="B63" s="399"/>
      <c r="C63" s="402"/>
      <c r="D63" s="402"/>
      <c r="E63" s="160" t="s">
        <v>248</v>
      </c>
      <c r="F63" s="141" t="s">
        <v>249</v>
      </c>
      <c r="G63" s="163">
        <v>45784.895196759258</v>
      </c>
      <c r="H63" s="141"/>
      <c r="I63" s="162"/>
    </row>
    <row r="64" spans="1:9" ht="55.8" customHeight="1" x14ac:dyDescent="0.7">
      <c r="A64" s="140">
        <f t="shared" si="0"/>
        <v>59</v>
      </c>
      <c r="B64" s="399"/>
      <c r="C64" s="402"/>
      <c r="D64" s="402"/>
      <c r="E64" s="160" t="s">
        <v>250</v>
      </c>
      <c r="F64" s="141" t="s">
        <v>251</v>
      </c>
      <c r="G64" s="163">
        <v>45784.895196759258</v>
      </c>
      <c r="H64" s="141"/>
      <c r="I64" s="162"/>
    </row>
    <row r="65" spans="1:9" ht="36" customHeight="1" x14ac:dyDescent="0.7">
      <c r="A65" s="140">
        <f t="shared" si="0"/>
        <v>60</v>
      </c>
      <c r="B65" s="399"/>
      <c r="C65" s="402"/>
      <c r="D65" s="402"/>
      <c r="E65" s="160" t="s">
        <v>252</v>
      </c>
      <c r="F65" s="141" t="s">
        <v>253</v>
      </c>
      <c r="G65" s="163">
        <v>45784.895196759258</v>
      </c>
      <c r="H65" s="141"/>
      <c r="I65" s="162"/>
    </row>
    <row r="66" spans="1:9" ht="36" customHeight="1" x14ac:dyDescent="0.7">
      <c r="A66" s="140">
        <f t="shared" si="0"/>
        <v>61</v>
      </c>
      <c r="B66" s="399"/>
      <c r="C66" s="402"/>
      <c r="D66" s="402"/>
      <c r="E66" s="160" t="s">
        <v>254</v>
      </c>
      <c r="F66" s="141" t="s">
        <v>255</v>
      </c>
      <c r="G66" s="163">
        <v>45784.895196759258</v>
      </c>
      <c r="H66" s="141"/>
      <c r="I66" s="162"/>
    </row>
    <row r="67" spans="1:9" ht="36" customHeight="1" x14ac:dyDescent="0.7">
      <c r="A67" s="140">
        <f t="shared" si="0"/>
        <v>62</v>
      </c>
      <c r="B67" s="399"/>
      <c r="C67" s="402"/>
      <c r="D67" s="402"/>
      <c r="E67" s="160" t="s">
        <v>256</v>
      </c>
      <c r="F67" s="141" t="s">
        <v>257</v>
      </c>
      <c r="G67" s="163">
        <v>45784.895196759258</v>
      </c>
      <c r="H67" s="141"/>
      <c r="I67" s="162"/>
    </row>
    <row r="68" spans="1:9" ht="36" customHeight="1" x14ac:dyDescent="0.7">
      <c r="A68" s="140">
        <f t="shared" si="0"/>
        <v>63</v>
      </c>
      <c r="B68" s="399"/>
      <c r="C68" s="402"/>
      <c r="D68" s="402"/>
      <c r="E68" s="160" t="s">
        <v>258</v>
      </c>
      <c r="F68" s="141" t="s">
        <v>259</v>
      </c>
      <c r="G68" s="163">
        <v>45784.895196759258</v>
      </c>
      <c r="H68" s="141"/>
      <c r="I68" s="162"/>
    </row>
    <row r="69" spans="1:9" ht="36" customHeight="1" x14ac:dyDescent="0.7">
      <c r="A69" s="140">
        <f t="shared" si="0"/>
        <v>64</v>
      </c>
      <c r="B69" s="399"/>
      <c r="C69" s="402"/>
      <c r="D69" s="402"/>
      <c r="E69" s="160" t="s">
        <v>260</v>
      </c>
      <c r="F69" s="141" t="s">
        <v>261</v>
      </c>
      <c r="G69" s="163">
        <v>45784.895196759258</v>
      </c>
      <c r="H69" s="141"/>
      <c r="I69" s="162"/>
    </row>
    <row r="70" spans="1:9" ht="36" customHeight="1" x14ac:dyDescent="0.7">
      <c r="A70" s="140">
        <f t="shared" si="0"/>
        <v>65</v>
      </c>
      <c r="B70" s="399"/>
      <c r="C70" s="402"/>
      <c r="D70" s="402"/>
      <c r="E70" s="160" t="s">
        <v>262</v>
      </c>
      <c r="F70" s="141" t="s">
        <v>263</v>
      </c>
      <c r="G70" s="163">
        <v>45784.895196759258</v>
      </c>
      <c r="H70" s="141"/>
      <c r="I70" s="162"/>
    </row>
    <row r="71" spans="1:9" ht="55.8" customHeight="1" x14ac:dyDescent="0.7">
      <c r="A71" s="140">
        <f t="shared" si="0"/>
        <v>66</v>
      </c>
      <c r="B71" s="399"/>
      <c r="C71" s="402"/>
      <c r="D71" s="402"/>
      <c r="E71" s="160" t="s">
        <v>264</v>
      </c>
      <c r="F71" s="141" t="s">
        <v>265</v>
      </c>
      <c r="G71" s="163">
        <v>45784.895196759258</v>
      </c>
      <c r="H71" s="141"/>
      <c r="I71" s="162"/>
    </row>
    <row r="72" spans="1:9" ht="36" customHeight="1" x14ac:dyDescent="0.7">
      <c r="A72" s="140">
        <f t="shared" si="0"/>
        <v>67</v>
      </c>
      <c r="B72" s="399"/>
      <c r="C72" s="402"/>
      <c r="D72" s="402"/>
      <c r="E72" s="160" t="s">
        <v>266</v>
      </c>
      <c r="F72" s="141" t="s">
        <v>267</v>
      </c>
      <c r="G72" s="163">
        <v>45784.895196759258</v>
      </c>
      <c r="H72" s="141"/>
      <c r="I72" s="162"/>
    </row>
    <row r="73" spans="1:9" ht="55.8" customHeight="1" x14ac:dyDescent="0.7">
      <c r="A73" s="140">
        <f t="shared" si="0"/>
        <v>68</v>
      </c>
      <c r="B73" s="399"/>
      <c r="C73" s="402"/>
      <c r="D73" s="402"/>
      <c r="E73" s="160" t="s">
        <v>268</v>
      </c>
      <c r="F73" s="141" t="s">
        <v>269</v>
      </c>
      <c r="G73" s="163">
        <v>45784.895196759258</v>
      </c>
      <c r="H73" s="141"/>
      <c r="I73" s="162"/>
    </row>
    <row r="74" spans="1:9" ht="55.8" customHeight="1" x14ac:dyDescent="0.7">
      <c r="A74" s="140">
        <f t="shared" si="0"/>
        <v>69</v>
      </c>
      <c r="B74" s="399"/>
      <c r="C74" s="402"/>
      <c r="D74" s="402"/>
      <c r="E74" s="160" t="s">
        <v>270</v>
      </c>
      <c r="F74" s="141" t="s">
        <v>271</v>
      </c>
      <c r="G74" s="163">
        <v>45784.895196759258</v>
      </c>
      <c r="H74" s="141"/>
      <c r="I74" s="162"/>
    </row>
    <row r="75" spans="1:9" ht="36" customHeight="1" x14ac:dyDescent="0.7">
      <c r="A75" s="140">
        <f t="shared" si="0"/>
        <v>70</v>
      </c>
      <c r="B75" s="399"/>
      <c r="C75" s="402"/>
      <c r="D75" s="402"/>
      <c r="E75" s="160" t="s">
        <v>272</v>
      </c>
      <c r="F75" s="141" t="s">
        <v>273</v>
      </c>
      <c r="G75" s="163">
        <v>45784.895196759258</v>
      </c>
      <c r="H75" s="141"/>
      <c r="I75" s="162"/>
    </row>
    <row r="76" spans="1:9" ht="55.8" customHeight="1" x14ac:dyDescent="0.7">
      <c r="A76" s="140">
        <f t="shared" si="0"/>
        <v>71</v>
      </c>
      <c r="B76" s="399"/>
      <c r="C76" s="402"/>
      <c r="D76" s="402"/>
      <c r="E76" s="160" t="s">
        <v>274</v>
      </c>
      <c r="F76" s="141" t="s">
        <v>275</v>
      </c>
      <c r="G76" s="163">
        <v>45784.895196759258</v>
      </c>
      <c r="H76" s="141"/>
      <c r="I76" s="162"/>
    </row>
    <row r="77" spans="1:9" ht="55.8" customHeight="1" x14ac:dyDescent="0.7">
      <c r="A77" s="140">
        <f t="shared" si="0"/>
        <v>72</v>
      </c>
      <c r="B77" s="399"/>
      <c r="C77" s="402"/>
      <c r="D77" s="402"/>
      <c r="E77" s="160" t="s">
        <v>276</v>
      </c>
      <c r="F77" s="141" t="s">
        <v>277</v>
      </c>
      <c r="G77" s="163">
        <v>45784.895196759258</v>
      </c>
      <c r="H77" s="141"/>
      <c r="I77" s="162"/>
    </row>
    <row r="78" spans="1:9" ht="55.8" customHeight="1" x14ac:dyDescent="0.7">
      <c r="A78" s="140">
        <f t="shared" si="0"/>
        <v>73</v>
      </c>
      <c r="B78" s="399"/>
      <c r="C78" s="402"/>
      <c r="D78" s="402"/>
      <c r="E78" s="160" t="s">
        <v>278</v>
      </c>
      <c r="F78" s="141" t="s">
        <v>279</v>
      </c>
      <c r="G78" s="163">
        <v>45784.895196759258</v>
      </c>
      <c r="H78" s="141"/>
      <c r="I78" s="162"/>
    </row>
    <row r="79" spans="1:9" ht="36" customHeight="1" x14ac:dyDescent="0.7">
      <c r="A79" s="140">
        <f t="shared" ref="A79:A142" si="2">ROW()-5</f>
        <v>74</v>
      </c>
      <c r="B79" s="399"/>
      <c r="C79" s="402"/>
      <c r="D79" s="402"/>
      <c r="E79" s="160" t="s">
        <v>280</v>
      </c>
      <c r="F79" s="141" t="s">
        <v>281</v>
      </c>
      <c r="G79" s="163">
        <v>45784.895196759258</v>
      </c>
      <c r="H79" s="141"/>
      <c r="I79" s="162"/>
    </row>
    <row r="80" spans="1:9" ht="36" customHeight="1" x14ac:dyDescent="0.7">
      <c r="A80" s="140">
        <f t="shared" si="2"/>
        <v>75</v>
      </c>
      <c r="B80" s="399"/>
      <c r="C80" s="402"/>
      <c r="D80" s="402"/>
      <c r="E80" s="160" t="s">
        <v>282</v>
      </c>
      <c r="F80" s="141" t="s">
        <v>283</v>
      </c>
      <c r="G80" s="163">
        <v>45784.895196759258</v>
      </c>
      <c r="H80" s="141"/>
      <c r="I80" s="162"/>
    </row>
    <row r="81" spans="1:9" ht="36" customHeight="1" x14ac:dyDescent="0.7">
      <c r="A81" s="140">
        <f t="shared" si="2"/>
        <v>76</v>
      </c>
      <c r="B81" s="399"/>
      <c r="C81" s="402"/>
      <c r="D81" s="402"/>
      <c r="E81" s="160" t="s">
        <v>284</v>
      </c>
      <c r="F81" s="141" t="s">
        <v>285</v>
      </c>
      <c r="G81" s="163">
        <v>45784.895196759258</v>
      </c>
      <c r="H81" s="141"/>
      <c r="I81" s="162"/>
    </row>
    <row r="82" spans="1:9" ht="55.8" customHeight="1" x14ac:dyDescent="0.7">
      <c r="A82" s="140">
        <f t="shared" si="2"/>
        <v>77</v>
      </c>
      <c r="B82" s="399"/>
      <c r="C82" s="402"/>
      <c r="D82" s="402"/>
      <c r="E82" s="160" t="s">
        <v>286</v>
      </c>
      <c r="F82" s="141" t="s">
        <v>287</v>
      </c>
      <c r="G82" s="163">
        <v>45784.895196759258</v>
      </c>
      <c r="H82" s="141"/>
      <c r="I82" s="162"/>
    </row>
    <row r="83" spans="1:9" ht="55.8" customHeight="1" x14ac:dyDescent="0.7">
      <c r="A83" s="140">
        <f t="shared" si="2"/>
        <v>78</v>
      </c>
      <c r="B83" s="399"/>
      <c r="C83" s="402"/>
      <c r="D83" s="402"/>
      <c r="E83" s="160" t="s">
        <v>288</v>
      </c>
      <c r="F83" s="141" t="s">
        <v>289</v>
      </c>
      <c r="G83" s="163">
        <v>45784.895196759258</v>
      </c>
      <c r="H83" s="141"/>
      <c r="I83" s="162"/>
    </row>
    <row r="84" spans="1:9" ht="55.8" customHeight="1" x14ac:dyDescent="0.7">
      <c r="A84" s="140">
        <f t="shared" si="2"/>
        <v>79</v>
      </c>
      <c r="B84" s="399"/>
      <c r="C84" s="402"/>
      <c r="D84" s="402"/>
      <c r="E84" s="160" t="s">
        <v>290</v>
      </c>
      <c r="F84" s="141" t="s">
        <v>291</v>
      </c>
      <c r="G84" s="163">
        <v>45784.895196759258</v>
      </c>
      <c r="H84" s="141"/>
      <c r="I84" s="162"/>
    </row>
    <row r="85" spans="1:9" ht="55.8" customHeight="1" x14ac:dyDescent="0.7">
      <c r="A85" s="140">
        <f t="shared" si="2"/>
        <v>80</v>
      </c>
      <c r="B85" s="399"/>
      <c r="C85" s="402"/>
      <c r="D85" s="402"/>
      <c r="E85" s="160" t="s">
        <v>292</v>
      </c>
      <c r="F85" s="141" t="s">
        <v>293</v>
      </c>
      <c r="G85" s="163">
        <v>45784.895196759258</v>
      </c>
      <c r="H85" s="141"/>
      <c r="I85" s="162"/>
    </row>
    <row r="86" spans="1:9" ht="55.8" customHeight="1" x14ac:dyDescent="0.7">
      <c r="A86" s="140">
        <f t="shared" si="2"/>
        <v>81</v>
      </c>
      <c r="B86" s="399"/>
      <c r="C86" s="402"/>
      <c r="D86" s="402"/>
      <c r="E86" s="160" t="s">
        <v>294</v>
      </c>
      <c r="F86" s="141" t="s">
        <v>295</v>
      </c>
      <c r="G86" s="163">
        <v>45784.895196759258</v>
      </c>
      <c r="H86" s="141"/>
      <c r="I86" s="162"/>
    </row>
    <row r="87" spans="1:9" ht="36" customHeight="1" x14ac:dyDescent="0.7">
      <c r="A87" s="140">
        <f t="shared" si="2"/>
        <v>82</v>
      </c>
      <c r="B87" s="399"/>
      <c r="C87" s="402"/>
      <c r="D87" s="402"/>
      <c r="E87" s="160" t="s">
        <v>296</v>
      </c>
      <c r="F87" s="141" t="s">
        <v>297</v>
      </c>
      <c r="G87" s="163">
        <v>45784.895196759258</v>
      </c>
      <c r="H87" s="141"/>
      <c r="I87" s="162"/>
    </row>
    <row r="88" spans="1:9" ht="55.8" customHeight="1" x14ac:dyDescent="0.7">
      <c r="A88" s="140">
        <f t="shared" si="2"/>
        <v>83</v>
      </c>
      <c r="B88" s="399"/>
      <c r="C88" s="402"/>
      <c r="D88" s="402"/>
      <c r="E88" s="160" t="s">
        <v>298</v>
      </c>
      <c r="F88" s="142" t="s">
        <v>299</v>
      </c>
      <c r="G88" s="163">
        <v>45784.895196759258</v>
      </c>
      <c r="H88" s="141"/>
      <c r="I88" s="162"/>
    </row>
    <row r="89" spans="1:9" ht="55.8" customHeight="1" x14ac:dyDescent="0.7">
      <c r="A89" s="140">
        <f t="shared" si="2"/>
        <v>84</v>
      </c>
      <c r="B89" s="399"/>
      <c r="C89" s="402"/>
      <c r="D89" s="402"/>
      <c r="E89" s="160" t="s">
        <v>300</v>
      </c>
      <c r="F89" s="142" t="s">
        <v>301</v>
      </c>
      <c r="G89" s="163">
        <v>45784.895196759258</v>
      </c>
      <c r="H89" s="141"/>
      <c r="I89" s="162"/>
    </row>
    <row r="90" spans="1:9" ht="36" customHeight="1" x14ac:dyDescent="0.7">
      <c r="A90" s="140">
        <f t="shared" si="2"/>
        <v>85</v>
      </c>
      <c r="B90" s="399"/>
      <c r="C90" s="402"/>
      <c r="D90" s="402"/>
      <c r="E90" s="160" t="s">
        <v>302</v>
      </c>
      <c r="F90" s="142" t="s">
        <v>303</v>
      </c>
      <c r="G90" s="163">
        <v>45784.895196759258</v>
      </c>
      <c r="H90" s="141"/>
      <c r="I90" s="162"/>
    </row>
    <row r="91" spans="1:9" ht="36" customHeight="1" x14ac:dyDescent="0.7">
      <c r="A91" s="140">
        <f t="shared" si="2"/>
        <v>86</v>
      </c>
      <c r="B91" s="399"/>
      <c r="C91" s="402"/>
      <c r="D91" s="402"/>
      <c r="E91" s="160" t="s">
        <v>304</v>
      </c>
      <c r="F91" s="142" t="s">
        <v>305</v>
      </c>
      <c r="G91" s="163">
        <v>45784.895196759258</v>
      </c>
      <c r="H91" s="141"/>
      <c r="I91" s="162"/>
    </row>
    <row r="92" spans="1:9" ht="36" customHeight="1" x14ac:dyDescent="0.7">
      <c r="A92" s="140">
        <f t="shared" si="2"/>
        <v>87</v>
      </c>
      <c r="B92" s="399"/>
      <c r="C92" s="402"/>
      <c r="D92" s="402"/>
      <c r="E92" s="160" t="s">
        <v>306</v>
      </c>
      <c r="F92" s="142" t="s">
        <v>307</v>
      </c>
      <c r="G92" s="163">
        <v>45784.895196759258</v>
      </c>
      <c r="H92" s="141"/>
      <c r="I92" s="162"/>
    </row>
    <row r="93" spans="1:9" ht="55.8" customHeight="1" x14ac:dyDescent="0.7">
      <c r="A93" s="140">
        <f t="shared" si="2"/>
        <v>88</v>
      </c>
      <c r="B93" s="399"/>
      <c r="C93" s="402"/>
      <c r="D93" s="402"/>
      <c r="E93" s="160" t="s">
        <v>308</v>
      </c>
      <c r="F93" s="142" t="s">
        <v>309</v>
      </c>
      <c r="G93" s="163">
        <v>45784.895196759258</v>
      </c>
      <c r="H93" s="141"/>
      <c r="I93" s="162"/>
    </row>
    <row r="94" spans="1:9" ht="36" customHeight="1" x14ac:dyDescent="0.7">
      <c r="A94" s="140">
        <f t="shared" si="2"/>
        <v>89</v>
      </c>
      <c r="B94" s="399"/>
      <c r="C94" s="402"/>
      <c r="D94" s="402"/>
      <c r="E94" s="160" t="s">
        <v>310</v>
      </c>
      <c r="F94" s="142" t="s">
        <v>311</v>
      </c>
      <c r="G94" s="163">
        <v>45784.895196759258</v>
      </c>
      <c r="H94" s="141"/>
      <c r="I94" s="162"/>
    </row>
    <row r="95" spans="1:9" ht="36" customHeight="1" x14ac:dyDescent="0.7">
      <c r="A95" s="140">
        <f t="shared" si="2"/>
        <v>90</v>
      </c>
      <c r="B95" s="399"/>
      <c r="C95" s="402"/>
      <c r="D95" s="402"/>
      <c r="E95" s="129" t="s">
        <v>312</v>
      </c>
      <c r="F95" s="128" t="s">
        <v>313</v>
      </c>
      <c r="G95" s="130">
        <v>45784.895196759258</v>
      </c>
      <c r="H95" s="128"/>
    </row>
    <row r="96" spans="1:9" ht="36" customHeight="1" x14ac:dyDescent="0.7">
      <c r="A96" s="140">
        <f t="shared" si="2"/>
        <v>91</v>
      </c>
      <c r="B96" s="399"/>
      <c r="C96" s="402"/>
      <c r="D96" s="402"/>
      <c r="E96" s="129" t="s">
        <v>314</v>
      </c>
      <c r="F96" s="128" t="s">
        <v>315</v>
      </c>
      <c r="G96" s="130">
        <v>45784.895196759258</v>
      </c>
      <c r="H96" s="128"/>
    </row>
    <row r="97" spans="1:8" ht="36" customHeight="1" x14ac:dyDescent="0.7">
      <c r="A97" s="140">
        <f t="shared" si="2"/>
        <v>92</v>
      </c>
      <c r="B97" s="399"/>
      <c r="C97" s="402"/>
      <c r="D97" s="402"/>
      <c r="E97" s="129" t="s">
        <v>316</v>
      </c>
      <c r="F97" s="128" t="s">
        <v>317</v>
      </c>
      <c r="G97" s="130">
        <v>45784.895196759258</v>
      </c>
      <c r="H97" s="128"/>
    </row>
    <row r="98" spans="1:8" ht="36" customHeight="1" x14ac:dyDescent="0.7">
      <c r="A98" s="140">
        <f t="shared" si="2"/>
        <v>93</v>
      </c>
      <c r="B98" s="399"/>
      <c r="C98" s="402"/>
      <c r="D98" s="402"/>
      <c r="E98" s="129" t="s">
        <v>318</v>
      </c>
      <c r="F98" s="128" t="s">
        <v>319</v>
      </c>
      <c r="G98" s="130">
        <v>45784.895196759258</v>
      </c>
      <c r="H98" s="128"/>
    </row>
    <row r="99" spans="1:8" ht="36" customHeight="1" x14ac:dyDescent="0.7">
      <c r="A99" s="140">
        <f t="shared" si="2"/>
        <v>94</v>
      </c>
      <c r="B99" s="399"/>
      <c r="C99" s="402"/>
      <c r="D99" s="402"/>
      <c r="E99" s="129" t="s">
        <v>320</v>
      </c>
      <c r="F99" s="128" t="s">
        <v>317</v>
      </c>
      <c r="G99" s="130">
        <v>45784.895196759258</v>
      </c>
      <c r="H99" s="128"/>
    </row>
    <row r="100" spans="1:8" ht="57" customHeight="1" x14ac:dyDescent="0.7">
      <c r="A100" s="140">
        <f t="shared" si="2"/>
        <v>95</v>
      </c>
      <c r="B100" s="399"/>
      <c r="C100" s="402"/>
      <c r="D100" s="402"/>
      <c r="E100" s="129" t="s">
        <v>321</v>
      </c>
      <c r="F100" s="128" t="s">
        <v>322</v>
      </c>
      <c r="G100" s="130">
        <v>45784.895196759258</v>
      </c>
      <c r="H100" s="128"/>
    </row>
    <row r="101" spans="1:8" ht="57" customHeight="1" x14ac:dyDescent="0.7">
      <c r="A101" s="140">
        <f t="shared" si="2"/>
        <v>96</v>
      </c>
      <c r="B101" s="399"/>
      <c r="C101" s="402"/>
      <c r="D101" s="402"/>
      <c r="E101" s="129" t="s">
        <v>323</v>
      </c>
      <c r="F101" s="128" t="s">
        <v>324</v>
      </c>
      <c r="G101" s="130">
        <v>45784.895196759258</v>
      </c>
      <c r="H101" s="128"/>
    </row>
    <row r="102" spans="1:8" ht="36" customHeight="1" x14ac:dyDescent="0.7">
      <c r="A102" s="140">
        <f t="shared" si="2"/>
        <v>97</v>
      </c>
      <c r="B102" s="399"/>
      <c r="C102" s="402"/>
      <c r="D102" s="402"/>
      <c r="E102" s="129" t="s">
        <v>325</v>
      </c>
      <c r="F102" s="128" t="s">
        <v>326</v>
      </c>
      <c r="G102" s="130">
        <v>45784.895196759258</v>
      </c>
      <c r="H102" s="128"/>
    </row>
    <row r="103" spans="1:8" ht="36" customHeight="1" x14ac:dyDescent="0.7">
      <c r="A103" s="140">
        <f t="shared" si="2"/>
        <v>98</v>
      </c>
      <c r="B103" s="399"/>
      <c r="C103" s="402"/>
      <c r="D103" s="402"/>
      <c r="E103" s="129" t="s">
        <v>327</v>
      </c>
      <c r="F103" s="128" t="s">
        <v>328</v>
      </c>
      <c r="G103" s="130">
        <v>45784.895196759258</v>
      </c>
      <c r="H103" s="128"/>
    </row>
    <row r="104" spans="1:8" ht="36" customHeight="1" x14ac:dyDescent="0.7">
      <c r="A104" s="140">
        <f t="shared" si="2"/>
        <v>99</v>
      </c>
      <c r="B104" s="399"/>
      <c r="C104" s="402"/>
      <c r="D104" s="402"/>
      <c r="E104" s="129" t="s">
        <v>329</v>
      </c>
      <c r="F104" s="128" t="s">
        <v>330</v>
      </c>
      <c r="G104" s="130">
        <v>45784.895196759258</v>
      </c>
      <c r="H104" s="128"/>
    </row>
    <row r="105" spans="1:8" ht="36" customHeight="1" x14ac:dyDescent="0.7">
      <c r="A105" s="140">
        <f t="shared" si="2"/>
        <v>100</v>
      </c>
      <c r="B105" s="399"/>
      <c r="C105" s="402"/>
      <c r="D105" s="402"/>
      <c r="E105" s="129" t="s">
        <v>331</v>
      </c>
      <c r="F105" s="128" t="s">
        <v>332</v>
      </c>
      <c r="G105" s="130">
        <v>45784.895196759258</v>
      </c>
      <c r="H105" s="128"/>
    </row>
    <row r="106" spans="1:8" ht="99" customHeight="1" x14ac:dyDescent="0.7">
      <c r="A106" s="140">
        <f t="shared" si="2"/>
        <v>101</v>
      </c>
      <c r="B106" s="399"/>
      <c r="C106" s="402"/>
      <c r="D106" s="402"/>
      <c r="E106" s="129" t="s">
        <v>333</v>
      </c>
      <c r="F106" s="128" t="s">
        <v>334</v>
      </c>
      <c r="G106" s="130">
        <v>45784.895196759258</v>
      </c>
      <c r="H106" s="128"/>
    </row>
    <row r="107" spans="1:8" ht="57" customHeight="1" x14ac:dyDescent="0.7">
      <c r="A107" s="140">
        <f t="shared" si="2"/>
        <v>102</v>
      </c>
      <c r="B107" s="399"/>
      <c r="C107" s="402"/>
      <c r="D107" s="402"/>
      <c r="E107" s="129" t="s">
        <v>335</v>
      </c>
      <c r="F107" s="128" t="s">
        <v>336</v>
      </c>
      <c r="G107" s="130">
        <v>45784.895196759258</v>
      </c>
      <c r="H107" s="128"/>
    </row>
    <row r="108" spans="1:8" ht="57" customHeight="1" x14ac:dyDescent="0.7">
      <c r="A108" s="140">
        <f t="shared" si="2"/>
        <v>103</v>
      </c>
      <c r="B108" s="399"/>
      <c r="C108" s="402"/>
      <c r="D108" s="402"/>
      <c r="E108" s="129" t="s">
        <v>337</v>
      </c>
      <c r="F108" s="128" t="s">
        <v>338</v>
      </c>
      <c r="G108" s="130">
        <v>45784.895196759258</v>
      </c>
      <c r="H108" s="128"/>
    </row>
    <row r="109" spans="1:8" ht="57" customHeight="1" x14ac:dyDescent="0.7">
      <c r="A109" s="140">
        <f t="shared" si="2"/>
        <v>104</v>
      </c>
      <c r="B109" s="399"/>
      <c r="C109" s="402"/>
      <c r="D109" s="402"/>
      <c r="E109" s="129" t="s">
        <v>339</v>
      </c>
      <c r="F109" s="128" t="s">
        <v>340</v>
      </c>
      <c r="G109" s="130">
        <v>45784.895196759258</v>
      </c>
      <c r="H109" s="128"/>
    </row>
    <row r="110" spans="1:8" ht="57" customHeight="1" x14ac:dyDescent="0.7">
      <c r="A110" s="140">
        <f t="shared" si="2"/>
        <v>105</v>
      </c>
      <c r="B110" s="399"/>
      <c r="C110" s="402"/>
      <c r="D110" s="402"/>
      <c r="E110" s="129" t="s">
        <v>341</v>
      </c>
      <c r="F110" s="128" t="s">
        <v>342</v>
      </c>
      <c r="G110" s="130">
        <v>45784.895196759258</v>
      </c>
      <c r="H110" s="128"/>
    </row>
    <row r="111" spans="1:8" ht="57" customHeight="1" x14ac:dyDescent="0.7">
      <c r="A111" s="140">
        <f t="shared" si="2"/>
        <v>106</v>
      </c>
      <c r="B111" s="399"/>
      <c r="C111" s="402"/>
      <c r="D111" s="402"/>
      <c r="E111" s="129" t="s">
        <v>343</v>
      </c>
      <c r="F111" s="128" t="s">
        <v>344</v>
      </c>
      <c r="G111" s="130">
        <v>45784.895196759258</v>
      </c>
      <c r="H111" s="128"/>
    </row>
    <row r="112" spans="1:8" ht="57" customHeight="1" x14ac:dyDescent="0.7">
      <c r="A112" s="140">
        <f t="shared" si="2"/>
        <v>107</v>
      </c>
      <c r="B112" s="399"/>
      <c r="C112" s="402"/>
      <c r="D112" s="402"/>
      <c r="E112" s="129" t="s">
        <v>345</v>
      </c>
      <c r="F112" s="128" t="s">
        <v>346</v>
      </c>
      <c r="G112" s="130">
        <v>45784.895208333335</v>
      </c>
      <c r="H112" s="128"/>
    </row>
    <row r="113" spans="1:8" ht="57" customHeight="1" x14ac:dyDescent="0.7">
      <c r="A113" s="140">
        <f t="shared" si="2"/>
        <v>108</v>
      </c>
      <c r="B113" s="399"/>
      <c r="C113" s="402"/>
      <c r="D113" s="402"/>
      <c r="E113" s="129" t="s">
        <v>347</v>
      </c>
      <c r="F113" s="128" t="s">
        <v>251</v>
      </c>
      <c r="G113" s="130">
        <v>45784.895208333335</v>
      </c>
      <c r="H113" s="128"/>
    </row>
    <row r="114" spans="1:8" ht="36" customHeight="1" x14ac:dyDescent="0.7">
      <c r="A114" s="140">
        <f t="shared" si="2"/>
        <v>109</v>
      </c>
      <c r="B114" s="399"/>
      <c r="C114" s="402"/>
      <c r="D114" s="402"/>
      <c r="E114" s="129" t="s">
        <v>348</v>
      </c>
      <c r="F114" s="128" t="s">
        <v>349</v>
      </c>
      <c r="G114" s="130">
        <v>45784.895208333335</v>
      </c>
      <c r="H114" s="128"/>
    </row>
    <row r="115" spans="1:8" ht="57" customHeight="1" x14ac:dyDescent="0.7">
      <c r="A115" s="140">
        <f t="shared" si="2"/>
        <v>110</v>
      </c>
      <c r="B115" s="399"/>
      <c r="C115" s="402"/>
      <c r="D115" s="402"/>
      <c r="E115" s="129" t="s">
        <v>350</v>
      </c>
      <c r="F115" s="128" t="s">
        <v>351</v>
      </c>
      <c r="G115" s="130">
        <v>45784.895208333335</v>
      </c>
      <c r="H115" s="128"/>
    </row>
    <row r="116" spans="1:8" ht="57" customHeight="1" x14ac:dyDescent="0.7">
      <c r="A116" s="140">
        <f t="shared" si="2"/>
        <v>111</v>
      </c>
      <c r="B116" s="399"/>
      <c r="C116" s="402"/>
      <c r="D116" s="402"/>
      <c r="E116" s="129" t="s">
        <v>352</v>
      </c>
      <c r="F116" s="128" t="s">
        <v>353</v>
      </c>
      <c r="G116" s="130">
        <v>45784.895208333335</v>
      </c>
      <c r="H116" s="128"/>
    </row>
    <row r="117" spans="1:8" ht="57" customHeight="1" x14ac:dyDescent="0.7">
      <c r="A117" s="140">
        <f t="shared" si="2"/>
        <v>112</v>
      </c>
      <c r="B117" s="399"/>
      <c r="C117" s="402"/>
      <c r="D117" s="402"/>
      <c r="E117" s="129" t="s">
        <v>354</v>
      </c>
      <c r="F117" s="128" t="s">
        <v>355</v>
      </c>
      <c r="G117" s="130">
        <v>45784.895208333335</v>
      </c>
      <c r="H117" s="128"/>
    </row>
    <row r="118" spans="1:8" ht="57" customHeight="1" x14ac:dyDescent="0.7">
      <c r="A118" s="140">
        <f t="shared" si="2"/>
        <v>113</v>
      </c>
      <c r="B118" s="399"/>
      <c r="C118" s="402"/>
      <c r="D118" s="402"/>
      <c r="E118" s="129" t="s">
        <v>356</v>
      </c>
      <c r="F118" s="128" t="s">
        <v>357</v>
      </c>
      <c r="G118" s="130">
        <v>45784.895208333335</v>
      </c>
      <c r="H118" s="128"/>
    </row>
    <row r="119" spans="1:8" ht="36" customHeight="1" x14ac:dyDescent="0.7">
      <c r="A119" s="140">
        <f t="shared" si="2"/>
        <v>114</v>
      </c>
      <c r="B119" s="399"/>
      <c r="C119" s="402"/>
      <c r="D119" s="402"/>
      <c r="E119" s="129" t="s">
        <v>358</v>
      </c>
      <c r="F119" s="128" t="s">
        <v>359</v>
      </c>
      <c r="G119" s="130">
        <v>45784.895208333335</v>
      </c>
      <c r="H119" s="128"/>
    </row>
    <row r="120" spans="1:8" ht="57" customHeight="1" x14ac:dyDescent="0.7">
      <c r="A120" s="140">
        <f t="shared" si="2"/>
        <v>115</v>
      </c>
      <c r="B120" s="399"/>
      <c r="C120" s="402"/>
      <c r="D120" s="402"/>
      <c r="E120" s="129" t="s">
        <v>360</v>
      </c>
      <c r="F120" s="128" t="s">
        <v>361</v>
      </c>
      <c r="G120" s="130">
        <v>45784.895208333335</v>
      </c>
      <c r="H120" s="128"/>
    </row>
    <row r="121" spans="1:8" ht="57" customHeight="1" x14ac:dyDescent="0.7">
      <c r="A121" s="140">
        <f t="shared" si="2"/>
        <v>116</v>
      </c>
      <c r="B121" s="399"/>
      <c r="C121" s="402"/>
      <c r="D121" s="402"/>
      <c r="E121" s="129" t="s">
        <v>362</v>
      </c>
      <c r="F121" s="128" t="s">
        <v>363</v>
      </c>
      <c r="G121" s="130">
        <v>45784.895208333335</v>
      </c>
      <c r="H121" s="128"/>
    </row>
    <row r="122" spans="1:8" ht="57" customHeight="1" x14ac:dyDescent="0.7">
      <c r="A122" s="140">
        <f t="shared" si="2"/>
        <v>117</v>
      </c>
      <c r="B122" s="399"/>
      <c r="C122" s="402"/>
      <c r="D122" s="402"/>
      <c r="E122" s="129" t="s">
        <v>364</v>
      </c>
      <c r="F122" s="128" t="s">
        <v>365</v>
      </c>
      <c r="G122" s="130">
        <v>45784.895208333335</v>
      </c>
      <c r="H122" s="128"/>
    </row>
    <row r="123" spans="1:8" ht="36" customHeight="1" x14ac:dyDescent="0.7">
      <c r="A123" s="140">
        <f t="shared" si="2"/>
        <v>118</v>
      </c>
      <c r="B123" s="399"/>
      <c r="C123" s="402"/>
      <c r="D123" s="402"/>
      <c r="E123" s="129" t="s">
        <v>366</v>
      </c>
      <c r="F123" s="128" t="s">
        <v>281</v>
      </c>
      <c r="G123" s="130">
        <v>45784.895208333335</v>
      </c>
      <c r="H123" s="128"/>
    </row>
    <row r="124" spans="1:8" ht="36" customHeight="1" x14ac:dyDescent="0.7">
      <c r="A124" s="140">
        <f t="shared" si="2"/>
        <v>119</v>
      </c>
      <c r="B124" s="399"/>
      <c r="C124" s="402"/>
      <c r="D124" s="402"/>
      <c r="E124" s="129" t="s">
        <v>367</v>
      </c>
      <c r="F124" s="128" t="s">
        <v>283</v>
      </c>
      <c r="G124" s="130">
        <v>45784.895208333335</v>
      </c>
      <c r="H124" s="128"/>
    </row>
    <row r="125" spans="1:8" ht="36" customHeight="1" x14ac:dyDescent="0.7">
      <c r="A125" s="140">
        <f t="shared" si="2"/>
        <v>120</v>
      </c>
      <c r="B125" s="399"/>
      <c r="C125" s="402"/>
      <c r="D125" s="402"/>
      <c r="E125" s="129" t="s">
        <v>368</v>
      </c>
      <c r="F125" s="128" t="s">
        <v>369</v>
      </c>
      <c r="G125" s="130">
        <v>45784.895208333335</v>
      </c>
      <c r="H125" s="128"/>
    </row>
    <row r="126" spans="1:8" ht="36" customHeight="1" x14ac:dyDescent="0.7">
      <c r="A126" s="140">
        <f t="shared" si="2"/>
        <v>121</v>
      </c>
      <c r="B126" s="399"/>
      <c r="C126" s="402"/>
      <c r="D126" s="402"/>
      <c r="E126" s="129" t="s">
        <v>370</v>
      </c>
      <c r="F126" s="128" t="s">
        <v>371</v>
      </c>
      <c r="G126" s="130">
        <v>45784.895208333335</v>
      </c>
      <c r="H126" s="128"/>
    </row>
    <row r="127" spans="1:8" ht="36" customHeight="1" x14ac:dyDescent="0.7">
      <c r="A127" s="140">
        <f t="shared" si="2"/>
        <v>122</v>
      </c>
      <c r="B127" s="399"/>
      <c r="C127" s="402"/>
      <c r="D127" s="402"/>
      <c r="E127" s="129" t="s">
        <v>372</v>
      </c>
      <c r="F127" s="128" t="s">
        <v>373</v>
      </c>
      <c r="G127" s="130">
        <v>45784.895208333335</v>
      </c>
      <c r="H127" s="128"/>
    </row>
    <row r="128" spans="1:8" ht="57" customHeight="1" x14ac:dyDescent="0.7">
      <c r="A128" s="140">
        <f t="shared" si="2"/>
        <v>123</v>
      </c>
      <c r="B128" s="399"/>
      <c r="C128" s="402"/>
      <c r="D128" s="402"/>
      <c r="E128" s="129" t="s">
        <v>374</v>
      </c>
      <c r="F128" s="128" t="s">
        <v>375</v>
      </c>
      <c r="G128" s="130">
        <v>45784.895208333335</v>
      </c>
      <c r="H128" s="128"/>
    </row>
    <row r="129" spans="1:8" ht="36" customHeight="1" x14ac:dyDescent="0.7">
      <c r="A129" s="140">
        <f t="shared" si="2"/>
        <v>124</v>
      </c>
      <c r="B129" s="399"/>
      <c r="C129" s="402"/>
      <c r="D129" s="402"/>
      <c r="E129" s="129" t="s">
        <v>376</v>
      </c>
      <c r="F129" s="128" t="s">
        <v>377</v>
      </c>
      <c r="G129" s="130">
        <v>45784.895208333335</v>
      </c>
      <c r="H129" s="128"/>
    </row>
    <row r="130" spans="1:8" ht="57" customHeight="1" x14ac:dyDescent="0.7">
      <c r="A130" s="140">
        <f t="shared" si="2"/>
        <v>125</v>
      </c>
      <c r="B130" s="399"/>
      <c r="C130" s="402"/>
      <c r="D130" s="402"/>
      <c r="E130" s="129" t="s">
        <v>378</v>
      </c>
      <c r="F130" s="128" t="s">
        <v>379</v>
      </c>
      <c r="G130" s="130">
        <v>45784.895208333335</v>
      </c>
      <c r="H130" s="128"/>
    </row>
    <row r="131" spans="1:8" ht="36" customHeight="1" x14ac:dyDescent="0.7">
      <c r="A131" s="140">
        <f t="shared" si="2"/>
        <v>126</v>
      </c>
      <c r="B131" s="399"/>
      <c r="C131" s="402"/>
      <c r="D131" s="402"/>
      <c r="E131" s="129" t="s">
        <v>380</v>
      </c>
      <c r="F131" s="128" t="s">
        <v>381</v>
      </c>
      <c r="G131" s="130">
        <v>45784.895208333335</v>
      </c>
      <c r="H131" s="128"/>
    </row>
    <row r="132" spans="1:8" ht="57" customHeight="1" x14ac:dyDescent="0.7">
      <c r="A132" s="140">
        <f t="shared" si="2"/>
        <v>127</v>
      </c>
      <c r="B132" s="399"/>
      <c r="C132" s="402"/>
      <c r="D132" s="402"/>
      <c r="E132" s="129" t="s">
        <v>382</v>
      </c>
      <c r="F132" s="128" t="s">
        <v>383</v>
      </c>
      <c r="G132" s="130">
        <v>45784.895208333335</v>
      </c>
      <c r="H132" s="128"/>
    </row>
    <row r="133" spans="1:8" ht="36" customHeight="1" x14ac:dyDescent="0.7">
      <c r="A133" s="140">
        <f t="shared" si="2"/>
        <v>128</v>
      </c>
      <c r="B133" s="399"/>
      <c r="C133" s="402"/>
      <c r="D133" s="402"/>
      <c r="E133" s="129" t="s">
        <v>384</v>
      </c>
      <c r="F133" s="128" t="s">
        <v>385</v>
      </c>
      <c r="G133" s="130">
        <v>45784.895208333335</v>
      </c>
      <c r="H133" s="128"/>
    </row>
    <row r="134" spans="1:8" ht="36" customHeight="1" x14ac:dyDescent="0.7">
      <c r="A134" s="140">
        <f t="shared" si="2"/>
        <v>129</v>
      </c>
      <c r="B134" s="399"/>
      <c r="C134" s="402"/>
      <c r="D134" s="402"/>
      <c r="E134" s="129" t="s">
        <v>386</v>
      </c>
      <c r="F134" s="128" t="s">
        <v>387</v>
      </c>
      <c r="G134" s="130">
        <v>45784.895208333335</v>
      </c>
      <c r="H134" s="128"/>
    </row>
    <row r="135" spans="1:8" ht="36" customHeight="1" x14ac:dyDescent="0.7">
      <c r="A135" s="140">
        <f t="shared" si="2"/>
        <v>130</v>
      </c>
      <c r="B135" s="399"/>
      <c r="C135" s="402"/>
      <c r="D135" s="402"/>
      <c r="E135" s="129" t="s">
        <v>388</v>
      </c>
      <c r="F135" s="128" t="s">
        <v>389</v>
      </c>
      <c r="G135" s="130">
        <v>45784.895208333335</v>
      </c>
      <c r="H135" s="128"/>
    </row>
    <row r="136" spans="1:8" ht="36" customHeight="1" x14ac:dyDescent="0.7">
      <c r="A136" s="140">
        <f t="shared" si="2"/>
        <v>131</v>
      </c>
      <c r="B136" s="399"/>
      <c r="C136" s="402"/>
      <c r="D136" s="402"/>
      <c r="E136" s="129" t="s">
        <v>390</v>
      </c>
      <c r="F136" s="128" t="s">
        <v>391</v>
      </c>
      <c r="G136" s="130">
        <v>45784.895208333335</v>
      </c>
      <c r="H136" s="128"/>
    </row>
    <row r="137" spans="1:8" ht="36" customHeight="1" x14ac:dyDescent="0.7">
      <c r="A137" s="140">
        <f t="shared" si="2"/>
        <v>132</v>
      </c>
      <c r="B137" s="399"/>
      <c r="C137" s="402"/>
      <c r="D137" s="402"/>
      <c r="E137" s="129" t="s">
        <v>392</v>
      </c>
      <c r="F137" s="128" t="s">
        <v>393</v>
      </c>
      <c r="G137" s="130">
        <v>45784.895208333335</v>
      </c>
      <c r="H137" s="128"/>
    </row>
    <row r="138" spans="1:8" ht="57" customHeight="1" x14ac:dyDescent="0.7">
      <c r="A138" s="140">
        <f t="shared" si="2"/>
        <v>133</v>
      </c>
      <c r="B138" s="399"/>
      <c r="C138" s="402"/>
      <c r="D138" s="402"/>
      <c r="E138" s="129" t="s">
        <v>394</v>
      </c>
      <c r="F138" s="128" t="s">
        <v>395</v>
      </c>
      <c r="G138" s="130">
        <v>45784.895208333335</v>
      </c>
      <c r="H138" s="128"/>
    </row>
    <row r="139" spans="1:8" ht="57" customHeight="1" x14ac:dyDescent="0.7">
      <c r="A139" s="140">
        <f t="shared" si="2"/>
        <v>134</v>
      </c>
      <c r="B139" s="399"/>
      <c r="C139" s="402"/>
      <c r="D139" s="402"/>
      <c r="E139" s="129" t="s">
        <v>396</v>
      </c>
      <c r="F139" s="128" t="s">
        <v>397</v>
      </c>
      <c r="G139" s="130">
        <v>45784.895208333335</v>
      </c>
      <c r="H139" s="128"/>
    </row>
    <row r="140" spans="1:8" ht="57" customHeight="1" x14ac:dyDescent="0.7">
      <c r="A140" s="140">
        <f t="shared" si="2"/>
        <v>135</v>
      </c>
      <c r="B140" s="399"/>
      <c r="C140" s="402"/>
      <c r="D140" s="402"/>
      <c r="E140" s="129" t="s">
        <v>398</v>
      </c>
      <c r="F140" s="128" t="s">
        <v>399</v>
      </c>
      <c r="G140" s="130">
        <v>45784.895208333335</v>
      </c>
      <c r="H140" s="128"/>
    </row>
    <row r="141" spans="1:8" ht="36" customHeight="1" x14ac:dyDescent="0.7">
      <c r="A141" s="140">
        <f t="shared" si="2"/>
        <v>136</v>
      </c>
      <c r="B141" s="399"/>
      <c r="C141" s="402"/>
      <c r="D141" s="402"/>
      <c r="E141" s="129" t="s">
        <v>400</v>
      </c>
      <c r="F141" s="128" t="s">
        <v>401</v>
      </c>
      <c r="G141" s="130">
        <v>45784.895208333335</v>
      </c>
      <c r="H141" s="128"/>
    </row>
    <row r="142" spans="1:8" ht="36" customHeight="1" x14ac:dyDescent="0.7">
      <c r="A142" s="140">
        <f t="shared" si="2"/>
        <v>137</v>
      </c>
      <c r="B142" s="399"/>
      <c r="C142" s="402"/>
      <c r="D142" s="402"/>
      <c r="E142" s="129" t="s">
        <v>402</v>
      </c>
      <c r="F142" s="128" t="s">
        <v>403</v>
      </c>
      <c r="G142" s="130">
        <v>45784.895208333335</v>
      </c>
      <c r="H142" s="128"/>
    </row>
    <row r="143" spans="1:8" ht="57" customHeight="1" x14ac:dyDescent="0.7">
      <c r="A143" s="140">
        <f t="shared" ref="A143:A206" si="3">ROW()-5</f>
        <v>138</v>
      </c>
      <c r="B143" s="399"/>
      <c r="C143" s="402"/>
      <c r="D143" s="402"/>
      <c r="E143" s="129" t="s">
        <v>404</v>
      </c>
      <c r="F143" s="128" t="s">
        <v>405</v>
      </c>
      <c r="G143" s="130">
        <v>45784.895208333335</v>
      </c>
      <c r="H143" s="128"/>
    </row>
    <row r="144" spans="1:8" ht="57" customHeight="1" x14ac:dyDescent="0.7">
      <c r="A144" s="140">
        <f t="shared" si="3"/>
        <v>139</v>
      </c>
      <c r="B144" s="399"/>
      <c r="C144" s="402"/>
      <c r="D144" s="402"/>
      <c r="E144" s="129" t="s">
        <v>406</v>
      </c>
      <c r="F144" s="128" t="s">
        <v>265</v>
      </c>
      <c r="G144" s="130">
        <v>45784.895208333335</v>
      </c>
      <c r="H144" s="128"/>
    </row>
    <row r="145" spans="1:8" ht="57" customHeight="1" x14ac:dyDescent="0.7">
      <c r="A145" s="140">
        <f t="shared" si="3"/>
        <v>140</v>
      </c>
      <c r="B145" s="399"/>
      <c r="C145" s="402"/>
      <c r="D145" s="402"/>
      <c r="E145" s="129" t="s">
        <v>407</v>
      </c>
      <c r="F145" s="128" t="s">
        <v>357</v>
      </c>
      <c r="G145" s="130">
        <v>45784.895208333335</v>
      </c>
      <c r="H145" s="128"/>
    </row>
    <row r="146" spans="1:8" ht="36" customHeight="1" x14ac:dyDescent="0.7">
      <c r="A146" s="140">
        <f t="shared" si="3"/>
        <v>141</v>
      </c>
      <c r="B146" s="399"/>
      <c r="C146" s="402"/>
      <c r="D146" s="402"/>
      <c r="E146" s="129" t="s">
        <v>408</v>
      </c>
      <c r="F146" s="128" t="s">
        <v>273</v>
      </c>
      <c r="G146" s="130">
        <v>45784.895208333335</v>
      </c>
      <c r="H146" s="128"/>
    </row>
    <row r="147" spans="1:8" ht="57" customHeight="1" x14ac:dyDescent="0.7">
      <c r="A147" s="140">
        <f t="shared" si="3"/>
        <v>142</v>
      </c>
      <c r="B147" s="399"/>
      <c r="C147" s="402"/>
      <c r="D147" s="402"/>
      <c r="E147" s="129" t="s">
        <v>409</v>
      </c>
      <c r="F147" s="128" t="s">
        <v>410</v>
      </c>
      <c r="G147" s="130">
        <v>45784.895208333335</v>
      </c>
      <c r="H147" s="128"/>
    </row>
    <row r="148" spans="1:8" ht="57" customHeight="1" x14ac:dyDescent="0.7">
      <c r="A148" s="140">
        <f t="shared" si="3"/>
        <v>143</v>
      </c>
      <c r="B148" s="399"/>
      <c r="C148" s="402"/>
      <c r="D148" s="402"/>
      <c r="E148" s="129" t="s">
        <v>411</v>
      </c>
      <c r="F148" s="128" t="s">
        <v>363</v>
      </c>
      <c r="G148" s="130">
        <v>45784.895208333335</v>
      </c>
      <c r="H148" s="128"/>
    </row>
    <row r="149" spans="1:8" ht="57" customHeight="1" x14ac:dyDescent="0.7">
      <c r="A149" s="140">
        <f t="shared" si="3"/>
        <v>144</v>
      </c>
      <c r="B149" s="399"/>
      <c r="C149" s="402"/>
      <c r="D149" s="402"/>
      <c r="E149" s="129" t="s">
        <v>412</v>
      </c>
      <c r="F149" s="128" t="s">
        <v>365</v>
      </c>
      <c r="G149" s="130">
        <v>45784.895208333335</v>
      </c>
      <c r="H149" s="128"/>
    </row>
    <row r="150" spans="1:8" ht="36" customHeight="1" x14ac:dyDescent="0.7">
      <c r="A150" s="140">
        <f t="shared" si="3"/>
        <v>145</v>
      </c>
      <c r="B150" s="399"/>
      <c r="C150" s="402"/>
      <c r="D150" s="402"/>
      <c r="E150" s="129" t="s">
        <v>413</v>
      </c>
      <c r="F150" s="128" t="s">
        <v>414</v>
      </c>
      <c r="G150" s="130">
        <v>45784.895208333335</v>
      </c>
      <c r="H150" s="128"/>
    </row>
    <row r="151" spans="1:8" ht="36" customHeight="1" x14ac:dyDescent="0.7">
      <c r="A151" s="140">
        <f t="shared" si="3"/>
        <v>146</v>
      </c>
      <c r="B151" s="399"/>
      <c r="C151" s="402"/>
      <c r="D151" s="402"/>
      <c r="E151" s="129" t="s">
        <v>415</v>
      </c>
      <c r="F151" s="128" t="s">
        <v>416</v>
      </c>
      <c r="G151" s="130">
        <v>45784.895208333335</v>
      </c>
      <c r="H151" s="128"/>
    </row>
    <row r="152" spans="1:8" ht="57" customHeight="1" x14ac:dyDescent="0.7">
      <c r="A152" s="140">
        <f t="shared" si="3"/>
        <v>147</v>
      </c>
      <c r="B152" s="399"/>
      <c r="C152" s="402"/>
      <c r="D152" s="402"/>
      <c r="E152" s="129" t="s">
        <v>417</v>
      </c>
      <c r="F152" s="128" t="s">
        <v>418</v>
      </c>
      <c r="G152" s="130">
        <v>45784.895208333335</v>
      </c>
      <c r="H152" s="128"/>
    </row>
    <row r="153" spans="1:8" ht="57" customHeight="1" x14ac:dyDescent="0.7">
      <c r="A153" s="140">
        <f t="shared" si="3"/>
        <v>148</v>
      </c>
      <c r="B153" s="399"/>
      <c r="C153" s="402"/>
      <c r="D153" s="402"/>
      <c r="E153" s="129" t="s">
        <v>419</v>
      </c>
      <c r="F153" s="128" t="s">
        <v>420</v>
      </c>
      <c r="G153" s="130">
        <v>45784.895208333335</v>
      </c>
      <c r="H153" s="128"/>
    </row>
    <row r="154" spans="1:8" ht="57" customHeight="1" x14ac:dyDescent="0.7">
      <c r="A154" s="140">
        <f t="shared" si="3"/>
        <v>149</v>
      </c>
      <c r="B154" s="399"/>
      <c r="C154" s="402"/>
      <c r="D154" s="402"/>
      <c r="E154" s="129" t="s">
        <v>421</v>
      </c>
      <c r="F154" s="128" t="s">
        <v>422</v>
      </c>
      <c r="G154" s="130">
        <v>45784.895208333335</v>
      </c>
      <c r="H154" s="128"/>
    </row>
    <row r="155" spans="1:8" ht="36" customHeight="1" x14ac:dyDescent="0.7">
      <c r="A155" s="140">
        <f t="shared" si="3"/>
        <v>150</v>
      </c>
      <c r="B155" s="399"/>
      <c r="C155" s="402"/>
      <c r="D155" s="402"/>
      <c r="E155" s="129" t="s">
        <v>423</v>
      </c>
      <c r="F155" s="128" t="s">
        <v>424</v>
      </c>
      <c r="G155" s="130">
        <v>45784.895208333335</v>
      </c>
      <c r="H155" s="128"/>
    </row>
    <row r="156" spans="1:8" ht="57" customHeight="1" x14ac:dyDescent="0.7">
      <c r="A156" s="140">
        <f t="shared" si="3"/>
        <v>151</v>
      </c>
      <c r="B156" s="399"/>
      <c r="C156" s="402"/>
      <c r="D156" s="402"/>
      <c r="E156" s="129" t="s">
        <v>425</v>
      </c>
      <c r="F156" s="128" t="s">
        <v>426</v>
      </c>
      <c r="G156" s="130">
        <v>45784.895208333335</v>
      </c>
      <c r="H156" s="128"/>
    </row>
    <row r="157" spans="1:8" ht="57" customHeight="1" x14ac:dyDescent="0.7">
      <c r="A157" s="140">
        <f t="shared" si="3"/>
        <v>152</v>
      </c>
      <c r="B157" s="399"/>
      <c r="C157" s="402"/>
      <c r="D157" s="402"/>
      <c r="E157" s="129" t="s">
        <v>427</v>
      </c>
      <c r="F157" s="128" t="s">
        <v>428</v>
      </c>
      <c r="G157" s="130">
        <v>45784.895208333335</v>
      </c>
      <c r="H157" s="128"/>
    </row>
    <row r="158" spans="1:8" ht="57" customHeight="1" x14ac:dyDescent="0.7">
      <c r="A158" s="140">
        <f t="shared" si="3"/>
        <v>153</v>
      </c>
      <c r="B158" s="399"/>
      <c r="C158" s="402"/>
      <c r="D158" s="402"/>
      <c r="E158" s="129" t="s">
        <v>429</v>
      </c>
      <c r="F158" s="128" t="s">
        <v>299</v>
      </c>
      <c r="G158" s="130">
        <v>45784.895208333335</v>
      </c>
      <c r="H158" s="128"/>
    </row>
    <row r="159" spans="1:8" ht="57" customHeight="1" x14ac:dyDescent="0.7">
      <c r="A159" s="140">
        <f t="shared" si="3"/>
        <v>154</v>
      </c>
      <c r="B159" s="399"/>
      <c r="C159" s="402"/>
      <c r="D159" s="402"/>
      <c r="E159" s="129" t="s">
        <v>430</v>
      </c>
      <c r="F159" s="128" t="s">
        <v>431</v>
      </c>
      <c r="G159" s="130">
        <v>45784.895208333335</v>
      </c>
      <c r="H159" s="128"/>
    </row>
    <row r="160" spans="1:8" ht="36" customHeight="1" x14ac:dyDescent="0.7">
      <c r="A160" s="140">
        <f t="shared" si="3"/>
        <v>155</v>
      </c>
      <c r="B160" s="399"/>
      <c r="C160" s="402"/>
      <c r="D160" s="402"/>
      <c r="E160" s="129" t="s">
        <v>432</v>
      </c>
      <c r="F160" s="128" t="s">
        <v>433</v>
      </c>
      <c r="G160" s="130">
        <v>45784.895208333335</v>
      </c>
      <c r="H160" s="128"/>
    </row>
    <row r="161" spans="1:8" ht="57" customHeight="1" x14ac:dyDescent="0.7">
      <c r="A161" s="140">
        <f t="shared" si="3"/>
        <v>156</v>
      </c>
      <c r="B161" s="399"/>
      <c r="C161" s="402"/>
      <c r="D161" s="402"/>
      <c r="E161" s="129" t="s">
        <v>434</v>
      </c>
      <c r="F161" s="128" t="s">
        <v>435</v>
      </c>
      <c r="G161" s="130">
        <v>45784.895208333335</v>
      </c>
      <c r="H161" s="128"/>
    </row>
    <row r="162" spans="1:8" ht="36" customHeight="1" x14ac:dyDescent="0.7">
      <c r="A162" s="140">
        <f t="shared" si="3"/>
        <v>157</v>
      </c>
      <c r="B162" s="399"/>
      <c r="C162" s="402"/>
      <c r="D162" s="402"/>
      <c r="E162" s="129" t="s">
        <v>436</v>
      </c>
      <c r="F162" s="128" t="s">
        <v>437</v>
      </c>
      <c r="G162" s="130">
        <v>45784.895208333335</v>
      </c>
      <c r="H162" s="128"/>
    </row>
    <row r="163" spans="1:8" ht="57" customHeight="1" x14ac:dyDescent="0.7">
      <c r="A163" s="140">
        <f t="shared" si="3"/>
        <v>158</v>
      </c>
      <c r="B163" s="399"/>
      <c r="C163" s="402"/>
      <c r="D163" s="402"/>
      <c r="E163" s="129" t="s">
        <v>438</v>
      </c>
      <c r="F163" s="128" t="s">
        <v>439</v>
      </c>
      <c r="G163" s="130">
        <v>45784.895208333335</v>
      </c>
      <c r="H163" s="128"/>
    </row>
    <row r="164" spans="1:8" ht="57" customHeight="1" x14ac:dyDescent="0.7">
      <c r="A164" s="140">
        <f t="shared" si="3"/>
        <v>159</v>
      </c>
      <c r="B164" s="399"/>
      <c r="C164" s="402"/>
      <c r="D164" s="402"/>
      <c r="E164" s="129" t="s">
        <v>440</v>
      </c>
      <c r="F164" s="128" t="s">
        <v>441</v>
      </c>
      <c r="G164" s="130">
        <v>45784.895208333335</v>
      </c>
      <c r="H164" s="128"/>
    </row>
    <row r="165" spans="1:8" ht="57" customHeight="1" x14ac:dyDescent="0.7">
      <c r="A165" s="140">
        <f t="shared" si="3"/>
        <v>160</v>
      </c>
      <c r="B165" s="399"/>
      <c r="C165" s="402"/>
      <c r="D165" s="402"/>
      <c r="E165" s="129" t="s">
        <v>442</v>
      </c>
      <c r="F165" s="128" t="s">
        <v>443</v>
      </c>
      <c r="G165" s="130">
        <v>45784.895208333335</v>
      </c>
      <c r="H165" s="128"/>
    </row>
    <row r="166" spans="1:8" ht="57" customHeight="1" x14ac:dyDescent="0.7">
      <c r="A166" s="140">
        <f t="shared" si="3"/>
        <v>161</v>
      </c>
      <c r="B166" s="399"/>
      <c r="C166" s="402"/>
      <c r="D166" s="402"/>
      <c r="E166" s="129" t="s">
        <v>444</v>
      </c>
      <c r="F166" s="128" t="s">
        <v>445</v>
      </c>
      <c r="G166" s="130">
        <v>45784.895208333335</v>
      </c>
      <c r="H166" s="128"/>
    </row>
    <row r="167" spans="1:8" ht="36" customHeight="1" x14ac:dyDescent="0.7">
      <c r="A167" s="140">
        <f t="shared" si="3"/>
        <v>162</v>
      </c>
      <c r="B167" s="399"/>
      <c r="C167" s="402"/>
      <c r="D167" s="402"/>
      <c r="E167" s="129" t="s">
        <v>446</v>
      </c>
      <c r="F167" s="128" t="s">
        <v>447</v>
      </c>
      <c r="G167" s="130">
        <v>45784.895208333335</v>
      </c>
      <c r="H167" s="128"/>
    </row>
    <row r="168" spans="1:8" ht="57" customHeight="1" x14ac:dyDescent="0.7">
      <c r="A168" s="140">
        <f t="shared" si="3"/>
        <v>163</v>
      </c>
      <c r="B168" s="399"/>
      <c r="C168" s="402"/>
      <c r="D168" s="402"/>
      <c r="E168" s="129" t="s">
        <v>448</v>
      </c>
      <c r="F168" s="128" t="s">
        <v>449</v>
      </c>
      <c r="G168" s="130">
        <v>45784.895208333335</v>
      </c>
      <c r="H168" s="128"/>
    </row>
    <row r="169" spans="1:8" ht="57" customHeight="1" x14ac:dyDescent="0.7">
      <c r="A169" s="140">
        <f t="shared" si="3"/>
        <v>164</v>
      </c>
      <c r="B169" s="399"/>
      <c r="C169" s="402"/>
      <c r="D169" s="402"/>
      <c r="E169" s="129" t="s">
        <v>450</v>
      </c>
      <c r="F169" s="128" t="s">
        <v>451</v>
      </c>
      <c r="G169" s="130">
        <v>45784.895208333335</v>
      </c>
      <c r="H169" s="128"/>
    </row>
    <row r="170" spans="1:8" ht="36" customHeight="1" x14ac:dyDescent="0.7">
      <c r="A170" s="140">
        <f t="shared" si="3"/>
        <v>165</v>
      </c>
      <c r="B170" s="399"/>
      <c r="C170" s="402"/>
      <c r="D170" s="402"/>
      <c r="E170" s="129" t="s">
        <v>452</v>
      </c>
      <c r="F170" s="128" t="s">
        <v>453</v>
      </c>
      <c r="G170" s="130">
        <v>45784.895208333335</v>
      </c>
      <c r="H170" s="128"/>
    </row>
    <row r="171" spans="1:8" ht="57" customHeight="1" x14ac:dyDescent="0.7">
      <c r="A171" s="140">
        <f t="shared" si="3"/>
        <v>166</v>
      </c>
      <c r="B171" s="399"/>
      <c r="C171" s="402"/>
      <c r="D171" s="402"/>
      <c r="E171" s="129" t="s">
        <v>454</v>
      </c>
      <c r="F171" s="128" t="s">
        <v>455</v>
      </c>
      <c r="G171" s="130">
        <v>45784.895208333335</v>
      </c>
      <c r="H171" s="128"/>
    </row>
    <row r="172" spans="1:8" ht="36" customHeight="1" x14ac:dyDescent="0.7">
      <c r="A172" s="140">
        <f t="shared" si="3"/>
        <v>167</v>
      </c>
      <c r="B172" s="399"/>
      <c r="C172" s="402"/>
      <c r="D172" s="402"/>
      <c r="E172" s="129" t="s">
        <v>456</v>
      </c>
      <c r="F172" s="128" t="s">
        <v>457</v>
      </c>
      <c r="G172" s="130">
        <v>45784.895208333335</v>
      </c>
      <c r="H172" s="128"/>
    </row>
    <row r="173" spans="1:8" ht="36" customHeight="1" x14ac:dyDescent="0.7">
      <c r="A173" s="140">
        <f t="shared" si="3"/>
        <v>168</v>
      </c>
      <c r="B173" s="399"/>
      <c r="C173" s="402"/>
      <c r="D173" s="402"/>
      <c r="E173" s="129" t="s">
        <v>458</v>
      </c>
      <c r="F173" s="128" t="s">
        <v>459</v>
      </c>
      <c r="G173" s="130">
        <v>45784.895208333335</v>
      </c>
      <c r="H173" s="128"/>
    </row>
    <row r="174" spans="1:8" ht="36" customHeight="1" x14ac:dyDescent="0.7">
      <c r="A174" s="140">
        <f t="shared" si="3"/>
        <v>169</v>
      </c>
      <c r="B174" s="399"/>
      <c r="C174" s="402"/>
      <c r="D174" s="402"/>
      <c r="E174" s="129" t="s">
        <v>460</v>
      </c>
      <c r="F174" s="128" t="s">
        <v>461</v>
      </c>
      <c r="G174" s="130">
        <v>45784.895208333335</v>
      </c>
      <c r="H174" s="128"/>
    </row>
    <row r="175" spans="1:8" ht="36" customHeight="1" x14ac:dyDescent="0.7">
      <c r="A175" s="140">
        <f t="shared" si="3"/>
        <v>170</v>
      </c>
      <c r="B175" s="400"/>
      <c r="C175" s="403"/>
      <c r="D175" s="403"/>
      <c r="E175" s="129" t="s">
        <v>462</v>
      </c>
      <c r="F175" s="128" t="s">
        <v>463</v>
      </c>
      <c r="G175" s="130">
        <v>45784.895208333335</v>
      </c>
      <c r="H175" s="128"/>
    </row>
    <row r="176" spans="1:8" ht="36" customHeight="1" x14ac:dyDescent="0.7">
      <c r="A176" s="140">
        <f t="shared" si="3"/>
        <v>171</v>
      </c>
      <c r="B176" s="249" t="s">
        <v>464</v>
      </c>
      <c r="C176" s="128" t="s">
        <v>465</v>
      </c>
      <c r="D176" s="128" t="s">
        <v>135</v>
      </c>
      <c r="E176" s="129"/>
      <c r="F176" s="128"/>
      <c r="G176" s="131"/>
      <c r="H176" s="128"/>
    </row>
    <row r="177" spans="1:8" ht="36" customHeight="1" x14ac:dyDescent="0.7">
      <c r="A177" s="140">
        <f t="shared" si="3"/>
        <v>172</v>
      </c>
      <c r="B177" s="249" t="s">
        <v>466</v>
      </c>
      <c r="C177" s="128" t="s">
        <v>467</v>
      </c>
      <c r="D177" s="128" t="s">
        <v>135</v>
      </c>
      <c r="E177" s="129"/>
      <c r="F177" s="128"/>
      <c r="G177" s="131"/>
      <c r="H177" s="128"/>
    </row>
    <row r="178" spans="1:8" ht="57" customHeight="1" x14ac:dyDescent="0.7">
      <c r="A178" s="140">
        <f t="shared" si="3"/>
        <v>173</v>
      </c>
      <c r="B178" s="249" t="s">
        <v>468</v>
      </c>
      <c r="C178" s="128" t="s">
        <v>469</v>
      </c>
      <c r="D178" s="128" t="s">
        <v>135</v>
      </c>
      <c r="E178" s="129"/>
      <c r="F178" s="128"/>
      <c r="G178" s="131"/>
      <c r="H178" s="128"/>
    </row>
    <row r="179" spans="1:8" ht="36" customHeight="1" x14ac:dyDescent="0.7">
      <c r="A179" s="140">
        <f t="shared" si="3"/>
        <v>174</v>
      </c>
      <c r="B179" s="249" t="s">
        <v>470</v>
      </c>
      <c r="C179" s="128" t="s">
        <v>471</v>
      </c>
      <c r="D179" s="128" t="s">
        <v>135</v>
      </c>
      <c r="E179" s="129"/>
      <c r="F179" s="128"/>
      <c r="G179" s="131"/>
      <c r="H179" s="128"/>
    </row>
    <row r="180" spans="1:8" ht="57" customHeight="1" x14ac:dyDescent="0.7">
      <c r="A180" s="140">
        <f t="shared" si="3"/>
        <v>175</v>
      </c>
      <c r="B180" s="249" t="s">
        <v>472</v>
      </c>
      <c r="C180" s="128" t="s">
        <v>473</v>
      </c>
      <c r="D180" s="128" t="s">
        <v>185</v>
      </c>
      <c r="E180" s="129"/>
      <c r="F180" s="128"/>
      <c r="G180" s="131"/>
      <c r="H180" s="128"/>
    </row>
    <row r="181" spans="1:8" ht="36" customHeight="1" x14ac:dyDescent="0.7">
      <c r="A181" s="140">
        <f t="shared" si="3"/>
        <v>176</v>
      </c>
      <c r="B181" s="249" t="s">
        <v>474</v>
      </c>
      <c r="C181" s="128" t="s">
        <v>475</v>
      </c>
      <c r="D181" s="128" t="s">
        <v>185</v>
      </c>
      <c r="E181" s="129"/>
      <c r="F181" s="128"/>
      <c r="G181" s="131"/>
      <c r="H181" s="128"/>
    </row>
    <row r="182" spans="1:8" ht="36" customHeight="1" x14ac:dyDescent="0.7">
      <c r="A182" s="140">
        <f t="shared" si="3"/>
        <v>177</v>
      </c>
      <c r="B182" s="249" t="s">
        <v>476</v>
      </c>
      <c r="C182" s="128" t="s">
        <v>477</v>
      </c>
      <c r="D182" s="128" t="s">
        <v>185</v>
      </c>
      <c r="E182" s="129"/>
      <c r="F182" s="128"/>
      <c r="G182" s="131"/>
      <c r="H182" s="128"/>
    </row>
    <row r="183" spans="1:8" ht="99" customHeight="1" x14ac:dyDescent="0.7">
      <c r="A183" s="140">
        <f t="shared" si="3"/>
        <v>178</v>
      </c>
      <c r="B183" s="249" t="s">
        <v>478</v>
      </c>
      <c r="C183" s="128" t="s">
        <v>479</v>
      </c>
      <c r="D183" s="128" t="s">
        <v>135</v>
      </c>
      <c r="E183" s="129"/>
      <c r="F183" s="128"/>
      <c r="G183" s="131"/>
      <c r="H183" s="128"/>
    </row>
    <row r="184" spans="1:8" ht="36" customHeight="1" x14ac:dyDescent="0.7">
      <c r="A184" s="140">
        <f t="shared" si="3"/>
        <v>179</v>
      </c>
      <c r="B184" s="249" t="s">
        <v>480</v>
      </c>
      <c r="C184" s="128" t="s">
        <v>481</v>
      </c>
      <c r="D184" s="128" t="s">
        <v>135</v>
      </c>
      <c r="E184" s="129" t="s">
        <v>480</v>
      </c>
      <c r="F184" s="128" t="s">
        <v>482</v>
      </c>
      <c r="G184" s="130">
        <v>45784.895208333335</v>
      </c>
      <c r="H184" s="128"/>
    </row>
    <row r="185" spans="1:8" ht="57" customHeight="1" x14ac:dyDescent="0.7">
      <c r="A185" s="140">
        <f t="shared" si="3"/>
        <v>180</v>
      </c>
      <c r="B185" s="249" t="s">
        <v>483</v>
      </c>
      <c r="C185" s="128" t="s">
        <v>484</v>
      </c>
      <c r="D185" s="128" t="s">
        <v>185</v>
      </c>
      <c r="E185" s="129"/>
      <c r="F185" s="128"/>
      <c r="G185" s="131"/>
      <c r="H185" s="128"/>
    </row>
    <row r="186" spans="1:8" ht="36" customHeight="1" x14ac:dyDescent="0.7">
      <c r="A186" s="140">
        <f t="shared" si="3"/>
        <v>181</v>
      </c>
      <c r="B186" s="249" t="s">
        <v>485</v>
      </c>
      <c r="C186" s="128" t="s">
        <v>486</v>
      </c>
      <c r="D186" s="128" t="s">
        <v>185</v>
      </c>
      <c r="E186" s="129"/>
      <c r="F186" s="128"/>
      <c r="G186" s="131"/>
      <c r="H186" s="128"/>
    </row>
    <row r="187" spans="1:8" ht="36" customHeight="1" x14ac:dyDescent="0.7">
      <c r="A187" s="140">
        <f t="shared" si="3"/>
        <v>182</v>
      </c>
      <c r="B187" s="249" t="s">
        <v>487</v>
      </c>
      <c r="C187" s="128" t="s">
        <v>488</v>
      </c>
      <c r="D187" s="128" t="s">
        <v>185</v>
      </c>
      <c r="E187" s="129"/>
      <c r="F187" s="128"/>
      <c r="G187" s="131"/>
      <c r="H187" s="128"/>
    </row>
    <row r="188" spans="1:8" ht="57" customHeight="1" x14ac:dyDescent="0.7">
      <c r="A188" s="140">
        <f t="shared" si="3"/>
        <v>183</v>
      </c>
      <c r="B188" s="249" t="s">
        <v>489</v>
      </c>
      <c r="C188" s="128" t="s">
        <v>490</v>
      </c>
      <c r="D188" s="128" t="s">
        <v>185</v>
      </c>
      <c r="E188" s="129"/>
      <c r="F188" s="128"/>
      <c r="G188" s="131"/>
      <c r="H188" s="128"/>
    </row>
    <row r="189" spans="1:8" ht="36" customHeight="1" x14ac:dyDescent="0.7">
      <c r="A189" s="140">
        <f t="shared" si="3"/>
        <v>184</v>
      </c>
      <c r="B189" s="249" t="s">
        <v>491</v>
      </c>
      <c r="C189" s="128" t="s">
        <v>492</v>
      </c>
      <c r="D189" s="128" t="s">
        <v>185</v>
      </c>
      <c r="E189" s="129"/>
      <c r="F189" s="128"/>
      <c r="G189" s="131"/>
      <c r="H189" s="128"/>
    </row>
    <row r="190" spans="1:8" ht="36" customHeight="1" x14ac:dyDescent="0.7">
      <c r="A190" s="140">
        <f t="shared" si="3"/>
        <v>185</v>
      </c>
      <c r="B190" s="249" t="s">
        <v>493</v>
      </c>
      <c r="C190" s="128" t="s">
        <v>494</v>
      </c>
      <c r="D190" s="128" t="s">
        <v>185</v>
      </c>
      <c r="E190" s="129"/>
      <c r="F190" s="128"/>
      <c r="G190" s="131"/>
      <c r="H190" s="128"/>
    </row>
    <row r="191" spans="1:8" ht="36" customHeight="1" x14ac:dyDescent="0.7">
      <c r="A191" s="140">
        <f t="shared" si="3"/>
        <v>186</v>
      </c>
      <c r="B191" s="249" t="s">
        <v>495</v>
      </c>
      <c r="C191" s="128" t="s">
        <v>496</v>
      </c>
      <c r="D191" s="128" t="s">
        <v>185</v>
      </c>
      <c r="E191" s="129"/>
      <c r="F191" s="128"/>
      <c r="G191" s="131"/>
      <c r="H191" s="128"/>
    </row>
    <row r="192" spans="1:8" ht="36" customHeight="1" x14ac:dyDescent="0.7">
      <c r="A192" s="140">
        <f t="shared" si="3"/>
        <v>187</v>
      </c>
      <c r="B192" s="249" t="s">
        <v>497</v>
      </c>
      <c r="C192" s="128" t="s">
        <v>498</v>
      </c>
      <c r="D192" s="128" t="s">
        <v>135</v>
      </c>
      <c r="E192" s="129"/>
      <c r="F192" s="128"/>
      <c r="G192" s="131"/>
      <c r="H192" s="128"/>
    </row>
    <row r="193" spans="1:8" ht="57" customHeight="1" x14ac:dyDescent="0.7">
      <c r="A193" s="140">
        <f t="shared" si="3"/>
        <v>188</v>
      </c>
      <c r="B193" s="249" t="s">
        <v>499</v>
      </c>
      <c r="C193" s="128" t="s">
        <v>500</v>
      </c>
      <c r="D193" s="128" t="s">
        <v>135</v>
      </c>
      <c r="E193" s="129"/>
      <c r="F193" s="128"/>
      <c r="G193" s="131"/>
      <c r="H193" s="128"/>
    </row>
    <row r="194" spans="1:8" ht="36" customHeight="1" x14ac:dyDescent="0.7">
      <c r="A194" s="140">
        <f t="shared" si="3"/>
        <v>189</v>
      </c>
      <c r="B194" s="249" t="s">
        <v>501</v>
      </c>
      <c r="C194" s="128" t="s">
        <v>91</v>
      </c>
      <c r="D194" s="128" t="s">
        <v>185</v>
      </c>
      <c r="E194" s="129"/>
      <c r="F194" s="128"/>
      <c r="G194" s="131"/>
      <c r="H194" s="128"/>
    </row>
    <row r="195" spans="1:8" ht="36" customHeight="1" x14ac:dyDescent="0.7">
      <c r="A195" s="140">
        <f t="shared" si="3"/>
        <v>190</v>
      </c>
      <c r="B195" s="249" t="s">
        <v>502</v>
      </c>
      <c r="C195" s="128" t="s">
        <v>503</v>
      </c>
      <c r="D195" s="128" t="s">
        <v>185</v>
      </c>
      <c r="E195" s="129"/>
      <c r="F195" s="128"/>
      <c r="G195" s="131"/>
      <c r="H195" s="128"/>
    </row>
    <row r="196" spans="1:8" ht="36" customHeight="1" x14ac:dyDescent="0.7">
      <c r="A196" s="140">
        <f t="shared" si="3"/>
        <v>191</v>
      </c>
      <c r="B196" s="249" t="s">
        <v>504</v>
      </c>
      <c r="C196" s="128" t="s">
        <v>505</v>
      </c>
      <c r="D196" s="128" t="s">
        <v>185</v>
      </c>
      <c r="E196" s="129"/>
      <c r="F196" s="128"/>
      <c r="G196" s="131"/>
      <c r="H196" s="128"/>
    </row>
    <row r="197" spans="1:8" ht="78" customHeight="1" x14ac:dyDescent="0.7">
      <c r="A197" s="140">
        <f t="shared" si="3"/>
        <v>192</v>
      </c>
      <c r="B197" s="392" t="s">
        <v>506</v>
      </c>
      <c r="C197" s="395" t="s">
        <v>507</v>
      </c>
      <c r="D197" s="395" t="s">
        <v>135</v>
      </c>
      <c r="E197" s="129" t="s">
        <v>508</v>
      </c>
      <c r="F197" s="128" t="s">
        <v>509</v>
      </c>
      <c r="G197" s="130">
        <v>45784.895208333335</v>
      </c>
      <c r="H197" s="128"/>
    </row>
    <row r="198" spans="1:8" ht="36" customHeight="1" x14ac:dyDescent="0.7">
      <c r="A198" s="140">
        <f t="shared" si="3"/>
        <v>193</v>
      </c>
      <c r="B198" s="394"/>
      <c r="C198" s="397"/>
      <c r="D198" s="397"/>
      <c r="E198" s="129" t="s">
        <v>510</v>
      </c>
      <c r="F198" s="128" t="s">
        <v>511</v>
      </c>
      <c r="G198" s="130">
        <v>45784.895208333335</v>
      </c>
      <c r="H198" s="128"/>
    </row>
    <row r="199" spans="1:8" ht="36" customHeight="1" x14ac:dyDescent="0.7">
      <c r="A199" s="140">
        <f t="shared" si="3"/>
        <v>194</v>
      </c>
      <c r="B199" s="249" t="s">
        <v>512</v>
      </c>
      <c r="C199" s="128" t="s">
        <v>513</v>
      </c>
      <c r="D199" s="128" t="s">
        <v>185</v>
      </c>
      <c r="E199" s="129"/>
      <c r="F199" s="128"/>
      <c r="G199" s="131"/>
      <c r="H199" s="128"/>
    </row>
    <row r="200" spans="1:8" ht="36" customHeight="1" x14ac:dyDescent="0.7">
      <c r="A200" s="140">
        <f t="shared" si="3"/>
        <v>195</v>
      </c>
      <c r="B200" s="249" t="s">
        <v>514</v>
      </c>
      <c r="C200" s="128" t="s">
        <v>515</v>
      </c>
      <c r="D200" s="128" t="s">
        <v>135</v>
      </c>
      <c r="E200" s="129"/>
      <c r="F200" s="128"/>
      <c r="G200" s="131"/>
      <c r="H200" s="128"/>
    </row>
    <row r="201" spans="1:8" ht="57" customHeight="1" x14ac:dyDescent="0.7">
      <c r="A201" s="140">
        <f t="shared" si="3"/>
        <v>196</v>
      </c>
      <c r="B201" s="392" t="s">
        <v>516</v>
      </c>
      <c r="C201" s="395" t="s">
        <v>517</v>
      </c>
      <c r="D201" s="395" t="s">
        <v>135</v>
      </c>
      <c r="E201" s="129" t="s">
        <v>518</v>
      </c>
      <c r="F201" s="128" t="s">
        <v>519</v>
      </c>
      <c r="G201" s="130">
        <v>45784.895208333335</v>
      </c>
      <c r="H201" s="128"/>
    </row>
    <row r="202" spans="1:8" ht="36" customHeight="1" x14ac:dyDescent="0.7">
      <c r="A202" s="140">
        <f t="shared" si="3"/>
        <v>197</v>
      </c>
      <c r="B202" s="394"/>
      <c r="C202" s="397"/>
      <c r="D202" s="397"/>
      <c r="E202" s="129" t="s">
        <v>520</v>
      </c>
      <c r="F202" s="128" t="s">
        <v>521</v>
      </c>
      <c r="G202" s="130">
        <v>45784.895208333335</v>
      </c>
      <c r="H202" s="128"/>
    </row>
    <row r="203" spans="1:8" ht="57" customHeight="1" x14ac:dyDescent="0.7">
      <c r="A203" s="140">
        <f t="shared" si="3"/>
        <v>198</v>
      </c>
      <c r="B203" s="249" t="s">
        <v>522</v>
      </c>
      <c r="C203" s="128" t="s">
        <v>523</v>
      </c>
      <c r="D203" s="128" t="s">
        <v>135</v>
      </c>
      <c r="E203" s="129" t="s">
        <v>522</v>
      </c>
      <c r="F203" s="128" t="s">
        <v>524</v>
      </c>
      <c r="G203" s="130">
        <v>45784.895208333335</v>
      </c>
      <c r="H203" s="128"/>
    </row>
    <row r="204" spans="1:8" ht="36" customHeight="1" x14ac:dyDescent="0.7">
      <c r="A204" s="140">
        <f t="shared" si="3"/>
        <v>199</v>
      </c>
      <c r="B204" s="249" t="s">
        <v>525</v>
      </c>
      <c r="C204" s="128" t="s">
        <v>526</v>
      </c>
      <c r="D204" s="128" t="s">
        <v>135</v>
      </c>
      <c r="E204" s="129" t="s">
        <v>525</v>
      </c>
      <c r="F204" s="128" t="s">
        <v>527</v>
      </c>
      <c r="G204" s="130">
        <v>45784.895208333335</v>
      </c>
      <c r="H204" s="128"/>
    </row>
    <row r="205" spans="1:8" ht="36" customHeight="1" x14ac:dyDescent="0.7">
      <c r="A205" s="140">
        <f t="shared" si="3"/>
        <v>200</v>
      </c>
      <c r="B205" s="249" t="s">
        <v>528</v>
      </c>
      <c r="C205" s="128" t="s">
        <v>529</v>
      </c>
      <c r="D205" s="128" t="s">
        <v>185</v>
      </c>
      <c r="E205" s="129"/>
      <c r="F205" s="128"/>
      <c r="G205" s="131"/>
      <c r="H205" s="128"/>
    </row>
    <row r="206" spans="1:8" ht="36" customHeight="1" x14ac:dyDescent="0.7">
      <c r="A206" s="140">
        <f t="shared" si="3"/>
        <v>201</v>
      </c>
      <c r="B206" s="392" t="s">
        <v>530</v>
      </c>
      <c r="C206" s="395" t="s">
        <v>531</v>
      </c>
      <c r="D206" s="395" t="s">
        <v>135</v>
      </c>
      <c r="E206" s="129" t="s">
        <v>532</v>
      </c>
      <c r="F206" s="128" t="s">
        <v>533</v>
      </c>
      <c r="G206" s="130">
        <v>45784.895208333335</v>
      </c>
      <c r="H206" s="128"/>
    </row>
    <row r="207" spans="1:8" ht="36" customHeight="1" x14ac:dyDescent="0.7">
      <c r="A207" s="140">
        <f t="shared" ref="A207:A270" si="4">ROW()-5</f>
        <v>202</v>
      </c>
      <c r="B207" s="394"/>
      <c r="C207" s="397"/>
      <c r="D207" s="397"/>
      <c r="E207" s="129" t="s">
        <v>534</v>
      </c>
      <c r="F207" s="128" t="s">
        <v>535</v>
      </c>
      <c r="G207" s="130">
        <v>45784.895208333335</v>
      </c>
      <c r="H207" s="128"/>
    </row>
    <row r="208" spans="1:8" ht="57" customHeight="1" x14ac:dyDescent="0.7">
      <c r="A208" s="140">
        <f t="shared" si="4"/>
        <v>203</v>
      </c>
      <c r="B208" s="249" t="s">
        <v>536</v>
      </c>
      <c r="C208" s="128" t="s">
        <v>537</v>
      </c>
      <c r="D208" s="128" t="s">
        <v>135</v>
      </c>
      <c r="E208" s="129" t="s">
        <v>536</v>
      </c>
      <c r="F208" s="128" t="s">
        <v>538</v>
      </c>
      <c r="G208" s="130">
        <v>45784.895208333335</v>
      </c>
      <c r="H208" s="128"/>
    </row>
    <row r="209" spans="1:8" ht="36" customHeight="1" x14ac:dyDescent="0.7">
      <c r="A209" s="140">
        <f t="shared" si="4"/>
        <v>204</v>
      </c>
      <c r="B209" s="249" t="s">
        <v>539</v>
      </c>
      <c r="C209" s="128" t="s">
        <v>540</v>
      </c>
      <c r="D209" s="128" t="s">
        <v>135</v>
      </c>
      <c r="E209" s="129" t="s">
        <v>539</v>
      </c>
      <c r="F209" s="128" t="s">
        <v>541</v>
      </c>
      <c r="G209" s="130">
        <v>45784.895208333335</v>
      </c>
      <c r="H209" s="128"/>
    </row>
    <row r="210" spans="1:8" ht="36" customHeight="1" x14ac:dyDescent="0.7">
      <c r="A210" s="140">
        <f t="shared" si="4"/>
        <v>205</v>
      </c>
      <c r="B210" s="392" t="s">
        <v>542</v>
      </c>
      <c r="C210" s="395" t="s">
        <v>543</v>
      </c>
      <c r="D210" s="395" t="s">
        <v>135</v>
      </c>
      <c r="E210" s="129" t="s">
        <v>544</v>
      </c>
      <c r="F210" s="128" t="s">
        <v>545</v>
      </c>
      <c r="G210" s="130">
        <v>45784.895208333335</v>
      </c>
      <c r="H210" s="128"/>
    </row>
    <row r="211" spans="1:8" ht="36" customHeight="1" x14ac:dyDescent="0.7">
      <c r="A211" s="140">
        <f t="shared" si="4"/>
        <v>206</v>
      </c>
      <c r="B211" s="394"/>
      <c r="C211" s="397"/>
      <c r="D211" s="397"/>
      <c r="E211" s="129" t="s">
        <v>546</v>
      </c>
      <c r="F211" s="128" t="s">
        <v>547</v>
      </c>
      <c r="G211" s="130">
        <v>45784.895208333335</v>
      </c>
      <c r="H211" s="128"/>
    </row>
    <row r="212" spans="1:8" ht="36" customHeight="1" x14ac:dyDescent="0.7">
      <c r="A212" s="140">
        <f t="shared" si="4"/>
        <v>207</v>
      </c>
      <c r="B212" s="249" t="s">
        <v>548</v>
      </c>
      <c r="C212" s="128" t="s">
        <v>549</v>
      </c>
      <c r="D212" s="128" t="s">
        <v>135</v>
      </c>
      <c r="E212" s="129" t="s">
        <v>548</v>
      </c>
      <c r="F212" s="128" t="s">
        <v>550</v>
      </c>
      <c r="G212" s="130">
        <v>45784.895208333335</v>
      </c>
      <c r="H212" s="128"/>
    </row>
    <row r="213" spans="1:8" ht="78" customHeight="1" x14ac:dyDescent="0.7">
      <c r="A213" s="140">
        <f t="shared" si="4"/>
        <v>208</v>
      </c>
      <c r="B213" s="392" t="s">
        <v>551</v>
      </c>
      <c r="C213" s="395" t="s">
        <v>552</v>
      </c>
      <c r="D213" s="395" t="s">
        <v>135</v>
      </c>
      <c r="E213" s="129" t="s">
        <v>553</v>
      </c>
      <c r="F213" s="128" t="s">
        <v>554</v>
      </c>
      <c r="G213" s="130">
        <v>45784.895208333335</v>
      </c>
      <c r="H213" s="128"/>
    </row>
    <row r="214" spans="1:8" ht="57" customHeight="1" x14ac:dyDescent="0.7">
      <c r="A214" s="140">
        <f t="shared" si="4"/>
        <v>209</v>
      </c>
      <c r="B214" s="393"/>
      <c r="C214" s="396"/>
      <c r="D214" s="396"/>
      <c r="E214" s="129" t="s">
        <v>555</v>
      </c>
      <c r="F214" s="128" t="s">
        <v>556</v>
      </c>
      <c r="G214" s="130">
        <v>45784.895208333335</v>
      </c>
      <c r="H214" s="128"/>
    </row>
    <row r="215" spans="1:8" ht="57" customHeight="1" x14ac:dyDescent="0.7">
      <c r="A215" s="140">
        <f t="shared" si="4"/>
        <v>210</v>
      </c>
      <c r="B215" s="393"/>
      <c r="C215" s="396"/>
      <c r="D215" s="396"/>
      <c r="E215" s="129" t="s">
        <v>557</v>
      </c>
      <c r="F215" s="128" t="s">
        <v>558</v>
      </c>
      <c r="G215" s="130">
        <v>45784.895208333335</v>
      </c>
      <c r="H215" s="128"/>
    </row>
    <row r="216" spans="1:8" ht="57" customHeight="1" x14ac:dyDescent="0.7">
      <c r="A216" s="140">
        <f t="shared" si="4"/>
        <v>211</v>
      </c>
      <c r="B216" s="393"/>
      <c r="C216" s="396"/>
      <c r="D216" s="396"/>
      <c r="E216" s="129" t="s">
        <v>559</v>
      </c>
      <c r="F216" s="128" t="s">
        <v>560</v>
      </c>
      <c r="G216" s="130">
        <v>45784.895208333335</v>
      </c>
      <c r="H216" s="128"/>
    </row>
    <row r="217" spans="1:8" ht="57" customHeight="1" x14ac:dyDescent="0.7">
      <c r="A217" s="140">
        <f t="shared" si="4"/>
        <v>212</v>
      </c>
      <c r="B217" s="394"/>
      <c r="C217" s="397"/>
      <c r="D217" s="397"/>
      <c r="E217" s="129" t="s">
        <v>561</v>
      </c>
      <c r="F217" s="128" t="s">
        <v>562</v>
      </c>
      <c r="G217" s="130">
        <v>45784.895208333335</v>
      </c>
      <c r="H217" s="128"/>
    </row>
    <row r="218" spans="1:8" ht="57" customHeight="1" x14ac:dyDescent="0.7">
      <c r="A218" s="140">
        <f t="shared" si="4"/>
        <v>213</v>
      </c>
      <c r="B218" s="392" t="s">
        <v>563</v>
      </c>
      <c r="C218" s="395" t="s">
        <v>564</v>
      </c>
      <c r="D218" s="395" t="s">
        <v>135</v>
      </c>
      <c r="E218" s="129" t="s">
        <v>565</v>
      </c>
      <c r="F218" s="128" t="s">
        <v>566</v>
      </c>
      <c r="G218" s="130">
        <v>45784.895208333335</v>
      </c>
      <c r="H218" s="128"/>
    </row>
    <row r="219" spans="1:8" ht="57" customHeight="1" x14ac:dyDescent="0.7">
      <c r="A219" s="140">
        <f t="shared" si="4"/>
        <v>214</v>
      </c>
      <c r="B219" s="394"/>
      <c r="C219" s="397"/>
      <c r="D219" s="397"/>
      <c r="E219" s="129" t="s">
        <v>567</v>
      </c>
      <c r="F219" s="128" t="s">
        <v>556</v>
      </c>
      <c r="G219" s="130">
        <v>45784.895208333335</v>
      </c>
      <c r="H219" s="128"/>
    </row>
    <row r="220" spans="1:8" ht="36" customHeight="1" x14ac:dyDescent="0.7">
      <c r="A220" s="140">
        <f t="shared" si="4"/>
        <v>215</v>
      </c>
      <c r="B220" s="249" t="s">
        <v>568</v>
      </c>
      <c r="C220" s="128" t="s">
        <v>569</v>
      </c>
      <c r="D220" s="128" t="s">
        <v>185</v>
      </c>
      <c r="E220" s="129"/>
      <c r="F220" s="128"/>
      <c r="G220" s="131"/>
      <c r="H220" s="128"/>
    </row>
    <row r="221" spans="1:8" ht="36" customHeight="1" x14ac:dyDescent="0.7">
      <c r="A221" s="140">
        <f t="shared" si="4"/>
        <v>216</v>
      </c>
      <c r="B221" s="392" t="s">
        <v>570</v>
      </c>
      <c r="C221" s="395" t="s">
        <v>571</v>
      </c>
      <c r="D221" s="395" t="s">
        <v>135</v>
      </c>
      <c r="E221" s="129" t="s">
        <v>572</v>
      </c>
      <c r="F221" s="128" t="s">
        <v>573</v>
      </c>
      <c r="G221" s="130">
        <v>45784.895208333335</v>
      </c>
      <c r="H221" s="128"/>
    </row>
    <row r="222" spans="1:8" ht="57" customHeight="1" x14ac:dyDescent="0.7">
      <c r="A222" s="140">
        <f t="shared" si="4"/>
        <v>217</v>
      </c>
      <c r="B222" s="393"/>
      <c r="C222" s="396"/>
      <c r="D222" s="396"/>
      <c r="E222" s="129" t="s">
        <v>574</v>
      </c>
      <c r="F222" s="128" t="s">
        <v>575</v>
      </c>
      <c r="G222" s="130">
        <v>45784.895208333335</v>
      </c>
      <c r="H222" s="128"/>
    </row>
    <row r="223" spans="1:8" ht="36" customHeight="1" x14ac:dyDescent="0.7">
      <c r="A223" s="140">
        <f t="shared" si="4"/>
        <v>218</v>
      </c>
      <c r="B223" s="394"/>
      <c r="C223" s="397"/>
      <c r="D223" s="397"/>
      <c r="E223" s="129" t="s">
        <v>576</v>
      </c>
      <c r="F223" s="128" t="s">
        <v>577</v>
      </c>
      <c r="G223" s="130">
        <v>45784.895208333335</v>
      </c>
      <c r="H223" s="128"/>
    </row>
    <row r="224" spans="1:8" ht="36" customHeight="1" x14ac:dyDescent="0.7">
      <c r="A224" s="140">
        <f t="shared" si="4"/>
        <v>219</v>
      </c>
      <c r="B224" s="392" t="s">
        <v>578</v>
      </c>
      <c r="C224" s="395" t="s">
        <v>579</v>
      </c>
      <c r="D224" s="395" t="s">
        <v>135</v>
      </c>
      <c r="E224" s="129" t="s">
        <v>580</v>
      </c>
      <c r="F224" s="128" t="s">
        <v>581</v>
      </c>
      <c r="G224" s="130">
        <v>45784.895208333335</v>
      </c>
      <c r="H224" s="128"/>
    </row>
    <row r="225" spans="1:8" ht="36" customHeight="1" x14ac:dyDescent="0.7">
      <c r="A225" s="140">
        <f t="shared" si="4"/>
        <v>220</v>
      </c>
      <c r="B225" s="393"/>
      <c r="C225" s="396"/>
      <c r="D225" s="396"/>
      <c r="E225" s="129" t="s">
        <v>582</v>
      </c>
      <c r="F225" s="128" t="s">
        <v>583</v>
      </c>
      <c r="G225" s="130">
        <v>45784.895208333335</v>
      </c>
      <c r="H225" s="128"/>
    </row>
    <row r="226" spans="1:8" ht="36" customHeight="1" x14ac:dyDescent="0.7">
      <c r="A226" s="140">
        <f t="shared" si="4"/>
        <v>221</v>
      </c>
      <c r="B226" s="393"/>
      <c r="C226" s="396"/>
      <c r="D226" s="396"/>
      <c r="E226" s="129" t="s">
        <v>584</v>
      </c>
      <c r="F226" s="128" t="s">
        <v>585</v>
      </c>
      <c r="G226" s="130">
        <v>45784.895208333335</v>
      </c>
      <c r="H226" s="128"/>
    </row>
    <row r="227" spans="1:8" ht="36" customHeight="1" x14ac:dyDescent="0.7">
      <c r="A227" s="140">
        <f t="shared" si="4"/>
        <v>222</v>
      </c>
      <c r="B227" s="393"/>
      <c r="C227" s="396"/>
      <c r="D227" s="396"/>
      <c r="E227" s="129" t="s">
        <v>586</v>
      </c>
      <c r="F227" s="128" t="s">
        <v>587</v>
      </c>
      <c r="G227" s="130">
        <v>45784.895208333335</v>
      </c>
      <c r="H227" s="128"/>
    </row>
    <row r="228" spans="1:8" ht="36" customHeight="1" x14ac:dyDescent="0.7">
      <c r="A228" s="140">
        <f t="shared" si="4"/>
        <v>223</v>
      </c>
      <c r="B228" s="394"/>
      <c r="C228" s="397"/>
      <c r="D228" s="397"/>
      <c r="E228" s="129" t="s">
        <v>588</v>
      </c>
      <c r="F228" s="128" t="s">
        <v>589</v>
      </c>
      <c r="G228" s="130">
        <v>45784.895208333335</v>
      </c>
      <c r="H228" s="128"/>
    </row>
    <row r="229" spans="1:8" ht="36" customHeight="1" x14ac:dyDescent="0.7">
      <c r="A229" s="140">
        <f t="shared" si="4"/>
        <v>224</v>
      </c>
      <c r="B229" s="392" t="s">
        <v>590</v>
      </c>
      <c r="C229" s="395" t="s">
        <v>591</v>
      </c>
      <c r="D229" s="395" t="s">
        <v>135</v>
      </c>
      <c r="E229" s="129" t="s">
        <v>592</v>
      </c>
      <c r="F229" s="128" t="s">
        <v>593</v>
      </c>
      <c r="G229" s="130">
        <v>45784.895208333335</v>
      </c>
      <c r="H229" s="128"/>
    </row>
    <row r="230" spans="1:8" ht="78" customHeight="1" x14ac:dyDescent="0.7">
      <c r="A230" s="140">
        <f t="shared" si="4"/>
        <v>225</v>
      </c>
      <c r="B230" s="393"/>
      <c r="C230" s="396"/>
      <c r="D230" s="396"/>
      <c r="E230" s="129" t="s">
        <v>594</v>
      </c>
      <c r="F230" s="128" t="s">
        <v>595</v>
      </c>
      <c r="G230" s="130">
        <v>45784.895208333335</v>
      </c>
      <c r="H230" s="128"/>
    </row>
    <row r="231" spans="1:8" ht="57" customHeight="1" x14ac:dyDescent="0.7">
      <c r="A231" s="140">
        <f t="shared" si="4"/>
        <v>226</v>
      </c>
      <c r="B231" s="393"/>
      <c r="C231" s="396"/>
      <c r="D231" s="396"/>
      <c r="E231" s="129" t="s">
        <v>597</v>
      </c>
      <c r="F231" s="128" t="s">
        <v>598</v>
      </c>
      <c r="G231" s="130">
        <v>45784.895208333335</v>
      </c>
      <c r="H231" s="128"/>
    </row>
    <row r="232" spans="1:8" ht="57" customHeight="1" x14ac:dyDescent="0.7">
      <c r="A232" s="140">
        <f t="shared" si="4"/>
        <v>227</v>
      </c>
      <c r="B232" s="393"/>
      <c r="C232" s="396"/>
      <c r="D232" s="396"/>
      <c r="E232" s="129" t="s">
        <v>600</v>
      </c>
      <c r="F232" s="128" t="s">
        <v>601</v>
      </c>
      <c r="G232" s="130">
        <v>45784.895208333335</v>
      </c>
      <c r="H232" s="128"/>
    </row>
    <row r="233" spans="1:8" ht="57" customHeight="1" x14ac:dyDescent="0.7">
      <c r="A233" s="140">
        <f t="shared" si="4"/>
        <v>228</v>
      </c>
      <c r="B233" s="394"/>
      <c r="C233" s="397"/>
      <c r="D233" s="397"/>
      <c r="E233" s="129" t="s">
        <v>603</v>
      </c>
      <c r="F233" s="128" t="s">
        <v>604</v>
      </c>
      <c r="G233" s="130">
        <v>45784.895208333335</v>
      </c>
      <c r="H233" s="128"/>
    </row>
    <row r="234" spans="1:8" ht="57" customHeight="1" x14ac:dyDescent="0.7">
      <c r="A234" s="140">
        <f t="shared" si="4"/>
        <v>229</v>
      </c>
      <c r="B234" s="392" t="s">
        <v>596</v>
      </c>
      <c r="C234" s="395" t="s">
        <v>605</v>
      </c>
      <c r="D234" s="395" t="s">
        <v>135</v>
      </c>
      <c r="E234" s="129" t="s">
        <v>606</v>
      </c>
      <c r="F234" s="128" t="s">
        <v>607</v>
      </c>
      <c r="G234" s="130">
        <v>45784.895208333335</v>
      </c>
      <c r="H234" s="128"/>
    </row>
    <row r="235" spans="1:8" ht="57" customHeight="1" x14ac:dyDescent="0.7">
      <c r="A235" s="140">
        <f t="shared" si="4"/>
        <v>230</v>
      </c>
      <c r="B235" s="394"/>
      <c r="C235" s="397"/>
      <c r="D235" s="397"/>
      <c r="E235" s="129" t="s">
        <v>608</v>
      </c>
      <c r="F235" s="128" t="s">
        <v>609</v>
      </c>
      <c r="G235" s="130">
        <v>45784.895208333335</v>
      </c>
      <c r="H235" s="128"/>
    </row>
    <row r="236" spans="1:8" ht="57" customHeight="1" x14ac:dyDescent="0.7">
      <c r="A236" s="140">
        <f t="shared" si="4"/>
        <v>231</v>
      </c>
      <c r="B236" s="392" t="s">
        <v>599</v>
      </c>
      <c r="C236" s="395" t="s">
        <v>610</v>
      </c>
      <c r="D236" s="395" t="s">
        <v>135</v>
      </c>
      <c r="E236" s="129" t="s">
        <v>611</v>
      </c>
      <c r="F236" s="128" t="s">
        <v>612</v>
      </c>
      <c r="G236" s="130">
        <v>45784.895208333335</v>
      </c>
      <c r="H236" s="128"/>
    </row>
    <row r="237" spans="1:8" ht="57" customHeight="1" x14ac:dyDescent="0.7">
      <c r="A237" s="140">
        <f t="shared" si="4"/>
        <v>232</v>
      </c>
      <c r="B237" s="393"/>
      <c r="C237" s="396"/>
      <c r="D237" s="396"/>
      <c r="E237" s="129" t="s">
        <v>613</v>
      </c>
      <c r="F237" s="128" t="s">
        <v>614</v>
      </c>
      <c r="G237" s="130">
        <v>45784.895208333335</v>
      </c>
      <c r="H237" s="128"/>
    </row>
    <row r="238" spans="1:8" ht="57" customHeight="1" x14ac:dyDescent="0.7">
      <c r="A238" s="140">
        <f t="shared" si="4"/>
        <v>233</v>
      </c>
      <c r="B238" s="393"/>
      <c r="C238" s="396"/>
      <c r="D238" s="396"/>
      <c r="E238" s="129" t="s">
        <v>615</v>
      </c>
      <c r="F238" s="128" t="s">
        <v>616</v>
      </c>
      <c r="G238" s="130">
        <v>45784.895208333335</v>
      </c>
      <c r="H238" s="128"/>
    </row>
    <row r="239" spans="1:8" ht="57" customHeight="1" x14ac:dyDescent="0.7">
      <c r="A239" s="140">
        <f t="shared" si="4"/>
        <v>234</v>
      </c>
      <c r="B239" s="393"/>
      <c r="C239" s="396"/>
      <c r="D239" s="396"/>
      <c r="E239" s="129" t="s">
        <v>617</v>
      </c>
      <c r="F239" s="128" t="s">
        <v>618</v>
      </c>
      <c r="G239" s="130">
        <v>45784.895208333335</v>
      </c>
      <c r="H239" s="128"/>
    </row>
    <row r="240" spans="1:8" ht="57" customHeight="1" x14ac:dyDescent="0.7">
      <c r="A240" s="140">
        <f t="shared" si="4"/>
        <v>235</v>
      </c>
      <c r="B240" s="393"/>
      <c r="C240" s="396"/>
      <c r="D240" s="396"/>
      <c r="E240" s="129" t="s">
        <v>619</v>
      </c>
      <c r="F240" s="128" t="s">
        <v>598</v>
      </c>
      <c r="G240" s="130">
        <v>45784.895208333335</v>
      </c>
      <c r="H240" s="128"/>
    </row>
    <row r="241" spans="1:8" ht="57" customHeight="1" x14ac:dyDescent="0.7">
      <c r="A241" s="140">
        <f t="shared" si="4"/>
        <v>236</v>
      </c>
      <c r="B241" s="394"/>
      <c r="C241" s="397"/>
      <c r="D241" s="397"/>
      <c r="E241" s="129" t="s">
        <v>620</v>
      </c>
      <c r="F241" s="128" t="s">
        <v>601</v>
      </c>
      <c r="G241" s="130">
        <v>45784.895208333335</v>
      </c>
      <c r="H241" s="128"/>
    </row>
    <row r="242" spans="1:8" ht="78" customHeight="1" x14ac:dyDescent="0.7">
      <c r="A242" s="140">
        <f t="shared" si="4"/>
        <v>237</v>
      </c>
      <c r="B242" s="249" t="s">
        <v>602</v>
      </c>
      <c r="C242" s="128" t="s">
        <v>621</v>
      </c>
      <c r="D242" s="128" t="s">
        <v>135</v>
      </c>
      <c r="E242" s="129" t="s">
        <v>602</v>
      </c>
      <c r="F242" s="128" t="s">
        <v>622</v>
      </c>
      <c r="G242" s="130">
        <v>45784.895208333335</v>
      </c>
      <c r="H242" s="128"/>
    </row>
    <row r="243" spans="1:8" ht="36" customHeight="1" x14ac:dyDescent="0.7">
      <c r="A243" s="140">
        <f t="shared" si="4"/>
        <v>238</v>
      </c>
      <c r="B243" s="249" t="s">
        <v>623</v>
      </c>
      <c r="C243" s="128" t="s">
        <v>624</v>
      </c>
      <c r="D243" s="128" t="s">
        <v>135</v>
      </c>
      <c r="E243" s="129"/>
      <c r="F243" s="128"/>
      <c r="G243" s="131"/>
      <c r="H243" s="128"/>
    </row>
    <row r="244" spans="1:8" ht="57" customHeight="1" x14ac:dyDescent="0.7">
      <c r="A244" s="140">
        <f t="shared" si="4"/>
        <v>239</v>
      </c>
      <c r="B244" s="249" t="s">
        <v>625</v>
      </c>
      <c r="C244" s="128" t="s">
        <v>626</v>
      </c>
      <c r="D244" s="128" t="s">
        <v>135</v>
      </c>
      <c r="E244" s="129" t="s">
        <v>627</v>
      </c>
      <c r="F244" s="128" t="s">
        <v>628</v>
      </c>
      <c r="G244" s="130">
        <v>45784.895208333335</v>
      </c>
      <c r="H244" s="128"/>
    </row>
    <row r="245" spans="1:8" ht="57" customHeight="1" x14ac:dyDescent="0.7">
      <c r="A245" s="140">
        <f t="shared" si="4"/>
        <v>240</v>
      </c>
      <c r="B245" s="249" t="s">
        <v>629</v>
      </c>
      <c r="C245" s="128" t="s">
        <v>630</v>
      </c>
      <c r="D245" s="128" t="s">
        <v>135</v>
      </c>
      <c r="E245" s="129" t="s">
        <v>629</v>
      </c>
      <c r="F245" s="128" t="s">
        <v>631</v>
      </c>
      <c r="G245" s="130">
        <v>45784.895208333335</v>
      </c>
      <c r="H245" s="128"/>
    </row>
    <row r="246" spans="1:8" ht="36" customHeight="1" x14ac:dyDescent="0.7">
      <c r="A246" s="140">
        <f t="shared" si="4"/>
        <v>241</v>
      </c>
      <c r="B246" s="249" t="s">
        <v>632</v>
      </c>
      <c r="C246" s="128" t="s">
        <v>633</v>
      </c>
      <c r="D246" s="128" t="s">
        <v>135</v>
      </c>
      <c r="E246" s="129"/>
      <c r="F246" s="128"/>
      <c r="G246" s="131"/>
      <c r="H246" s="128"/>
    </row>
    <row r="247" spans="1:8" ht="57" customHeight="1" x14ac:dyDescent="0.7">
      <c r="A247" s="140">
        <f t="shared" si="4"/>
        <v>242</v>
      </c>
      <c r="B247" s="249" t="s">
        <v>634</v>
      </c>
      <c r="C247" s="128" t="s">
        <v>635</v>
      </c>
      <c r="D247" s="128" t="s">
        <v>185</v>
      </c>
      <c r="E247" s="129"/>
      <c r="F247" s="128"/>
      <c r="G247" s="131"/>
      <c r="H247" s="128"/>
    </row>
    <row r="248" spans="1:8" ht="57" customHeight="1" x14ac:dyDescent="0.7">
      <c r="A248" s="140">
        <f t="shared" si="4"/>
        <v>243</v>
      </c>
      <c r="B248" s="249" t="s">
        <v>636</v>
      </c>
      <c r="C248" s="128" t="s">
        <v>637</v>
      </c>
      <c r="D248" s="128" t="s">
        <v>135</v>
      </c>
      <c r="E248" s="129"/>
      <c r="F248" s="128"/>
      <c r="G248" s="131"/>
      <c r="H248" s="128"/>
    </row>
    <row r="249" spans="1:8" ht="36" customHeight="1" x14ac:dyDescent="0.7">
      <c r="A249" s="140">
        <f t="shared" si="4"/>
        <v>244</v>
      </c>
      <c r="B249" s="392" t="s">
        <v>638</v>
      </c>
      <c r="C249" s="395" t="s">
        <v>639</v>
      </c>
      <c r="D249" s="395" t="s">
        <v>135</v>
      </c>
      <c r="E249" s="129" t="s">
        <v>640</v>
      </c>
      <c r="F249" s="128" t="s">
        <v>641</v>
      </c>
      <c r="G249" s="130">
        <v>45784.895208333335</v>
      </c>
      <c r="H249" s="128"/>
    </row>
    <row r="250" spans="1:8" ht="36" customHeight="1" x14ac:dyDescent="0.7">
      <c r="A250" s="140">
        <f t="shared" si="4"/>
        <v>245</v>
      </c>
      <c r="B250" s="393"/>
      <c r="C250" s="396"/>
      <c r="D250" s="396"/>
      <c r="E250" s="129" t="s">
        <v>642</v>
      </c>
      <c r="F250" s="128" t="s">
        <v>643</v>
      </c>
      <c r="G250" s="130">
        <v>45784.895208333335</v>
      </c>
      <c r="H250" s="128"/>
    </row>
    <row r="251" spans="1:8" ht="36" customHeight="1" x14ac:dyDescent="0.7">
      <c r="A251" s="140">
        <f t="shared" si="4"/>
        <v>246</v>
      </c>
      <c r="B251" s="394"/>
      <c r="C251" s="397"/>
      <c r="D251" s="397"/>
      <c r="E251" s="129" t="s">
        <v>644</v>
      </c>
      <c r="F251" s="128" t="s">
        <v>645</v>
      </c>
      <c r="G251" s="130">
        <v>45784.895208333335</v>
      </c>
      <c r="H251" s="128"/>
    </row>
    <row r="252" spans="1:8" ht="57" customHeight="1" x14ac:dyDescent="0.7">
      <c r="A252" s="140">
        <f t="shared" si="4"/>
        <v>247</v>
      </c>
      <c r="B252" s="249" t="s">
        <v>646</v>
      </c>
      <c r="C252" s="128" t="s">
        <v>647</v>
      </c>
      <c r="D252" s="128" t="s">
        <v>135</v>
      </c>
      <c r="E252" s="129" t="s">
        <v>646</v>
      </c>
      <c r="F252" s="128" t="s">
        <v>648</v>
      </c>
      <c r="G252" s="130">
        <v>45784.895208333335</v>
      </c>
      <c r="H252" s="128"/>
    </row>
    <row r="253" spans="1:8" ht="57" customHeight="1" x14ac:dyDescent="0.7">
      <c r="A253" s="140">
        <f t="shared" si="4"/>
        <v>248</v>
      </c>
      <c r="B253" s="249" t="s">
        <v>649</v>
      </c>
      <c r="C253" s="128" t="s">
        <v>650</v>
      </c>
      <c r="D253" s="128" t="s">
        <v>135</v>
      </c>
      <c r="E253" s="129" t="s">
        <v>649</v>
      </c>
      <c r="F253" s="128" t="s">
        <v>651</v>
      </c>
      <c r="G253" s="130">
        <v>45784.895208333335</v>
      </c>
      <c r="H253" s="128"/>
    </row>
    <row r="254" spans="1:8" ht="57" customHeight="1" x14ac:dyDescent="0.7">
      <c r="A254" s="140">
        <f t="shared" si="4"/>
        <v>249</v>
      </c>
      <c r="B254" s="249" t="s">
        <v>652</v>
      </c>
      <c r="C254" s="128" t="s">
        <v>653</v>
      </c>
      <c r="D254" s="128" t="s">
        <v>135</v>
      </c>
      <c r="E254" s="129" t="s">
        <v>652</v>
      </c>
      <c r="F254" s="128" t="s">
        <v>654</v>
      </c>
      <c r="G254" s="130">
        <v>45784.895208333335</v>
      </c>
      <c r="H254" s="128"/>
    </row>
    <row r="255" spans="1:8" ht="57" customHeight="1" x14ac:dyDescent="0.7">
      <c r="A255" s="140">
        <f t="shared" si="4"/>
        <v>250</v>
      </c>
      <c r="B255" s="392" t="s">
        <v>655</v>
      </c>
      <c r="C255" s="395" t="s">
        <v>656</v>
      </c>
      <c r="D255" s="395" t="s">
        <v>135</v>
      </c>
      <c r="E255" s="129" t="s">
        <v>657</v>
      </c>
      <c r="F255" s="128" t="s">
        <v>658</v>
      </c>
      <c r="G255" s="130">
        <v>45784.895208333335</v>
      </c>
      <c r="H255" s="128"/>
    </row>
    <row r="256" spans="1:8" ht="36" customHeight="1" x14ac:dyDescent="0.7">
      <c r="A256" s="140">
        <f t="shared" si="4"/>
        <v>251</v>
      </c>
      <c r="B256" s="393"/>
      <c r="C256" s="396"/>
      <c r="D256" s="396"/>
      <c r="E256" s="129" t="s">
        <v>659</v>
      </c>
      <c r="F256" s="128" t="s">
        <v>660</v>
      </c>
      <c r="G256" s="130">
        <v>45784.895208333335</v>
      </c>
      <c r="H256" s="128"/>
    </row>
    <row r="257" spans="1:8" ht="36" customHeight="1" x14ac:dyDescent="0.7">
      <c r="A257" s="140">
        <f t="shared" si="4"/>
        <v>252</v>
      </c>
      <c r="B257" s="393"/>
      <c r="C257" s="396"/>
      <c r="D257" s="396"/>
      <c r="E257" s="129" t="s">
        <v>661</v>
      </c>
      <c r="F257" s="128" t="s">
        <v>662</v>
      </c>
      <c r="G257" s="130">
        <v>45784.895208333335</v>
      </c>
      <c r="H257" s="128"/>
    </row>
    <row r="258" spans="1:8" ht="36" customHeight="1" x14ac:dyDescent="0.7">
      <c r="A258" s="140">
        <f t="shared" si="4"/>
        <v>253</v>
      </c>
      <c r="B258" s="393"/>
      <c r="C258" s="396"/>
      <c r="D258" s="396"/>
      <c r="E258" s="129" t="s">
        <v>663</v>
      </c>
      <c r="F258" s="128" t="s">
        <v>664</v>
      </c>
      <c r="G258" s="130">
        <v>45784.895208333335</v>
      </c>
      <c r="H258" s="128"/>
    </row>
    <row r="259" spans="1:8" ht="36" customHeight="1" x14ac:dyDescent="0.7">
      <c r="A259" s="140">
        <f t="shared" si="4"/>
        <v>254</v>
      </c>
      <c r="B259" s="393"/>
      <c r="C259" s="396"/>
      <c r="D259" s="396"/>
      <c r="E259" s="129" t="s">
        <v>665</v>
      </c>
      <c r="F259" s="128" t="s">
        <v>666</v>
      </c>
      <c r="G259" s="130">
        <v>45784.895208333335</v>
      </c>
      <c r="H259" s="128"/>
    </row>
    <row r="260" spans="1:8" ht="36" customHeight="1" x14ac:dyDescent="0.7">
      <c r="A260" s="140">
        <f t="shared" si="4"/>
        <v>255</v>
      </c>
      <c r="B260" s="393"/>
      <c r="C260" s="396"/>
      <c r="D260" s="396"/>
      <c r="E260" s="129" t="s">
        <v>667</v>
      </c>
      <c r="F260" s="128" t="s">
        <v>668</v>
      </c>
      <c r="G260" s="130">
        <v>45784.895208333335</v>
      </c>
      <c r="H260" s="128"/>
    </row>
    <row r="261" spans="1:8" ht="36" customHeight="1" x14ac:dyDescent="0.7">
      <c r="A261" s="140">
        <f t="shared" si="4"/>
        <v>256</v>
      </c>
      <c r="B261" s="393"/>
      <c r="C261" s="396"/>
      <c r="D261" s="396"/>
      <c r="E261" s="129" t="s">
        <v>669</v>
      </c>
      <c r="F261" s="128" t="s">
        <v>670</v>
      </c>
      <c r="G261" s="130">
        <v>45784.895208333335</v>
      </c>
      <c r="H261" s="128"/>
    </row>
    <row r="262" spans="1:8" ht="36" customHeight="1" x14ac:dyDescent="0.7">
      <c r="A262" s="140">
        <f t="shared" si="4"/>
        <v>257</v>
      </c>
      <c r="B262" s="393"/>
      <c r="C262" s="396"/>
      <c r="D262" s="396"/>
      <c r="E262" s="129" t="s">
        <v>671</v>
      </c>
      <c r="F262" s="128" t="s">
        <v>672</v>
      </c>
      <c r="G262" s="130">
        <v>45784.895208333335</v>
      </c>
      <c r="H262" s="128"/>
    </row>
    <row r="263" spans="1:8" ht="36" customHeight="1" x14ac:dyDescent="0.7">
      <c r="A263" s="140">
        <f t="shared" si="4"/>
        <v>258</v>
      </c>
      <c r="B263" s="393"/>
      <c r="C263" s="396"/>
      <c r="D263" s="396"/>
      <c r="E263" s="129" t="s">
        <v>673</v>
      </c>
      <c r="F263" s="128" t="s">
        <v>674</v>
      </c>
      <c r="G263" s="130">
        <v>45784.895208333335</v>
      </c>
      <c r="H263" s="128"/>
    </row>
    <row r="264" spans="1:8" ht="36" customHeight="1" x14ac:dyDescent="0.7">
      <c r="A264" s="140">
        <f t="shared" si="4"/>
        <v>259</v>
      </c>
      <c r="B264" s="393"/>
      <c r="C264" s="396"/>
      <c r="D264" s="396"/>
      <c r="E264" s="129" t="s">
        <v>675</v>
      </c>
      <c r="F264" s="128" t="s">
        <v>676</v>
      </c>
      <c r="G264" s="130">
        <v>45784.895208333335</v>
      </c>
      <c r="H264" s="128"/>
    </row>
    <row r="265" spans="1:8" ht="36" customHeight="1" x14ac:dyDescent="0.7">
      <c r="A265" s="140">
        <f t="shared" si="4"/>
        <v>260</v>
      </c>
      <c r="B265" s="393"/>
      <c r="C265" s="396"/>
      <c r="D265" s="396"/>
      <c r="E265" s="129" t="s">
        <v>677</v>
      </c>
      <c r="F265" s="128" t="s">
        <v>678</v>
      </c>
      <c r="G265" s="130">
        <v>45784.895208333335</v>
      </c>
      <c r="H265" s="128"/>
    </row>
    <row r="266" spans="1:8" ht="36" customHeight="1" x14ac:dyDescent="0.7">
      <c r="A266" s="140">
        <f t="shared" si="4"/>
        <v>261</v>
      </c>
      <c r="B266" s="393"/>
      <c r="C266" s="396"/>
      <c r="D266" s="396"/>
      <c r="E266" s="129" t="s">
        <v>679</v>
      </c>
      <c r="F266" s="128" t="s">
        <v>680</v>
      </c>
      <c r="G266" s="130">
        <v>45784.895208333335</v>
      </c>
      <c r="H266" s="128"/>
    </row>
    <row r="267" spans="1:8" ht="36" customHeight="1" x14ac:dyDescent="0.7">
      <c r="A267" s="140">
        <f t="shared" si="4"/>
        <v>262</v>
      </c>
      <c r="B267" s="394"/>
      <c r="C267" s="397"/>
      <c r="D267" s="397"/>
      <c r="E267" s="129" t="s">
        <v>681</v>
      </c>
      <c r="F267" s="128" t="s">
        <v>682</v>
      </c>
      <c r="G267" s="130">
        <v>45784.895208333335</v>
      </c>
      <c r="H267" s="128"/>
    </row>
    <row r="268" spans="1:8" ht="57" customHeight="1" x14ac:dyDescent="0.7">
      <c r="A268" s="140">
        <f t="shared" si="4"/>
        <v>263</v>
      </c>
      <c r="B268" s="249" t="s">
        <v>683</v>
      </c>
      <c r="C268" s="128" t="s">
        <v>684</v>
      </c>
      <c r="D268" s="128" t="s">
        <v>135</v>
      </c>
      <c r="E268" s="129" t="s">
        <v>683</v>
      </c>
      <c r="F268" s="128" t="s">
        <v>685</v>
      </c>
      <c r="G268" s="130">
        <v>45784.895208333335</v>
      </c>
      <c r="H268" s="128"/>
    </row>
    <row r="269" spans="1:8" ht="57" customHeight="1" x14ac:dyDescent="0.7">
      <c r="A269" s="140">
        <f t="shared" si="4"/>
        <v>264</v>
      </c>
      <c r="B269" s="249" t="s">
        <v>686</v>
      </c>
      <c r="C269" s="128" t="s">
        <v>687</v>
      </c>
      <c r="D269" s="128" t="s">
        <v>135</v>
      </c>
      <c r="E269" s="129"/>
      <c r="F269" s="128"/>
      <c r="G269" s="131"/>
      <c r="H269" s="128"/>
    </row>
    <row r="270" spans="1:8" ht="36" customHeight="1" x14ac:dyDescent="0.7">
      <c r="A270" s="140">
        <f t="shared" si="4"/>
        <v>265</v>
      </c>
      <c r="B270" s="249" t="s">
        <v>688</v>
      </c>
      <c r="C270" s="128" t="s">
        <v>689</v>
      </c>
      <c r="D270" s="128" t="s">
        <v>135</v>
      </c>
      <c r="E270" s="129"/>
      <c r="F270" s="128"/>
      <c r="G270" s="131"/>
      <c r="H270" s="128"/>
    </row>
    <row r="271" spans="1:8" ht="36" customHeight="1" x14ac:dyDescent="0.7"/>
    <row r="272" spans="1:8"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row r="1000" ht="36" customHeight="1" x14ac:dyDescent="0.7"/>
    <row r="1001" ht="36" customHeight="1" x14ac:dyDescent="0.7"/>
    <row r="1002" ht="36" customHeight="1" x14ac:dyDescent="0.7"/>
    <row r="1003" ht="36" customHeight="1" x14ac:dyDescent="0.7"/>
    <row r="1004" ht="36" customHeight="1" x14ac:dyDescent="0.7"/>
    <row r="1005" ht="36" customHeight="1" x14ac:dyDescent="0.7"/>
    <row r="1006" ht="36" customHeight="1" x14ac:dyDescent="0.7"/>
    <row r="1007" ht="36" customHeight="1" x14ac:dyDescent="0.7"/>
    <row r="1008" ht="36" customHeight="1" x14ac:dyDescent="0.7"/>
  </sheetData>
  <sheetProtection algorithmName="SHA-512" hashValue="SBLG8qT8Sl+9wVoDvENuml/bDwV4r8423XvCkoqu7byKeinU1aTrzqCHNQdET1epwbJODUcXm5hh12nMLMeS+A==" saltValue="5U1kAR7wPMADizaGTfXa9w==" spinCount="100000" sheet="1" objects="1" scenarios="1"/>
  <mergeCells count="60">
    <mergeCell ref="B17:B24"/>
    <mergeCell ref="C17:C24"/>
    <mergeCell ref="D17:D24"/>
    <mergeCell ref="B25:B28"/>
    <mergeCell ref="C25:C28"/>
    <mergeCell ref="D25:D28"/>
    <mergeCell ref="B30:B34"/>
    <mergeCell ref="C30:C34"/>
    <mergeCell ref="D30:D34"/>
    <mergeCell ref="B42:B46"/>
    <mergeCell ref="C42:C46"/>
    <mergeCell ref="D42:D46"/>
    <mergeCell ref="B50:B54"/>
    <mergeCell ref="C50:C54"/>
    <mergeCell ref="D50:D54"/>
    <mergeCell ref="B60:B175"/>
    <mergeCell ref="C60:C175"/>
    <mergeCell ref="D60:D175"/>
    <mergeCell ref="B197:B198"/>
    <mergeCell ref="C197:C198"/>
    <mergeCell ref="D197:D198"/>
    <mergeCell ref="B201:B202"/>
    <mergeCell ref="C201:C202"/>
    <mergeCell ref="D201:D202"/>
    <mergeCell ref="B206:B207"/>
    <mergeCell ref="C206:C207"/>
    <mergeCell ref="D206:D207"/>
    <mergeCell ref="B210:B211"/>
    <mergeCell ref="C210:C211"/>
    <mergeCell ref="D210:D211"/>
    <mergeCell ref="B229:B233"/>
    <mergeCell ref="C229:C233"/>
    <mergeCell ref="D229:D233"/>
    <mergeCell ref="B213:B217"/>
    <mergeCell ref="C213:C217"/>
    <mergeCell ref="D213:D217"/>
    <mergeCell ref="B218:B219"/>
    <mergeCell ref="C218:C219"/>
    <mergeCell ref="D218:D219"/>
    <mergeCell ref="C221:C223"/>
    <mergeCell ref="D221:D223"/>
    <mergeCell ref="B224:B228"/>
    <mergeCell ref="C224:C228"/>
    <mergeCell ref="D224:D228"/>
    <mergeCell ref="D7:D16"/>
    <mergeCell ref="B7:B16"/>
    <mergeCell ref="C7:C16"/>
    <mergeCell ref="B255:B267"/>
    <mergeCell ref="C255:C267"/>
    <mergeCell ref="D255:D267"/>
    <mergeCell ref="B236:B241"/>
    <mergeCell ref="C236:C241"/>
    <mergeCell ref="D236:D241"/>
    <mergeCell ref="B249:B251"/>
    <mergeCell ref="C249:C251"/>
    <mergeCell ref="D249:D251"/>
    <mergeCell ref="B234:B235"/>
    <mergeCell ref="C234:C235"/>
    <mergeCell ref="D234:D235"/>
    <mergeCell ref="B221:B223"/>
  </mergeCells>
  <phoneticPr fontId="10" type="noConversion"/>
  <dataValidations count="1">
    <dataValidation type="list" allowBlank="1" showInputMessage="1" showErrorMessage="1" sqref="D25 D29:D30 D35:D42 D47:D50 D55:D60 D6:D7 D17" xr:uid="{5F8BAC08-4FE6-474E-9FD1-989C394D2274}">
      <formula1>"DevCo,Project"</formula1>
    </dataValidation>
  </dataValidations>
  <pageMargins left="0.59055118110236227" right="0.39370078740157483" top="0.39370078740157483" bottom="0.39370078740157483" header="0.31496062992125984" footer="0.31496062992125984"/>
  <pageSetup paperSize="9" scale="12" orientation="portrait"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
    <tabColor theme="9" tint="9.9978637043366805E-2"/>
    <pageSetUpPr fitToPage="1"/>
  </sheetPr>
  <dimension ref="A1:Z28"/>
  <sheetViews>
    <sheetView showGridLines="0" zoomScale="85" zoomScaleNormal="85" workbookViewId="0">
      <pane xSplit="2" ySplit="5" topLeftCell="C6" activePane="bottomRight" state="frozen"/>
      <selection pane="topRight" activeCell="D23" sqref="D23"/>
      <selection pane="bottomLeft" activeCell="D23" sqref="D23"/>
      <selection pane="bottomRight" activeCell="C6" sqref="C6"/>
    </sheetView>
  </sheetViews>
  <sheetFormatPr defaultColWidth="9.07421875" defaultRowHeight="21" x14ac:dyDescent="0.7"/>
  <cols>
    <col min="1" max="1" width="33.69140625" style="13" customWidth="1"/>
    <col min="2" max="2" width="33.69140625" style="4" customWidth="1"/>
    <col min="3" max="3" width="20.69140625" style="272" customWidth="1"/>
    <col min="4" max="4" width="12.69140625" style="273" customWidth="1"/>
    <col min="5" max="5" width="40.69140625" style="274" customWidth="1"/>
    <col min="6" max="6" width="12.69140625" style="273" hidden="1" customWidth="1"/>
    <col min="7" max="7" width="40.69140625" style="274" customWidth="1"/>
    <col min="8" max="8" width="12.69140625" style="342" hidden="1" customWidth="1"/>
    <col min="9" max="9" width="13.07421875" style="58" hidden="1" customWidth="1"/>
    <col min="10" max="10" width="13.07421875" style="13" customWidth="1"/>
    <col min="11" max="24" width="9.07421875" style="13"/>
    <col min="25" max="26" width="0" style="13" hidden="1" customWidth="1"/>
    <col min="27" max="16384" width="9.07421875" style="13"/>
  </cols>
  <sheetData>
    <row r="1" spans="1:26" s="52" customFormat="1" ht="21" customHeight="1" x14ac:dyDescent="0.7">
      <c r="C1" s="268"/>
      <c r="D1" s="268"/>
      <c r="E1" s="269"/>
      <c r="F1" s="268"/>
      <c r="G1" s="269"/>
      <c r="H1" s="2"/>
      <c r="I1" s="58"/>
    </row>
    <row r="2" spans="1:26" s="52" customFormat="1" ht="21" customHeight="1" x14ac:dyDescent="0.7">
      <c r="A2" s="21" t="s">
        <v>3</v>
      </c>
      <c r="B2" s="21"/>
      <c r="C2" s="268"/>
      <c r="D2" s="268"/>
      <c r="E2" s="269"/>
      <c r="F2" s="268"/>
      <c r="G2" s="269"/>
      <c r="H2" s="2"/>
      <c r="I2" s="58"/>
    </row>
    <row r="3" spans="1:26" s="52" customFormat="1" ht="21" customHeight="1" x14ac:dyDescent="0.7">
      <c r="A3" s="81" t="str" cm="1">
        <f t="array" aca="1" ref="A3" ca="1">MID(CELL("filename",A1),FIND("]",CELL("filename",A1))+1,256)</f>
        <v>DevCoAssessmentInput(P&amp;M)</v>
      </c>
      <c r="B3" s="22"/>
      <c r="C3" s="268"/>
      <c r="D3" s="268"/>
      <c r="E3" s="269"/>
      <c r="F3" s="268"/>
      <c r="G3" s="269"/>
      <c r="H3" s="2"/>
      <c r="I3" s="58"/>
    </row>
    <row r="4" spans="1:26" s="52" customFormat="1" ht="4.95" customHeight="1" x14ac:dyDescent="0.7">
      <c r="A4" s="22"/>
      <c r="B4" s="22"/>
      <c r="C4" s="268"/>
      <c r="D4" s="268"/>
      <c r="E4" s="269"/>
      <c r="F4" s="268"/>
      <c r="G4" s="269"/>
      <c r="H4" s="2"/>
      <c r="I4" s="58"/>
    </row>
    <row r="5" spans="1:26" s="275" customFormat="1" ht="63" customHeight="1" x14ac:dyDescent="0.7">
      <c r="A5" s="29" t="s">
        <v>690</v>
      </c>
      <c r="B5" s="29" t="s">
        <v>691</v>
      </c>
      <c r="C5" s="29" t="s">
        <v>692</v>
      </c>
      <c r="D5" s="56" t="s">
        <v>693</v>
      </c>
      <c r="E5" s="32" t="s">
        <v>694</v>
      </c>
      <c r="F5" s="57" t="s">
        <v>695</v>
      </c>
      <c r="G5" s="32" t="s">
        <v>696</v>
      </c>
      <c r="H5" s="57" t="s">
        <v>697</v>
      </c>
      <c r="I5" s="55" t="s">
        <v>698</v>
      </c>
    </row>
    <row r="6" spans="1:26" ht="57" customHeight="1" x14ac:dyDescent="0.7">
      <c r="A6" s="405" t="s">
        <v>699</v>
      </c>
      <c r="B6" s="242" t="s">
        <v>99</v>
      </c>
      <c r="C6" s="380">
        <v>55.49</v>
      </c>
      <c r="D6" s="270" t="s">
        <v>140</v>
      </c>
      <c r="E6" s="271" t="s">
        <v>1618</v>
      </c>
      <c r="F6" s="381"/>
      <c r="G6" s="271"/>
      <c r="H6" s="341"/>
      <c r="I6" s="404" t="s">
        <v>700</v>
      </c>
      <c r="Y6" s="408">
        <v>1</v>
      </c>
      <c r="Z6" s="348">
        <v>3</v>
      </c>
    </row>
    <row r="7" spans="1:26" ht="57" customHeight="1" x14ac:dyDescent="0.7">
      <c r="A7" s="406"/>
      <c r="B7" s="242" t="s">
        <v>82</v>
      </c>
      <c r="C7" s="380">
        <v>36.6</v>
      </c>
      <c r="D7" s="270" t="s">
        <v>140</v>
      </c>
      <c r="E7" s="271" t="s">
        <v>1618</v>
      </c>
      <c r="F7" s="381"/>
      <c r="G7" s="271"/>
      <c r="H7" s="341"/>
      <c r="I7" s="404"/>
      <c r="Y7" s="408"/>
      <c r="Z7" s="348">
        <v>4</v>
      </c>
    </row>
    <row r="8" spans="1:26" ht="57" customHeight="1" x14ac:dyDescent="0.7">
      <c r="A8" s="405" t="s">
        <v>701</v>
      </c>
      <c r="B8" s="242" t="s">
        <v>1619</v>
      </c>
      <c r="C8" s="380">
        <v>1050</v>
      </c>
      <c r="D8" s="270" t="s">
        <v>140</v>
      </c>
      <c r="E8" s="271" t="s">
        <v>1620</v>
      </c>
      <c r="F8" s="381"/>
      <c r="G8" s="271"/>
      <c r="H8" s="341"/>
      <c r="I8" s="404" t="s">
        <v>702</v>
      </c>
      <c r="Y8" s="408">
        <v>2</v>
      </c>
      <c r="Z8" s="348">
        <v>6</v>
      </c>
    </row>
    <row r="9" spans="1:26" ht="36" customHeight="1" x14ac:dyDescent="0.7">
      <c r="A9" s="406"/>
      <c r="B9" s="242" t="s">
        <v>1621</v>
      </c>
      <c r="C9" s="380">
        <v>945</v>
      </c>
      <c r="D9" s="270" t="s">
        <v>140</v>
      </c>
      <c r="E9" s="271" t="s">
        <v>1620</v>
      </c>
      <c r="F9" s="381"/>
      <c r="G9" s="271"/>
      <c r="H9" s="341"/>
      <c r="I9" s="404"/>
      <c r="Y9" s="408"/>
      <c r="Z9" s="348">
        <v>7</v>
      </c>
    </row>
    <row r="10" spans="1:26" ht="78" customHeight="1" x14ac:dyDescent="0.7">
      <c r="A10" s="405" t="s">
        <v>703</v>
      </c>
      <c r="B10" s="242" t="s">
        <v>1622</v>
      </c>
      <c r="C10" s="380">
        <v>118</v>
      </c>
      <c r="D10" s="270"/>
      <c r="E10" s="271" t="s">
        <v>1623</v>
      </c>
      <c r="F10" s="381"/>
      <c r="G10" s="271"/>
      <c r="H10" s="341"/>
      <c r="I10" s="404" t="s">
        <v>704</v>
      </c>
      <c r="Y10" s="408">
        <v>3</v>
      </c>
      <c r="Z10" s="348">
        <v>11</v>
      </c>
    </row>
    <row r="11" spans="1:26" ht="78" customHeight="1" x14ac:dyDescent="0.7">
      <c r="A11" s="406"/>
      <c r="B11" s="242" t="s">
        <v>1624</v>
      </c>
      <c r="C11" s="380">
        <v>4</v>
      </c>
      <c r="D11" s="270"/>
      <c r="E11" s="271" t="s">
        <v>1625</v>
      </c>
      <c r="F11" s="381"/>
      <c r="G11" s="271"/>
      <c r="H11" s="341"/>
      <c r="I11" s="404"/>
      <c r="Y11" s="408"/>
      <c r="Z11" s="348">
        <v>12</v>
      </c>
    </row>
    <row r="12" spans="1:26" ht="78" customHeight="1" x14ac:dyDescent="0.7">
      <c r="A12" s="405" t="s">
        <v>705</v>
      </c>
      <c r="B12" s="242" t="s">
        <v>1626</v>
      </c>
      <c r="C12" s="380">
        <v>69</v>
      </c>
      <c r="D12" s="270"/>
      <c r="E12" s="271" t="s">
        <v>1627</v>
      </c>
      <c r="F12" s="381"/>
      <c r="G12" s="271"/>
      <c r="H12" s="341"/>
      <c r="I12" s="404" t="s">
        <v>706</v>
      </c>
      <c r="Y12" s="408">
        <v>4</v>
      </c>
      <c r="Z12" s="348">
        <v>14</v>
      </c>
    </row>
    <row r="13" spans="1:26" ht="78" customHeight="1" x14ac:dyDescent="0.7">
      <c r="A13" s="406"/>
      <c r="B13" s="242" t="s">
        <v>1628</v>
      </c>
      <c r="C13" s="380">
        <v>13</v>
      </c>
      <c r="D13" s="270"/>
      <c r="E13" s="271" t="s">
        <v>1629</v>
      </c>
      <c r="F13" s="381"/>
      <c r="G13" s="271"/>
      <c r="H13" s="341"/>
      <c r="I13" s="404"/>
      <c r="Y13" s="408"/>
      <c r="Z13" s="348">
        <v>15</v>
      </c>
    </row>
    <row r="14" spans="1:26" ht="57" customHeight="1" x14ac:dyDescent="0.7">
      <c r="A14" s="405" t="s">
        <v>707</v>
      </c>
      <c r="B14" s="242" t="s">
        <v>1630</v>
      </c>
      <c r="C14" s="380">
        <v>32</v>
      </c>
      <c r="D14" s="270"/>
      <c r="E14" s="271" t="s">
        <v>1631</v>
      </c>
      <c r="F14" s="381"/>
      <c r="G14" s="271"/>
      <c r="H14" s="341"/>
      <c r="I14" s="404" t="s">
        <v>708</v>
      </c>
      <c r="Y14" s="408">
        <v>5</v>
      </c>
      <c r="Z14" s="348">
        <v>17</v>
      </c>
    </row>
    <row r="15" spans="1:26" ht="57" customHeight="1" x14ac:dyDescent="0.7">
      <c r="A15" s="407"/>
      <c r="B15" s="242" t="s">
        <v>1632</v>
      </c>
      <c r="C15" s="380">
        <v>6</v>
      </c>
      <c r="D15" s="270"/>
      <c r="E15" s="271" t="s">
        <v>1625</v>
      </c>
      <c r="F15" s="381"/>
      <c r="G15" s="271"/>
      <c r="H15" s="341"/>
      <c r="I15" s="404"/>
      <c r="Y15" s="408"/>
      <c r="Z15" s="348">
        <v>18</v>
      </c>
    </row>
    <row r="16" spans="1:26" ht="57" customHeight="1" x14ac:dyDescent="0.7">
      <c r="A16" s="406"/>
      <c r="B16" s="242" t="s">
        <v>1633</v>
      </c>
      <c r="C16" s="380">
        <v>8</v>
      </c>
      <c r="D16" s="270"/>
      <c r="E16" s="271" t="s">
        <v>1629</v>
      </c>
      <c r="F16" s="381"/>
      <c r="G16" s="271"/>
      <c r="H16" s="341"/>
      <c r="I16" s="404"/>
      <c r="Y16" s="408"/>
      <c r="Z16" s="348">
        <v>19</v>
      </c>
    </row>
    <row r="17" spans="1:26" ht="57" customHeight="1" x14ac:dyDescent="0.7">
      <c r="A17" s="366" t="s">
        <v>709</v>
      </c>
      <c r="B17" s="242" t="s">
        <v>1634</v>
      </c>
      <c r="C17" s="380">
        <v>86</v>
      </c>
      <c r="D17" s="270"/>
      <c r="E17" s="271" t="s">
        <v>1635</v>
      </c>
      <c r="F17" s="381"/>
      <c r="G17" s="271"/>
      <c r="H17" s="341"/>
      <c r="I17" s="369" t="s">
        <v>1613</v>
      </c>
      <c r="Y17" s="347">
        <v>6</v>
      </c>
      <c r="Z17" s="348">
        <v>20</v>
      </c>
    </row>
    <row r="18" spans="1:26" ht="99" customHeight="1" x14ac:dyDescent="0.7">
      <c r="A18" s="366" t="s">
        <v>711</v>
      </c>
      <c r="B18" s="242" t="s">
        <v>1261</v>
      </c>
      <c r="C18" s="382" t="s">
        <v>715</v>
      </c>
      <c r="D18" s="270"/>
      <c r="E18" s="271" t="s">
        <v>1636</v>
      </c>
      <c r="F18" s="381"/>
      <c r="G18" s="271"/>
      <c r="H18" s="341"/>
      <c r="I18" s="369" t="s">
        <v>713</v>
      </c>
      <c r="Y18" s="347">
        <v>7</v>
      </c>
      <c r="Z18" s="348">
        <v>21</v>
      </c>
    </row>
    <row r="19" spans="1:26" ht="99" customHeight="1" x14ac:dyDescent="0.7">
      <c r="A19" s="366" t="s">
        <v>714</v>
      </c>
      <c r="B19" s="242" t="s">
        <v>1637</v>
      </c>
      <c r="C19" s="382" t="s">
        <v>715</v>
      </c>
      <c r="D19" s="270"/>
      <c r="E19" s="271" t="s">
        <v>1638</v>
      </c>
      <c r="F19" s="381"/>
      <c r="G19" s="271"/>
      <c r="H19" s="341"/>
      <c r="I19" s="369" t="s">
        <v>716</v>
      </c>
      <c r="Y19" s="347">
        <v>8</v>
      </c>
      <c r="Z19" s="348">
        <v>22</v>
      </c>
    </row>
    <row r="20" spans="1:26" ht="99" customHeight="1" x14ac:dyDescent="0.7">
      <c r="A20" s="366" t="s">
        <v>717</v>
      </c>
      <c r="B20" s="242" t="s">
        <v>1639</v>
      </c>
      <c r="C20" s="382" t="s">
        <v>715</v>
      </c>
      <c r="D20" s="270"/>
      <c r="E20" s="271" t="s">
        <v>1640</v>
      </c>
      <c r="F20" s="381"/>
      <c r="G20" s="271"/>
      <c r="H20" s="341"/>
      <c r="I20" s="369" t="s">
        <v>718</v>
      </c>
      <c r="Y20" s="347">
        <v>9</v>
      </c>
      <c r="Z20" s="348">
        <v>24</v>
      </c>
    </row>
    <row r="21" spans="1:26" ht="99" customHeight="1" x14ac:dyDescent="0.7">
      <c r="A21" s="366" t="s">
        <v>719</v>
      </c>
      <c r="B21" s="242" t="s">
        <v>1641</v>
      </c>
      <c r="C21" s="382" t="s">
        <v>1272</v>
      </c>
      <c r="D21" s="270"/>
      <c r="E21" s="271" t="s">
        <v>1640</v>
      </c>
      <c r="F21" s="381"/>
      <c r="G21" s="271"/>
      <c r="H21" s="341"/>
      <c r="I21" s="369" t="s">
        <v>721</v>
      </c>
      <c r="Y21" s="347">
        <v>10</v>
      </c>
      <c r="Z21" s="348">
        <v>25</v>
      </c>
    </row>
    <row r="22" spans="1:26" ht="78" customHeight="1" x14ac:dyDescent="0.7">
      <c r="A22" s="366" t="s">
        <v>722</v>
      </c>
      <c r="B22" s="242" t="s">
        <v>1642</v>
      </c>
      <c r="C22" s="382" t="s">
        <v>771</v>
      </c>
      <c r="D22" s="270" t="s">
        <v>158</v>
      </c>
      <c r="E22" s="271" t="s">
        <v>1643</v>
      </c>
      <c r="F22" s="381"/>
      <c r="G22" s="271"/>
      <c r="H22" s="341"/>
      <c r="I22" s="369" t="s">
        <v>724</v>
      </c>
      <c r="Y22" s="347">
        <v>11</v>
      </c>
      <c r="Z22" s="348">
        <v>26</v>
      </c>
    </row>
    <row r="23" spans="1:26" ht="57" customHeight="1" x14ac:dyDescent="0.7">
      <c r="A23" s="366" t="s">
        <v>725</v>
      </c>
      <c r="B23" s="242" t="s">
        <v>1644</v>
      </c>
      <c r="C23" s="382" t="s">
        <v>1272</v>
      </c>
      <c r="D23" s="270"/>
      <c r="E23" s="271" t="s">
        <v>1645</v>
      </c>
      <c r="F23" s="381"/>
      <c r="G23" s="271"/>
      <c r="H23" s="341"/>
      <c r="I23" s="369" t="s">
        <v>727</v>
      </c>
      <c r="Y23" s="347">
        <v>12</v>
      </c>
      <c r="Z23" s="348">
        <v>27</v>
      </c>
    </row>
    <row r="24" spans="1:26" ht="57" customHeight="1" x14ac:dyDescent="0.7">
      <c r="A24" s="405" t="s">
        <v>728</v>
      </c>
      <c r="B24" s="242" t="s">
        <v>1646</v>
      </c>
      <c r="C24" s="380">
        <v>123</v>
      </c>
      <c r="D24" s="270"/>
      <c r="E24" s="271"/>
      <c r="F24" s="381"/>
      <c r="G24" s="271"/>
      <c r="H24" s="341"/>
      <c r="I24" s="404" t="s">
        <v>729</v>
      </c>
      <c r="Y24" s="408">
        <v>13</v>
      </c>
      <c r="Z24" s="348">
        <v>32</v>
      </c>
    </row>
    <row r="25" spans="1:26" ht="36" customHeight="1" x14ac:dyDescent="0.7">
      <c r="A25" s="406"/>
      <c r="B25" s="242" t="s">
        <v>1647</v>
      </c>
      <c r="C25" s="380">
        <v>123</v>
      </c>
      <c r="D25" s="270"/>
      <c r="E25" s="271"/>
      <c r="F25" s="381"/>
      <c r="G25" s="271"/>
      <c r="H25" s="341"/>
      <c r="I25" s="404"/>
      <c r="Y25" s="408"/>
      <c r="Z25" s="348">
        <v>33</v>
      </c>
    </row>
    <row r="26" spans="1:26" ht="57" customHeight="1" x14ac:dyDescent="0.7">
      <c r="A26" s="366" t="s">
        <v>730</v>
      </c>
      <c r="B26" s="242" t="s">
        <v>1648</v>
      </c>
      <c r="C26" s="382" t="s">
        <v>715</v>
      </c>
      <c r="D26" s="270"/>
      <c r="E26" s="271"/>
      <c r="F26" s="381"/>
      <c r="G26" s="271"/>
      <c r="H26" s="341"/>
      <c r="I26" s="369" t="s">
        <v>731</v>
      </c>
      <c r="Y26" s="347">
        <v>14</v>
      </c>
      <c r="Z26" s="348">
        <v>34</v>
      </c>
    </row>
    <row r="27" spans="1:26" ht="78" customHeight="1" x14ac:dyDescent="0.7">
      <c r="A27" s="366" t="s">
        <v>732</v>
      </c>
      <c r="B27" s="242" t="s">
        <v>1649</v>
      </c>
      <c r="C27" s="382" t="s">
        <v>1272</v>
      </c>
      <c r="D27" s="270"/>
      <c r="E27" s="271" t="s">
        <v>1650</v>
      </c>
      <c r="F27" s="381"/>
      <c r="G27" s="271"/>
      <c r="H27" s="341"/>
      <c r="I27" s="369" t="s">
        <v>734</v>
      </c>
      <c r="Y27" s="347">
        <v>15</v>
      </c>
      <c r="Z27" s="348">
        <v>35</v>
      </c>
    </row>
    <row r="28" spans="1:26" ht="57" customHeight="1" x14ac:dyDescent="0.7">
      <c r="A28" s="366" t="s">
        <v>735</v>
      </c>
      <c r="B28" s="242" t="s">
        <v>1651</v>
      </c>
      <c r="C28" s="382" t="s">
        <v>1272</v>
      </c>
      <c r="D28" s="270"/>
      <c r="E28" s="271" t="s">
        <v>1650</v>
      </c>
      <c r="F28" s="381"/>
      <c r="G28" s="271"/>
      <c r="H28" s="341"/>
      <c r="I28" s="369" t="s">
        <v>737</v>
      </c>
      <c r="Y28" s="347">
        <v>16</v>
      </c>
      <c r="Z28" s="348">
        <v>36</v>
      </c>
    </row>
  </sheetData>
  <sheetProtection algorithmName="SHA-512" hashValue="Vx0iFJVDp8IPP6mTiDDfmeRZ2zJ2yjKjEU9a4wCAj0Pq+VOpSK6xIvP1e4bizwNimk+NgUF/S4vxQgCpT7kR6Q==" saltValue="CFZ7iSPQ3wp1y/+1HwVfCg==" spinCount="100000" sheet="1" objects="1" scenarios="1" formatColumns="0" formatRows="0" sort="0" autoFilter="0" pivotTables="0"/>
  <mergeCells count="18">
    <mergeCell ref="Y24:Y25"/>
    <mergeCell ref="Y6:Y7"/>
    <mergeCell ref="Y8:Y9"/>
    <mergeCell ref="Y10:Y11"/>
    <mergeCell ref="Y12:Y13"/>
    <mergeCell ref="Y14:Y16"/>
    <mergeCell ref="A6:A7"/>
    <mergeCell ref="I6:I7"/>
    <mergeCell ref="I8:I9"/>
    <mergeCell ref="I10:I11"/>
    <mergeCell ref="I12:I13"/>
    <mergeCell ref="I14:I16"/>
    <mergeCell ref="I24:I25"/>
    <mergeCell ref="A8:A9"/>
    <mergeCell ref="A10:A11"/>
    <mergeCell ref="A12:A13"/>
    <mergeCell ref="A14:A16"/>
    <mergeCell ref="A24:A25"/>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51133225-E190-457A-A082-A6388CE589A6}">
          <x14:formula1>
            <xm:f>Setting!$B$6:$B$105</xm:f>
          </x14:formula1>
          <xm:sqref>C6:C28</xm:sqref>
        </x14:dataValidation>
        <x14:dataValidation type="list" errorStyle="information" allowBlank="1" showInputMessage="1" showErrorMessage="1" xr:uid="{A34E2B78-9B52-4DA6-8BCE-0260F4214B6C}">
          <x14:formula1>
            <xm:f>DocumentList!$E$6:$E$999</xm:f>
          </x14:formula1>
          <xm:sqref>D6:D28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80D-9723-44D6-A266-7BBA8FE141B7}">
  <sheetPr codeName="Sheet51">
    <tabColor theme="9"/>
    <pageSetUpPr fitToPage="1"/>
  </sheetPr>
  <dimension ref="A1:Z28"/>
  <sheetViews>
    <sheetView showGridLines="0" zoomScale="85" zoomScaleNormal="85" workbookViewId="0">
      <pane xSplit="6" ySplit="5" topLeftCell="G6" activePane="bottomRight" state="frozen"/>
      <selection pane="topRight" activeCell="D23" sqref="D23"/>
      <selection pane="bottomLeft" activeCell="D23" sqref="D23"/>
      <selection pane="bottomRight" sqref="A1:A1048576"/>
    </sheetView>
  </sheetViews>
  <sheetFormatPr defaultColWidth="9.07421875" defaultRowHeight="16.95" customHeight="1" x14ac:dyDescent="0.7"/>
  <cols>
    <col min="1" max="1" width="33.69140625" style="3" customWidth="1"/>
    <col min="2" max="2" width="8.61328125" style="336" hidden="1" customWidth="1"/>
    <col min="3" max="3" width="9.69140625" style="337" customWidth="1"/>
    <col min="4" max="4" width="12.69140625" style="338" customWidth="1"/>
    <col min="5" max="5" width="7.69140625" style="339" customWidth="1"/>
    <col min="6" max="6" width="11.69140625" style="337" customWidth="1"/>
    <col min="7" max="7" width="33.69140625" style="340" customWidth="1"/>
    <col min="8" max="8" width="8.69140625" style="340" customWidth="1"/>
    <col min="9" max="9" width="12.69140625" style="340" customWidth="1"/>
    <col min="10" max="10" width="11.69140625" style="340" customWidth="1"/>
    <col min="11" max="11" width="30.69140625" style="277" customWidth="1"/>
    <col min="12" max="12" width="12.69140625" style="338" customWidth="1"/>
    <col min="13" max="13" width="12.69140625" style="3" customWidth="1"/>
    <col min="14" max="14" width="12.69140625" style="337" customWidth="1"/>
    <col min="15" max="15" width="20.69140625" style="277" customWidth="1"/>
    <col min="16" max="16" width="10.69140625" style="338" customWidth="1"/>
    <col min="17" max="17" width="8.69140625" style="3" customWidth="1"/>
    <col min="18" max="18" width="20.69140625" style="277" customWidth="1"/>
    <col min="19" max="24" width="9.07421875" style="1"/>
    <col min="25" max="26" width="9.07421875" style="1" hidden="1" customWidth="1"/>
    <col min="27" max="16384" width="9.07421875" style="1"/>
  </cols>
  <sheetData>
    <row r="1" spans="1:26" ht="21" customHeight="1" x14ac:dyDescent="0.7">
      <c r="A1" s="51"/>
      <c r="B1" s="1"/>
      <c r="C1" s="28"/>
      <c r="D1" s="1"/>
      <c r="E1" s="1"/>
      <c r="F1" s="28"/>
      <c r="G1" s="123"/>
      <c r="H1" s="123"/>
      <c r="I1" s="123"/>
      <c r="J1" s="123"/>
      <c r="K1" s="276"/>
      <c r="L1" s="1"/>
      <c r="M1" s="1"/>
      <c r="N1" s="28"/>
      <c r="O1" s="276"/>
      <c r="P1" s="1"/>
      <c r="Q1" s="1"/>
      <c r="R1" s="276"/>
    </row>
    <row r="2" spans="1:26" ht="21" customHeight="1" x14ac:dyDescent="0.7">
      <c r="A2" s="7" t="s">
        <v>3</v>
      </c>
      <c r="B2" s="1"/>
      <c r="C2" s="28"/>
      <c r="D2" s="1"/>
      <c r="E2" s="1"/>
      <c r="F2" s="28"/>
      <c r="G2" s="123"/>
      <c r="H2" s="123"/>
      <c r="I2" s="123"/>
      <c r="J2" s="123"/>
      <c r="K2" s="276"/>
      <c r="L2" s="1"/>
      <c r="M2" s="1"/>
      <c r="N2" s="28"/>
      <c r="O2" s="276"/>
      <c r="P2" s="1"/>
      <c r="Q2" s="1"/>
      <c r="R2" s="276"/>
    </row>
    <row r="3" spans="1:26" ht="21" customHeight="1" x14ac:dyDescent="0.7">
      <c r="A3" s="80" t="str" cm="1">
        <f t="array" aca="1" ref="A3" ca="1">MID(CELL("filename",A1),FIND("]",CELL("filename",A1))+1,256)</f>
        <v>DevCoAssessmentAnalysis(P&amp;M)</v>
      </c>
      <c r="B3" s="1"/>
      <c r="C3" s="28"/>
      <c r="D3" s="1"/>
      <c r="E3" s="1"/>
      <c r="F3" s="28"/>
      <c r="G3" s="123"/>
      <c r="H3" s="123"/>
      <c r="I3" s="123"/>
      <c r="J3" s="123"/>
      <c r="K3" s="276"/>
      <c r="L3" s="1"/>
      <c r="M3" s="1"/>
      <c r="N3" s="28"/>
      <c r="O3" s="276"/>
      <c r="P3" s="1"/>
      <c r="Q3" s="1"/>
      <c r="R3" s="276"/>
    </row>
    <row r="4" spans="1:26" ht="4.95" customHeight="1" x14ac:dyDescent="0.7">
      <c r="A4" s="8"/>
      <c r="B4" s="2"/>
      <c r="C4" s="28"/>
      <c r="D4" s="2"/>
      <c r="E4" s="2"/>
      <c r="F4" s="28"/>
      <c r="G4" s="123"/>
      <c r="H4" s="123"/>
      <c r="I4" s="123"/>
      <c r="J4" s="123"/>
      <c r="K4" s="268"/>
      <c r="L4" s="1"/>
      <c r="M4" s="1"/>
      <c r="N4" s="28"/>
      <c r="O4" s="276"/>
      <c r="P4" s="1"/>
      <c r="Q4" s="1"/>
      <c r="R4" s="276"/>
    </row>
    <row r="5" spans="1:26" s="192" customFormat="1" ht="63" customHeight="1" x14ac:dyDescent="0.7">
      <c r="A5" s="29" t="s">
        <v>690</v>
      </c>
      <c r="B5" s="29" t="s">
        <v>691</v>
      </c>
      <c r="C5" s="30" t="s">
        <v>738</v>
      </c>
      <c r="D5" s="29" t="s">
        <v>739</v>
      </c>
      <c r="E5" s="29" t="s">
        <v>740</v>
      </c>
      <c r="F5" s="30" t="s">
        <v>741</v>
      </c>
      <c r="G5" s="31" t="s">
        <v>742</v>
      </c>
      <c r="H5" s="278" t="s">
        <v>743</v>
      </c>
      <c r="I5" s="279" t="s">
        <v>744</v>
      </c>
      <c r="J5" s="280" t="s">
        <v>745</v>
      </c>
      <c r="K5" s="29" t="s">
        <v>746</v>
      </c>
      <c r="L5" s="29" t="s">
        <v>747</v>
      </c>
      <c r="M5" s="29" t="s">
        <v>748</v>
      </c>
      <c r="N5" s="30" t="s">
        <v>749</v>
      </c>
      <c r="O5" s="29" t="s">
        <v>750</v>
      </c>
      <c r="P5" s="31" t="s">
        <v>751</v>
      </c>
      <c r="Q5" s="31" t="s">
        <v>752</v>
      </c>
      <c r="R5" s="29" t="s">
        <v>753</v>
      </c>
    </row>
    <row r="6" spans="1:26" ht="36" customHeight="1" x14ac:dyDescent="0.7">
      <c r="A6" s="405" t="s">
        <v>699</v>
      </c>
      <c r="B6" s="369" t="s">
        <v>1249</v>
      </c>
      <c r="C6" s="423">
        <f>IF(OR('DevCoAssessmentInput(P&amp;M)'!$C$6="",'DevCoAssessmentInput(P&amp;M)'!$C$6="Data Not Available"),"Data Not Available",IFERROR('DevCoAssessmentInput(P&amp;M)'!$C$7 / 'DevCoAssessmentInput(P&amp;M)'!$C$6,"Data Not Available"))</f>
        <v>0.65957830239682824</v>
      </c>
      <c r="D6" s="414" t="str">
        <f>_xlfn.IFS($C$6="Data Not Available","Needs Improvement",$C$6="","Needs Improvement",$C$6&gt;1,"Good",$C$6&gt;=0.85,"Satisfactory",$C$6&lt;0.85,"Needs Improvement")</f>
        <v>Needs Improvement</v>
      </c>
      <c r="E6" s="415">
        <f>_xlfn.IFS($D$6="Good", 100%, $D$6="Satisfactory", 66%, $D$6="Needs Improvement", 33%)</f>
        <v>0.33</v>
      </c>
      <c r="F6" s="416">
        <v>0.7</v>
      </c>
      <c r="G6" s="417" t="s">
        <v>700</v>
      </c>
      <c r="H6" s="416" t="s">
        <v>754</v>
      </c>
      <c r="I6" s="416" t="s">
        <v>755</v>
      </c>
      <c r="J6" s="416" t="s">
        <v>756</v>
      </c>
      <c r="K6" s="410" t="s">
        <v>1652</v>
      </c>
      <c r="L6" s="422" t="s">
        <v>757</v>
      </c>
      <c r="M6" s="420">
        <f>ROUNDDOWN(($F$6*$E$6+$F$8*$E$8)*100,0)/100</f>
        <v>0.53</v>
      </c>
      <c r="N6" s="421">
        <v>0.5</v>
      </c>
      <c r="O6" s="410"/>
      <c r="P6" s="411" t="s">
        <v>758</v>
      </c>
      <c r="Q6" s="409">
        <f>ROUNDDOWN(($N$6*$M$6+$N$10*$M$10+$N$17*$M$17)*100,0)/100</f>
        <v>0.65</v>
      </c>
      <c r="R6" s="410"/>
      <c r="Y6" s="408">
        <v>1</v>
      </c>
      <c r="Z6" s="348">
        <v>3</v>
      </c>
    </row>
    <row r="7" spans="1:26" ht="16.95" hidden="1" customHeight="1" x14ac:dyDescent="0.7">
      <c r="A7" s="406"/>
      <c r="B7" s="369" t="s">
        <v>1250</v>
      </c>
      <c r="C7" s="423"/>
      <c r="D7" s="414"/>
      <c r="E7" s="415"/>
      <c r="F7" s="416"/>
      <c r="G7" s="419"/>
      <c r="H7" s="416"/>
      <c r="I7" s="416"/>
      <c r="J7" s="416"/>
      <c r="K7" s="410"/>
      <c r="L7" s="422"/>
      <c r="M7" s="420"/>
      <c r="N7" s="421"/>
      <c r="O7" s="410"/>
      <c r="P7" s="411"/>
      <c r="Q7" s="409"/>
      <c r="R7" s="410"/>
      <c r="Y7" s="408"/>
      <c r="Z7" s="348">
        <v>4</v>
      </c>
    </row>
    <row r="8" spans="1:26" ht="57" customHeight="1" x14ac:dyDescent="0.7">
      <c r="A8" s="405" t="s">
        <v>701</v>
      </c>
      <c r="B8" s="369" t="s">
        <v>1251</v>
      </c>
      <c r="C8" s="412">
        <f>IF(OR('DevCoAssessmentInput(P&amp;M)'!$C$8="",'DevCoAssessmentInput(P&amp;M)'!$C$8="Data Not Available"),"Data Not Available",IFERROR('DevCoAssessmentInput(P&amp;M)'!$C$9/'DevCoAssessmentInput(P&amp;M)'!$C$8,"Data Not Available"))</f>
        <v>0.9</v>
      </c>
      <c r="D8" s="414" t="str">
        <f>_xlfn.IFS($C$8="Data Not Available","Needs Improvement",$C$8="","Needs Improvement",$C$8&gt;0.7,"Good",$C$8&gt;=0.5,"Satisfactory",$C$8&lt;0.5,"Needs Improvement")</f>
        <v>Good</v>
      </c>
      <c r="E8" s="415">
        <f>_xlfn.IFS($D$8="Good", 100%, $D$8="Satisfactory", 66%, $D$8="Needs Improvement", 33%)</f>
        <v>1</v>
      </c>
      <c r="F8" s="416">
        <v>0.3</v>
      </c>
      <c r="G8" s="417" t="s">
        <v>702</v>
      </c>
      <c r="H8" s="416" t="s">
        <v>759</v>
      </c>
      <c r="I8" s="416" t="s">
        <v>760</v>
      </c>
      <c r="J8" s="416" t="s">
        <v>761</v>
      </c>
      <c r="K8" s="410" t="s">
        <v>1653</v>
      </c>
      <c r="L8" s="422"/>
      <c r="M8" s="420"/>
      <c r="N8" s="421"/>
      <c r="O8" s="410"/>
      <c r="P8" s="411"/>
      <c r="Q8" s="409"/>
      <c r="R8" s="410"/>
      <c r="Y8" s="408">
        <v>2</v>
      </c>
      <c r="Z8" s="348">
        <v>6</v>
      </c>
    </row>
    <row r="9" spans="1:26" ht="16.95" hidden="1" customHeight="1" x14ac:dyDescent="0.7">
      <c r="A9" s="406"/>
      <c r="B9" s="369" t="s">
        <v>1252</v>
      </c>
      <c r="C9" s="413"/>
      <c r="D9" s="414"/>
      <c r="E9" s="415"/>
      <c r="F9" s="416"/>
      <c r="G9" s="419"/>
      <c r="H9" s="416"/>
      <c r="I9" s="416"/>
      <c r="J9" s="416"/>
      <c r="K9" s="410"/>
      <c r="L9" s="422"/>
      <c r="M9" s="420"/>
      <c r="N9" s="421"/>
      <c r="O9" s="410"/>
      <c r="P9" s="411"/>
      <c r="Q9" s="409"/>
      <c r="R9" s="410"/>
      <c r="Y9" s="408"/>
      <c r="Z9" s="348">
        <v>7</v>
      </c>
    </row>
    <row r="10" spans="1:26" ht="99" customHeight="1" x14ac:dyDescent="0.7">
      <c r="A10" s="405" t="s">
        <v>703</v>
      </c>
      <c r="B10" s="369" t="s">
        <v>1253</v>
      </c>
      <c r="C10" s="412">
        <f>IF(OR('DevCoAssessmentInput(P&amp;M)'!$C$10="",'DevCoAssessmentInput(P&amp;M)'!$C$10="Data Not Available"),"Data Not Available",IFERROR('DevCoAssessmentInput(P&amp;M)'!$C$11/'DevCoAssessmentInput(P&amp;M)'!$C$10,"Data Not Available"))</f>
        <v>3.3898305084745763E-2</v>
      </c>
      <c r="D10" s="414" t="str">
        <f>_xlfn.IFS($C$10="Data Not Available","Needs Improvement",$C$10="","Needs Improvement",$C$10&lt;0.3,"Good",$C$10&lt;=0.7,"Satisfactory",$C$10&gt;0.7,"Needs Improvement")</f>
        <v>Good</v>
      </c>
      <c r="E10" s="415">
        <f>_xlfn.IFS($D$10="Good", 100%, $D$10="Satisfactory", 66%, $D$10="Needs Improvement", 33%)</f>
        <v>1</v>
      </c>
      <c r="F10" s="416">
        <v>0.4</v>
      </c>
      <c r="G10" s="417" t="s">
        <v>704</v>
      </c>
      <c r="H10" s="416" t="s">
        <v>762</v>
      </c>
      <c r="I10" s="416" t="s">
        <v>763</v>
      </c>
      <c r="J10" s="416" t="s">
        <v>759</v>
      </c>
      <c r="K10" s="410" t="s">
        <v>1654</v>
      </c>
      <c r="L10" s="422" t="s">
        <v>764</v>
      </c>
      <c r="M10" s="420">
        <f>ROUNDDOWN(($F$10*$E$10+$F$12*$E$12+$F$14*$E$14)*100,0)/100</f>
        <v>1</v>
      </c>
      <c r="N10" s="421">
        <v>0.3</v>
      </c>
      <c r="O10" s="410"/>
      <c r="P10" s="411"/>
      <c r="Q10" s="409"/>
      <c r="R10" s="410"/>
      <c r="Y10" s="408">
        <v>3</v>
      </c>
      <c r="Z10" s="348">
        <v>11</v>
      </c>
    </row>
    <row r="11" spans="1:26" ht="16.95" hidden="1" customHeight="1" x14ac:dyDescent="0.7">
      <c r="A11" s="406"/>
      <c r="B11" s="369" t="s">
        <v>1254</v>
      </c>
      <c r="C11" s="413"/>
      <c r="D11" s="414"/>
      <c r="E11" s="415"/>
      <c r="F11" s="416"/>
      <c r="G11" s="419"/>
      <c r="H11" s="416"/>
      <c r="I11" s="416"/>
      <c r="J11" s="416"/>
      <c r="K11" s="410"/>
      <c r="L11" s="422"/>
      <c r="M11" s="420"/>
      <c r="N11" s="421"/>
      <c r="O11" s="410"/>
      <c r="P11" s="411"/>
      <c r="Q11" s="409"/>
      <c r="R11" s="410"/>
      <c r="Y11" s="408"/>
      <c r="Z11" s="348">
        <v>12</v>
      </c>
    </row>
    <row r="12" spans="1:26" ht="99" customHeight="1" x14ac:dyDescent="0.7">
      <c r="A12" s="405" t="s">
        <v>705</v>
      </c>
      <c r="B12" s="369" t="s">
        <v>1255</v>
      </c>
      <c r="C12" s="412">
        <f>IF(OR('DevCoAssessmentInput(P&amp;M)'!$C$12="",'DevCoAssessmentInput(P&amp;M)'!$C$12="Data Not Available"),"Data Not Available",IFERROR('DevCoAssessmentInput(P&amp;M)'!$C$13/'DevCoAssessmentInput(P&amp;M)'!$C$12,"Data Not Available"))</f>
        <v>0.18840579710144928</v>
      </c>
      <c r="D12" s="414" t="str">
        <f>_xlfn.IFS($C$12="Data Not Available","Needs Improvement",$C$12="","Needs Improvement",$C$12&lt;0.3,"Good",$C$12&lt;=0.7,"Satisfactory",$C$12&gt;0.7,"Needs Improvement")</f>
        <v>Good</v>
      </c>
      <c r="E12" s="415">
        <f>_xlfn.IFS($D$12="Good", 100%, $D$12="Satisfactory", 66%, $D$12="Needs Improvement", 33%)</f>
        <v>1</v>
      </c>
      <c r="F12" s="416">
        <v>0.4</v>
      </c>
      <c r="G12" s="417" t="s">
        <v>706</v>
      </c>
      <c r="H12" s="416" t="s">
        <v>762</v>
      </c>
      <c r="I12" s="416" t="s">
        <v>763</v>
      </c>
      <c r="J12" s="416" t="s">
        <v>759</v>
      </c>
      <c r="K12" s="410" t="s">
        <v>1653</v>
      </c>
      <c r="L12" s="422"/>
      <c r="M12" s="420"/>
      <c r="N12" s="421"/>
      <c r="O12" s="410"/>
      <c r="P12" s="411"/>
      <c r="Q12" s="409"/>
      <c r="R12" s="410"/>
      <c r="Y12" s="408">
        <v>4</v>
      </c>
      <c r="Z12" s="348">
        <v>14</v>
      </c>
    </row>
    <row r="13" spans="1:26" ht="16.95" hidden="1" customHeight="1" x14ac:dyDescent="0.7">
      <c r="A13" s="406"/>
      <c r="B13" s="369" t="s">
        <v>1256</v>
      </c>
      <c r="C13" s="413"/>
      <c r="D13" s="414"/>
      <c r="E13" s="415"/>
      <c r="F13" s="416"/>
      <c r="G13" s="419"/>
      <c r="H13" s="416"/>
      <c r="I13" s="416"/>
      <c r="J13" s="416"/>
      <c r="K13" s="410"/>
      <c r="L13" s="422"/>
      <c r="M13" s="420"/>
      <c r="N13" s="421"/>
      <c r="O13" s="410"/>
      <c r="P13" s="411"/>
      <c r="Q13" s="409"/>
      <c r="R13" s="410"/>
      <c r="Y13" s="408"/>
      <c r="Z13" s="348">
        <v>15</v>
      </c>
    </row>
    <row r="14" spans="1:26" ht="57" customHeight="1" x14ac:dyDescent="0.7">
      <c r="A14" s="405" t="s">
        <v>707</v>
      </c>
      <c r="B14" s="369" t="s">
        <v>1257</v>
      </c>
      <c r="C14" s="412">
        <f>IF(OR('DevCoAssessmentInput(P&amp;M)'!$C$14="",'DevCoAssessmentInput(P&amp;M)'!$C$14="Data Not Available"),"Data Not Available",IFERROR('DevCoAssessmentInput(P&amp;M)'!$C$14/('DevCoAssessmentInput(P&amp;M)'!$C$10+'DevCoAssessmentInput(P&amp;M)'!$C$12),"Data Not Available"))</f>
        <v>0.17112299465240641</v>
      </c>
      <c r="D14" s="414" t="str">
        <f>_xlfn.IFS($C$14="Data Not Available","Needs Improvement",$C$14="","Needs Improvement",$C$14&lt;0.2,"Good",$C$14&lt;=0.4,"Satisfactory",$C$14&gt;0.4,"Needs Improvement")</f>
        <v>Good</v>
      </c>
      <c r="E14" s="415">
        <f>_xlfn.IFS($D$14="Good", 100%, $D$14="Satisfactory", 66%, $D$14="Needs Improvement", 33%)</f>
        <v>1</v>
      </c>
      <c r="F14" s="416">
        <v>0.2</v>
      </c>
      <c r="G14" s="417" t="s">
        <v>708</v>
      </c>
      <c r="H14" s="416" t="s">
        <v>765</v>
      </c>
      <c r="I14" s="416" t="s">
        <v>766</v>
      </c>
      <c r="J14" s="416" t="s">
        <v>767</v>
      </c>
      <c r="K14" s="410" t="s">
        <v>1655</v>
      </c>
      <c r="L14" s="422"/>
      <c r="M14" s="420"/>
      <c r="N14" s="421"/>
      <c r="O14" s="410"/>
      <c r="P14" s="411"/>
      <c r="Q14" s="409"/>
      <c r="R14" s="410"/>
      <c r="Y14" s="408">
        <v>5</v>
      </c>
      <c r="Z14" s="348">
        <v>17</v>
      </c>
    </row>
    <row r="15" spans="1:26" ht="16.95" hidden="1" customHeight="1" x14ac:dyDescent="0.7">
      <c r="A15" s="407"/>
      <c r="B15" s="369" t="s">
        <v>1258</v>
      </c>
      <c r="C15" s="413"/>
      <c r="D15" s="414"/>
      <c r="E15" s="415"/>
      <c r="F15" s="416"/>
      <c r="G15" s="418"/>
      <c r="H15" s="416"/>
      <c r="I15" s="416"/>
      <c r="J15" s="416"/>
      <c r="K15" s="410"/>
      <c r="L15" s="422"/>
      <c r="M15" s="420"/>
      <c r="N15" s="421"/>
      <c r="O15" s="410"/>
      <c r="P15" s="411"/>
      <c r="Q15" s="409"/>
      <c r="R15" s="410"/>
      <c r="Y15" s="408"/>
      <c r="Z15" s="348">
        <v>18</v>
      </c>
    </row>
    <row r="16" spans="1:26" ht="16.95" hidden="1" customHeight="1" x14ac:dyDescent="0.7">
      <c r="A16" s="406"/>
      <c r="B16" s="369" t="s">
        <v>1259</v>
      </c>
      <c r="C16" s="413"/>
      <c r="D16" s="414"/>
      <c r="E16" s="415"/>
      <c r="F16" s="416"/>
      <c r="G16" s="419"/>
      <c r="H16" s="416"/>
      <c r="I16" s="416"/>
      <c r="J16" s="416"/>
      <c r="K16" s="410"/>
      <c r="L16" s="422"/>
      <c r="M16" s="420"/>
      <c r="N16" s="421"/>
      <c r="O16" s="410"/>
      <c r="P16" s="411"/>
      <c r="Q16" s="409"/>
      <c r="R16" s="410"/>
      <c r="Y16" s="408"/>
      <c r="Z16" s="348">
        <v>19</v>
      </c>
    </row>
    <row r="17" spans="1:26" ht="99" customHeight="1" x14ac:dyDescent="0.7">
      <c r="A17" s="366" t="s">
        <v>709</v>
      </c>
      <c r="B17" s="369" t="s">
        <v>1260</v>
      </c>
      <c r="C17" s="371">
        <f>IF(OR('DevCoAssessmentInput(P&amp;M)'!$C$17="",'DevCoAssessmentInput(P&amp;M)'!$C$17="Data Not Available"),"Data Not Available",IFERROR(('DevCoAssessmentInput(P&amp;M)'!$C$17)/('DevCoAssessmentInput(P&amp;M)'!$C$10+'DevCoAssessmentInput(P&amp;M)'!$C$12),"Data Not Available"))</f>
        <v>0.45989304812834225</v>
      </c>
      <c r="D17" s="370" t="str">
        <f>_xlfn.IFS($C$17="Data Not Available","Needs Improvement",$C$17="","Needs Improvement",$C$17&lt;0.2,"Good",$C$17&lt;=0.4,"Satisfactory",$C$17&gt;0.4,"Needs Improvement")</f>
        <v>Needs Improvement</v>
      </c>
      <c r="E17" s="372">
        <f>_xlfn.IFS($D$17="Good", 100%, $D$17="Satisfactory", 66%, $D$17="Needs Improvement", 33%)</f>
        <v>0.33</v>
      </c>
      <c r="F17" s="243">
        <v>0.6</v>
      </c>
      <c r="G17" s="242" t="s">
        <v>1613</v>
      </c>
      <c r="H17" s="243" t="s">
        <v>765</v>
      </c>
      <c r="I17" s="243" t="s">
        <v>766</v>
      </c>
      <c r="J17" s="243" t="s">
        <v>767</v>
      </c>
      <c r="K17" s="374" t="s">
        <v>1656</v>
      </c>
      <c r="L17" s="422" t="s">
        <v>768</v>
      </c>
      <c r="M17" s="420">
        <f>ROUNDDOWN(($F$17*$E$17+$F$18*$E$18+$F$19*$E$19)*100,0)/100</f>
        <v>0.46</v>
      </c>
      <c r="N17" s="421">
        <v>0.2</v>
      </c>
      <c r="O17" s="410"/>
      <c r="P17" s="411"/>
      <c r="Q17" s="409"/>
      <c r="R17" s="410"/>
      <c r="Y17" s="347">
        <v>6</v>
      </c>
      <c r="Z17" s="348">
        <v>20</v>
      </c>
    </row>
    <row r="18" spans="1:26" ht="141" customHeight="1" x14ac:dyDescent="0.7">
      <c r="A18" s="366" t="s">
        <v>711</v>
      </c>
      <c r="B18" s="369" t="s">
        <v>1261</v>
      </c>
      <c r="C18" s="370" t="str">
        <f>IF(OR('DevCoAssessmentInput(P&amp;M)'!$C$18="",'DevCoAssessmentInput(P&amp;M)'!$C$18="Data Not Available"),"Data Not Available",IFERROR('DevCoAssessmentInput(P&amp;M)'!$C$18,"Data Not Available"))</f>
        <v>Yes, but inadequate</v>
      </c>
      <c r="D18" s="370" t="str">
        <f>_xlfn.IFS($C$18="Data Not Available","Needs Improvement",$C$18="","Needs Improvement",$C$18="Yes", "Good", $C$18="No", "Needs Improvement", $C$18="Yes, but inadequate", "Satisfactory")</f>
        <v>Satisfactory</v>
      </c>
      <c r="E18" s="372">
        <f>_xlfn.IFS($D$18="Good", 100%, $D$18="Satisfactory", 66%, $D$18="Needs Improvement", 33%)</f>
        <v>0.66</v>
      </c>
      <c r="F18" s="243">
        <v>0.2</v>
      </c>
      <c r="G18" s="242" t="s">
        <v>713</v>
      </c>
      <c r="H18" s="243" t="s">
        <v>712</v>
      </c>
      <c r="I18" s="243" t="s">
        <v>715</v>
      </c>
      <c r="J18" s="243" t="s">
        <v>723</v>
      </c>
      <c r="K18" s="374"/>
      <c r="L18" s="422"/>
      <c r="M18" s="420"/>
      <c r="N18" s="421"/>
      <c r="O18" s="410"/>
      <c r="P18" s="411"/>
      <c r="Q18" s="409"/>
      <c r="R18" s="410"/>
      <c r="Y18" s="347">
        <v>7</v>
      </c>
      <c r="Z18" s="348">
        <v>21</v>
      </c>
    </row>
    <row r="19" spans="1:26" ht="204" customHeight="1" x14ac:dyDescent="0.7">
      <c r="A19" s="366" t="s">
        <v>714</v>
      </c>
      <c r="B19" s="369" t="s">
        <v>1262</v>
      </c>
      <c r="C19" s="370" t="str">
        <f>IF(OR('DevCoAssessmentInput(P&amp;M)'!$C$19="",'DevCoAssessmentInput(P&amp;M)'!$C$19="Data Not Available"),"Data Not Available",IFERROR('DevCoAssessmentInput(P&amp;M)'!$C$19,"Data Not Available"))</f>
        <v>Yes, but inadequate</v>
      </c>
      <c r="D19" s="370" t="str">
        <f>_xlfn.IFS($C$19="Data Not Available","Needs Improvement",$C$19="","Needs Improvement",$C$19="Yes", "Good", $C$19="No", "Needs Improvement", $C$19="Yes, but inadequate", "Satisfactory")</f>
        <v>Satisfactory</v>
      </c>
      <c r="E19" s="372">
        <f>_xlfn.IFS($D$19="Good", 100%, $D$19="Satisfactory", 66%, $D$19="Needs Improvement", 33%)</f>
        <v>0.66</v>
      </c>
      <c r="F19" s="243">
        <v>0.2</v>
      </c>
      <c r="G19" s="242" t="s">
        <v>716</v>
      </c>
      <c r="H19" s="243" t="s">
        <v>712</v>
      </c>
      <c r="I19" s="243" t="s">
        <v>715</v>
      </c>
      <c r="J19" s="243" t="s">
        <v>723</v>
      </c>
      <c r="K19" s="374" t="s">
        <v>1657</v>
      </c>
      <c r="L19" s="422"/>
      <c r="M19" s="420"/>
      <c r="N19" s="421"/>
      <c r="O19" s="410"/>
      <c r="P19" s="411"/>
      <c r="Q19" s="409"/>
      <c r="R19" s="410"/>
      <c r="Y19" s="347">
        <v>8</v>
      </c>
      <c r="Z19" s="348">
        <v>22</v>
      </c>
    </row>
    <row r="20" spans="1:26" ht="78" customHeight="1" x14ac:dyDescent="0.7">
      <c r="A20" s="366" t="s">
        <v>717</v>
      </c>
      <c r="B20" s="369" t="s">
        <v>1263</v>
      </c>
      <c r="C20" s="370" t="str">
        <f>IF(OR('DevCoAssessmentInput(P&amp;M)'!$C$20="",'DevCoAssessmentInput(P&amp;M)'!$C$20="Data Not Available"),"Data Not Available",IFERROR('DevCoAssessmentInput(P&amp;M)'!$C$20,"Data Not Available"))</f>
        <v>Yes, but inadequate</v>
      </c>
      <c r="D20" s="370" t="str">
        <f>_xlfn.IFS($C$20="Data Not Available","Needs Improvement",$C$20="","Needs Improvement",$C$20="Yes", "Good", $C$20="No", "Needs Improvement", $C$20="Yes, but inadequate", "Satisfactory")</f>
        <v>Satisfactory</v>
      </c>
      <c r="E20" s="372">
        <f>_xlfn.IFS($D$20="Good", 100%, $D$20="Satisfactory", 66%, $D$20="Needs Improvement", 33%)</f>
        <v>0.66</v>
      </c>
      <c r="F20" s="243">
        <v>0.2</v>
      </c>
      <c r="G20" s="242" t="s">
        <v>718</v>
      </c>
      <c r="H20" s="243" t="s">
        <v>712</v>
      </c>
      <c r="I20" s="243" t="s">
        <v>715</v>
      </c>
      <c r="J20" s="243" t="s">
        <v>723</v>
      </c>
      <c r="K20" s="374" t="s">
        <v>1653</v>
      </c>
      <c r="L20" s="422" t="s">
        <v>769</v>
      </c>
      <c r="M20" s="420">
        <f>ROUNDDOWN(($F$20*$E$20+$F$21*$E$21+$F$22*$E$22+$F$23*$E$23)*100,0)/100</f>
        <v>0.49</v>
      </c>
      <c r="N20" s="421">
        <v>0.6</v>
      </c>
      <c r="O20" s="410"/>
      <c r="P20" s="411" t="s">
        <v>770</v>
      </c>
      <c r="Q20" s="409">
        <f>ROUNDDOWN(($N$20*$M$20+$N$24*$M$24)*100,0)/100</f>
        <v>0.55000000000000004</v>
      </c>
      <c r="R20" s="410"/>
      <c r="Y20" s="347">
        <v>9</v>
      </c>
      <c r="Z20" s="348">
        <v>24</v>
      </c>
    </row>
    <row r="21" spans="1:26" ht="57" customHeight="1" x14ac:dyDescent="0.7">
      <c r="A21" s="366" t="s">
        <v>719</v>
      </c>
      <c r="B21" s="369" t="s">
        <v>1264</v>
      </c>
      <c r="C21" s="370" t="str">
        <f>IF(OR('DevCoAssessmentInput(P&amp;M)'!$C$21="",'DevCoAssessmentInput(P&amp;M)'!$C$21="Data Not Available"),"Data Not Available",IFERROR('DevCoAssessmentInput(P&amp;M)'!$C$21,"Data Not Available"))</f>
        <v>Data Not Available</v>
      </c>
      <c r="D21" s="370" t="str">
        <f>_xlfn.IFS($C$21="Data Not Available","Needs Improvement",$C$21="","Needs Improvement",$C$21="No", "Good", $C$21="Yes", "Needs Improvement", $C$21="Yes, but less than 1 month", "Satisfactory")</f>
        <v>Needs Improvement</v>
      </c>
      <c r="E21" s="372">
        <f>_xlfn.IFS($D$21="Good", 100%, $D$21="Satisfactory", 66%, $D$21="Needs Improvement", 33%)</f>
        <v>0.33</v>
      </c>
      <c r="F21" s="243">
        <v>0.3</v>
      </c>
      <c r="G21" s="242" t="s">
        <v>721</v>
      </c>
      <c r="H21" s="243" t="s">
        <v>723</v>
      </c>
      <c r="I21" s="243" t="s">
        <v>720</v>
      </c>
      <c r="J21" s="243" t="s">
        <v>712</v>
      </c>
      <c r="K21" s="374" t="s">
        <v>1658</v>
      </c>
      <c r="L21" s="422"/>
      <c r="M21" s="420"/>
      <c r="N21" s="421"/>
      <c r="O21" s="410"/>
      <c r="P21" s="411"/>
      <c r="Q21" s="409"/>
      <c r="R21" s="410"/>
      <c r="Y21" s="347">
        <v>10</v>
      </c>
      <c r="Z21" s="348">
        <v>25</v>
      </c>
    </row>
    <row r="22" spans="1:26" ht="57" customHeight="1" x14ac:dyDescent="0.7">
      <c r="A22" s="366" t="s">
        <v>722</v>
      </c>
      <c r="B22" s="369" t="s">
        <v>1265</v>
      </c>
      <c r="C22" s="370" t="str">
        <f>IF(OR('DevCoAssessmentInput(P&amp;M)'!$C$22="",'DevCoAssessmentInput(P&amp;M)'!$C$22="Data Not Available"),"Data Not Available",IFERROR('DevCoAssessmentInput(P&amp;M)'!$C$22,"Data Not Available"))</f>
        <v>Yes, but less than  5%</v>
      </c>
      <c r="D22" s="370" t="str">
        <f>_xlfn.IFS($C$22="Data Not Available","Needs Improvement",$C$22="","Needs Improvement",$C$22="No", "Good", $C$22="Yes", "Needs Improvement", $C$22="Yes, but less than  5%", "Satisfactory")</f>
        <v>Satisfactory</v>
      </c>
      <c r="E22" s="372">
        <f>_xlfn.IFS($D$22="Good", 100%, $D$22="Satisfactory", 66%, $D$22="Needs Improvement", 33%)</f>
        <v>0.66</v>
      </c>
      <c r="F22" s="243">
        <v>0.3</v>
      </c>
      <c r="G22" s="242" t="s">
        <v>724</v>
      </c>
      <c r="H22" s="243" t="s">
        <v>723</v>
      </c>
      <c r="I22" s="243" t="s">
        <v>771</v>
      </c>
      <c r="J22" s="243" t="s">
        <v>712</v>
      </c>
      <c r="K22" s="374" t="s">
        <v>1659</v>
      </c>
      <c r="L22" s="422"/>
      <c r="M22" s="420"/>
      <c r="N22" s="421"/>
      <c r="O22" s="410"/>
      <c r="P22" s="411"/>
      <c r="Q22" s="409"/>
      <c r="R22" s="410"/>
      <c r="Y22" s="347">
        <v>11</v>
      </c>
      <c r="Z22" s="348">
        <v>26</v>
      </c>
    </row>
    <row r="23" spans="1:26" ht="57" customHeight="1" x14ac:dyDescent="0.7">
      <c r="A23" s="366" t="s">
        <v>725</v>
      </c>
      <c r="B23" s="369" t="s">
        <v>1266</v>
      </c>
      <c r="C23" s="370" t="str">
        <f>IF(OR('DevCoAssessmentInput(P&amp;M)'!$C$23="",'DevCoAssessmentInput(P&amp;M)'!$C$23="Data Not Available"),"Data Not Available",IFERROR('DevCoAssessmentInput(P&amp;M)'!$C$23,"Data Not Available"))</f>
        <v>Data Not Available</v>
      </c>
      <c r="D23" s="370" t="str">
        <f>_xlfn.IFS($C$23="Data Not Available","Needs Improvement",$C$23="","Needs Improvement",$C$23="No", "Good", $C$23="Yes", "Needs Improvement", $C$23="Yes, but less than  1%", "Satisfactory")</f>
        <v>Needs Improvement</v>
      </c>
      <c r="E23" s="372">
        <f>_xlfn.IFS($D$23="Good", 100%, $D$23="Satisfactory", 66%, $D$23="Needs Improvement", 33%)</f>
        <v>0.33</v>
      </c>
      <c r="F23" s="243">
        <v>0.2</v>
      </c>
      <c r="G23" s="242" t="s">
        <v>727</v>
      </c>
      <c r="H23" s="243" t="s">
        <v>723</v>
      </c>
      <c r="I23" s="243" t="s">
        <v>726</v>
      </c>
      <c r="J23" s="243" t="s">
        <v>712</v>
      </c>
      <c r="K23" s="374" t="s">
        <v>1658</v>
      </c>
      <c r="L23" s="422"/>
      <c r="M23" s="420"/>
      <c r="N23" s="421"/>
      <c r="O23" s="410"/>
      <c r="P23" s="411"/>
      <c r="Q23" s="409"/>
      <c r="R23" s="410"/>
      <c r="Y23" s="347">
        <v>12</v>
      </c>
      <c r="Z23" s="348">
        <v>27</v>
      </c>
    </row>
    <row r="24" spans="1:26" ht="57" customHeight="1" x14ac:dyDescent="0.7">
      <c r="A24" s="405" t="s">
        <v>728</v>
      </c>
      <c r="B24" s="369" t="s">
        <v>1267</v>
      </c>
      <c r="C24" s="412">
        <f>IF(OR('DevCoAssessmentInput(P&amp;M)'!$C$24="",'DevCoAssessmentInput(P&amp;M)'!$C$24="Data Not Available"),"Data Not Available",IFERROR('DevCoAssessmentInput(P&amp;M)'!$C$24/'DevCoAssessmentInput(P&amp;M)'!$C$25,"Data Not Available"))</f>
        <v>1</v>
      </c>
      <c r="D24" s="414" t="str">
        <f>_xlfn.IFS($C$24="Data Not Available","Needs Improvement",$C$24="","Needs Improvement",$C$24&gt;0.7,"Good",$C$24&gt;=0.4,"Satisfactory",$C$24&lt;0.4,"Needs Improvement")</f>
        <v>Good</v>
      </c>
      <c r="E24" s="415">
        <f>_xlfn.IFS($D$24="Good", 100%, $D$24="Satisfactory", 66%, $D$24="Needs Improvement", 33%)</f>
        <v>1</v>
      </c>
      <c r="F24" s="416">
        <v>0.4</v>
      </c>
      <c r="G24" s="417" t="s">
        <v>729</v>
      </c>
      <c r="H24" s="416" t="s">
        <v>759</v>
      </c>
      <c r="I24" s="416" t="s">
        <v>772</v>
      </c>
      <c r="J24" s="416" t="s">
        <v>773</v>
      </c>
      <c r="K24" s="410"/>
      <c r="L24" s="422" t="s">
        <v>774</v>
      </c>
      <c r="M24" s="420">
        <f>ROUNDDOWN(($F$24*$E$24+$F$26*$E$26+$F$27*$E$27+$F$28*$E$28)*100,0)/100</f>
        <v>0.66</v>
      </c>
      <c r="N24" s="421">
        <v>0.4</v>
      </c>
      <c r="O24" s="410"/>
      <c r="P24" s="411"/>
      <c r="Q24" s="409"/>
      <c r="R24" s="410"/>
      <c r="Y24" s="408">
        <v>13</v>
      </c>
      <c r="Z24" s="348">
        <v>32</v>
      </c>
    </row>
    <row r="25" spans="1:26" ht="16.95" hidden="1" customHeight="1" x14ac:dyDescent="0.7">
      <c r="A25" s="406"/>
      <c r="B25" s="369" t="s">
        <v>1268</v>
      </c>
      <c r="C25" s="413"/>
      <c r="D25" s="414"/>
      <c r="E25" s="415"/>
      <c r="F25" s="416"/>
      <c r="G25" s="419"/>
      <c r="H25" s="416"/>
      <c r="I25" s="416"/>
      <c r="J25" s="416"/>
      <c r="K25" s="410"/>
      <c r="L25" s="422"/>
      <c r="M25" s="420"/>
      <c r="N25" s="421"/>
      <c r="O25" s="410"/>
      <c r="P25" s="411"/>
      <c r="Q25" s="409"/>
      <c r="R25" s="410"/>
      <c r="Y25" s="408"/>
      <c r="Z25" s="348">
        <v>33</v>
      </c>
    </row>
    <row r="26" spans="1:26" ht="99" customHeight="1" x14ac:dyDescent="0.7">
      <c r="A26" s="366" t="s">
        <v>730</v>
      </c>
      <c r="B26" s="369" t="s">
        <v>1269</v>
      </c>
      <c r="C26" s="370" t="str">
        <f>IF(OR('DevCoAssessmentInput(P&amp;M)'!$C$26="",'DevCoAssessmentInput(P&amp;M)'!$C$26="Data Not Available"),"Data Not Available",IFERROR('DevCoAssessmentInput(P&amp;M)'!$C$26,"Data Not Available"))</f>
        <v>Yes, but inadequate</v>
      </c>
      <c r="D26" s="370" t="str">
        <f>_xlfn.IFS($C$26="Data Not Available","Needs Improvement",$C$26="","Needs Improvement",$C$26="Yes", "Good", $C$26="No", "Needs Improvement", $C$26="Yes, but inadequate", "Satisfactory")</f>
        <v>Satisfactory</v>
      </c>
      <c r="E26" s="372">
        <f>_xlfn.IFS($D$26="Good", 100%, $D$26="Satisfactory", 66%, $D$26="Needs Improvement", 33%)</f>
        <v>0.66</v>
      </c>
      <c r="F26" s="243">
        <v>0.2</v>
      </c>
      <c r="G26" s="242" t="s">
        <v>731</v>
      </c>
      <c r="H26" s="243" t="s">
        <v>712</v>
      </c>
      <c r="I26" s="243" t="s">
        <v>715</v>
      </c>
      <c r="J26" s="243" t="s">
        <v>723</v>
      </c>
      <c r="K26" s="374" t="s">
        <v>1660</v>
      </c>
      <c r="L26" s="422"/>
      <c r="M26" s="420"/>
      <c r="N26" s="421"/>
      <c r="O26" s="410"/>
      <c r="P26" s="411"/>
      <c r="Q26" s="409"/>
      <c r="R26" s="410"/>
      <c r="Y26" s="347">
        <v>14</v>
      </c>
      <c r="Z26" s="348">
        <v>34</v>
      </c>
    </row>
    <row r="27" spans="1:26" ht="141" customHeight="1" x14ac:dyDescent="0.7">
      <c r="A27" s="366" t="s">
        <v>732</v>
      </c>
      <c r="B27" s="369" t="s">
        <v>1270</v>
      </c>
      <c r="C27" s="370" t="str">
        <f>IF(OR('DevCoAssessmentInput(P&amp;M)'!$C$27="",'DevCoAssessmentInput(P&amp;M)'!$C$27="Data Not Available"),"Data Not Available",IFERROR('DevCoAssessmentInput(P&amp;M)'!$C$27,"Data Not Available"))</f>
        <v>Data Not Available</v>
      </c>
      <c r="D27" s="370" t="str">
        <f>_xlfn.IFS($C$27="Data Not Available","Needs Improvement",$C$27="","Needs Improvement",$C$27="No", "Good", $C$27="Yes", "Needs Improvement", $C$27="Yes, but less than 2 weeks", "Satisfactory")</f>
        <v>Needs Improvement</v>
      </c>
      <c r="E27" s="372">
        <f>_xlfn.IFS($D$27="Good", 100%, $D$27="Satisfactory", 66%, $D$27="Needs Improvement", 33%)</f>
        <v>0.33</v>
      </c>
      <c r="F27" s="243">
        <v>0.2</v>
      </c>
      <c r="G27" s="242" t="s">
        <v>734</v>
      </c>
      <c r="H27" s="243" t="s">
        <v>723</v>
      </c>
      <c r="I27" s="243" t="s">
        <v>733</v>
      </c>
      <c r="J27" s="243" t="s">
        <v>712</v>
      </c>
      <c r="K27" s="374" t="s">
        <v>1661</v>
      </c>
      <c r="L27" s="422"/>
      <c r="M27" s="420"/>
      <c r="N27" s="421"/>
      <c r="O27" s="410"/>
      <c r="P27" s="411"/>
      <c r="Q27" s="409"/>
      <c r="R27" s="410"/>
      <c r="Y27" s="347">
        <v>15</v>
      </c>
      <c r="Z27" s="348">
        <v>35</v>
      </c>
    </row>
    <row r="28" spans="1:26" ht="162" customHeight="1" x14ac:dyDescent="0.7">
      <c r="A28" s="366" t="s">
        <v>735</v>
      </c>
      <c r="B28" s="369" t="s">
        <v>1271</v>
      </c>
      <c r="C28" s="370" t="str">
        <f>IF(OR('DevCoAssessmentInput(P&amp;M)'!$C$28="",'DevCoAssessmentInput(P&amp;M)'!$C$28="Data Not Available"),"Data Not Available",IFERROR('DevCoAssessmentInput(P&amp;M)'!$C$28,"Data Not Available"))</f>
        <v>Data Not Available</v>
      </c>
      <c r="D28" s="370" t="str">
        <f>_xlfn.IFS($C$28="Data Not Available","Needs Improvement",$C$28="","Needs Improvement",$C$28="No", "Good", $C$28="Yes", "Needs Improvement", $C$28="Yes, but less than 0.5%", "Satisfactory")</f>
        <v>Needs Improvement</v>
      </c>
      <c r="E28" s="372">
        <f>_xlfn.IFS($D$28="Good", 100%, $D$28="Satisfactory", 66%, $D$28="Needs Improvement", 33%)</f>
        <v>0.33</v>
      </c>
      <c r="F28" s="243">
        <v>0.2</v>
      </c>
      <c r="G28" s="242" t="s">
        <v>737</v>
      </c>
      <c r="H28" s="243" t="s">
        <v>723</v>
      </c>
      <c r="I28" s="243" t="s">
        <v>736</v>
      </c>
      <c r="J28" s="243" t="s">
        <v>712</v>
      </c>
      <c r="K28" s="374" t="s">
        <v>1662</v>
      </c>
      <c r="L28" s="422"/>
      <c r="M28" s="420"/>
      <c r="N28" s="421"/>
      <c r="O28" s="410"/>
      <c r="P28" s="411"/>
      <c r="Q28" s="409"/>
      <c r="R28" s="410"/>
      <c r="Y28" s="347">
        <v>16</v>
      </c>
      <c r="Z28" s="348">
        <v>36</v>
      </c>
    </row>
  </sheetData>
  <sheetProtection algorithmName="SHA-512" hashValue="nrhn0E94MSgKdC14NsqksPEYanL56VU1St5ckvBSx0vtgEo44ZUkxLqrPX2XTjP8ACxVExuZ7ysUArggvQC8SQ==" saltValue="WPtqltfr6dU4FyBpT4KnEA==" spinCount="100000" sheet="1" objects="1" scenarios="1" formatColumns="0" formatRows="0" sort="0" autoFilter="0" pivotTables="0"/>
  <mergeCells count="92">
    <mergeCell ref="Y24:Y25"/>
    <mergeCell ref="Y6:Y7"/>
    <mergeCell ref="Y8:Y9"/>
    <mergeCell ref="Y10:Y11"/>
    <mergeCell ref="Y12:Y13"/>
    <mergeCell ref="Y14:Y16"/>
    <mergeCell ref="H6:H7"/>
    <mergeCell ref="I6:I7"/>
    <mergeCell ref="J6:J7"/>
    <mergeCell ref="H8:H9"/>
    <mergeCell ref="I8:I9"/>
    <mergeCell ref="J8:J9"/>
    <mergeCell ref="A12:A13"/>
    <mergeCell ref="A10:A11"/>
    <mergeCell ref="C6:C7"/>
    <mergeCell ref="C8:C9"/>
    <mergeCell ref="C10:C11"/>
    <mergeCell ref="C12:C13"/>
    <mergeCell ref="A6:A7"/>
    <mergeCell ref="A8:A9"/>
    <mergeCell ref="D12:D13"/>
    <mergeCell ref="D10:D11"/>
    <mergeCell ref="E6:E7"/>
    <mergeCell ref="E8:E9"/>
    <mergeCell ref="E10:E11"/>
    <mergeCell ref="E12:E13"/>
    <mergeCell ref="D6:D7"/>
    <mergeCell ref="D8:D9"/>
    <mergeCell ref="F12:F13"/>
    <mergeCell ref="F10:F11"/>
    <mergeCell ref="G6:G7"/>
    <mergeCell ref="G8:G9"/>
    <mergeCell ref="G10:G11"/>
    <mergeCell ref="G12:G13"/>
    <mergeCell ref="F6:F7"/>
    <mergeCell ref="F8:F9"/>
    <mergeCell ref="H24:H25"/>
    <mergeCell ref="I24:I25"/>
    <mergeCell ref="J24:J25"/>
    <mergeCell ref="K24:K25"/>
    <mergeCell ref="H14:H16"/>
    <mergeCell ref="I14:I16"/>
    <mergeCell ref="J14:J16"/>
    <mergeCell ref="H10:H11"/>
    <mergeCell ref="I10:I11"/>
    <mergeCell ref="J10:J11"/>
    <mergeCell ref="H12:H13"/>
    <mergeCell ref="I12:I13"/>
    <mergeCell ref="J12:J13"/>
    <mergeCell ref="K6:K7"/>
    <mergeCell ref="K8:K9"/>
    <mergeCell ref="L10:L16"/>
    <mergeCell ref="O6:O9"/>
    <mergeCell ref="M10:M16"/>
    <mergeCell ref="K14:K16"/>
    <mergeCell ref="O10:O16"/>
    <mergeCell ref="K10:K11"/>
    <mergeCell ref="K12:K13"/>
    <mergeCell ref="M24:M28"/>
    <mergeCell ref="N6:N9"/>
    <mergeCell ref="M6:M9"/>
    <mergeCell ref="N24:N28"/>
    <mergeCell ref="L6:L9"/>
    <mergeCell ref="L17:L19"/>
    <mergeCell ref="L20:L23"/>
    <mergeCell ref="L24:L28"/>
    <mergeCell ref="N10:N16"/>
    <mergeCell ref="N17:N19"/>
    <mergeCell ref="N20:N23"/>
    <mergeCell ref="M17:M19"/>
    <mergeCell ref="M20:M23"/>
    <mergeCell ref="E14:E16"/>
    <mergeCell ref="E24:E25"/>
    <mergeCell ref="F14:F16"/>
    <mergeCell ref="F24:F25"/>
    <mergeCell ref="G14:G16"/>
    <mergeCell ref="G24:G25"/>
    <mergeCell ref="A14:A16"/>
    <mergeCell ref="A24:A25"/>
    <mergeCell ref="C14:C16"/>
    <mergeCell ref="C24:C25"/>
    <mergeCell ref="D14:D16"/>
    <mergeCell ref="D24:D25"/>
    <mergeCell ref="Q20:Q28"/>
    <mergeCell ref="R6:R19"/>
    <mergeCell ref="R20:R28"/>
    <mergeCell ref="Q6:Q19"/>
    <mergeCell ref="O17:O19"/>
    <mergeCell ref="O20:O23"/>
    <mergeCell ref="O24:O28"/>
    <mergeCell ref="P6:P19"/>
    <mergeCell ref="P20:P28"/>
  </mergeCells>
  <conditionalFormatting sqref="E29:E1048576 M29:M1048576 Q29:Q1048576">
    <cfRule type="cellIs" dxfId="513" priority="285" stopIfTrue="1" operator="equal">
      <formula>0</formula>
    </cfRule>
    <cfRule type="cellIs" dxfId="512" priority="286" stopIfTrue="1" operator="lessThan">
      <formula>1.5</formula>
    </cfRule>
    <cfRule type="cellIs" dxfId="511" priority="287" stopIfTrue="1" operator="lessThan">
      <formula>2.5</formula>
    </cfRule>
    <cfRule type="cellIs" dxfId="510" priority="288" stopIfTrue="1" operator="greaterThanOrEqual">
      <formula>2.5</formula>
    </cfRule>
  </conditionalFormatting>
  <conditionalFormatting sqref="E6:E28">
    <cfRule type="cellIs" dxfId="509" priority="289" stopIfTrue="1" operator="equal">
      <formula>0</formula>
    </cfRule>
    <cfRule type="cellIs" dxfId="508" priority="290" stopIfTrue="1" operator="lessThan">
      <formula>0.5</formula>
    </cfRule>
    <cfRule type="cellIs" dxfId="507" priority="291" stopIfTrue="1" operator="lessThan">
      <formula>0.7</formula>
    </cfRule>
    <cfRule type="cellIs" dxfId="506" priority="292" stopIfTrue="1" operator="greaterThanOrEqual">
      <formula>0.7</formula>
    </cfRule>
  </conditionalFormatting>
  <conditionalFormatting sqref="M6:M28">
    <cfRule type="cellIs" dxfId="505" priority="293" stopIfTrue="1" operator="equal">
      <formula>0</formula>
    </cfRule>
    <cfRule type="cellIs" dxfId="504" priority="294" stopIfTrue="1" operator="lessThan">
      <formula>0.5</formula>
    </cfRule>
    <cfRule type="cellIs" dxfId="503" priority="295" stopIfTrue="1" operator="lessThan">
      <formula>0.7</formula>
    </cfRule>
    <cfRule type="cellIs" dxfId="502" priority="296" stopIfTrue="1" operator="greaterThanOrEqual">
      <formula>0.7</formula>
    </cfRule>
  </conditionalFormatting>
  <conditionalFormatting sqref="Q6:Q28">
    <cfRule type="cellIs" dxfId="501" priority="297" stopIfTrue="1" operator="equal">
      <formula>0</formula>
    </cfRule>
    <cfRule type="cellIs" dxfId="500" priority="298" stopIfTrue="1" operator="lessThan">
      <formula>0.5</formula>
    </cfRule>
    <cfRule type="cellIs" dxfId="499" priority="299" stopIfTrue="1" operator="lessThan">
      <formula>0.7</formula>
    </cfRule>
    <cfRule type="cellIs" dxfId="498" priority="300"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571F-B3FC-4A58-9DF0-2DED0AB73680}">
  <sheetPr codeName="Sheet71">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9" customWidth="1"/>
    <col min="7" max="81" width="8.69140625" style="61"/>
    <col min="82" max="16384" width="8.69140625" style="12"/>
  </cols>
  <sheetData>
    <row r="1" spans="1:81" ht="21" customHeight="1" x14ac:dyDescent="0.7">
      <c r="A1" s="12"/>
      <c r="B1" s="20"/>
      <c r="C1" s="60"/>
      <c r="D1" s="20"/>
      <c r="E1" s="20"/>
      <c r="F1" s="20"/>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41"/>
      <c r="E2" s="41"/>
      <c r="F2" s="50"/>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InterviewQuestion(P&amp;M)</v>
      </c>
      <c r="B3" s="41"/>
      <c r="C3" s="125"/>
      <c r="D3" s="41"/>
      <c r="E3" s="41"/>
      <c r="F3" s="50"/>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41"/>
      <c r="E4" s="41"/>
      <c r="F4" s="41"/>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776</v>
      </c>
      <c r="D5" s="75" t="s">
        <v>777</v>
      </c>
      <c r="E5" s="75" t="s">
        <v>778</v>
      </c>
      <c r="F5" s="75" t="s">
        <v>779</v>
      </c>
    </row>
    <row r="6" spans="1:81" ht="55.8" customHeight="1" x14ac:dyDescent="0.7">
      <c r="A6" s="108">
        <f t="shared" ref="A6:A12" si="0">ROW()-5</f>
        <v>1</v>
      </c>
      <c r="B6" s="63" t="s">
        <v>780</v>
      </c>
      <c r="C6" s="101">
        <v>45786.670127314814</v>
      </c>
      <c r="D6" s="63"/>
      <c r="E6" s="63"/>
      <c r="F6" s="62"/>
    </row>
    <row r="7" spans="1:81" ht="76.2" customHeight="1" x14ac:dyDescent="0.7">
      <c r="A7" s="108">
        <f t="shared" si="0"/>
        <v>2</v>
      </c>
      <c r="B7" s="63" t="s">
        <v>781</v>
      </c>
      <c r="C7" s="101">
        <v>45786.670127314814</v>
      </c>
      <c r="D7" s="63"/>
      <c r="E7" s="63"/>
      <c r="F7" s="62"/>
    </row>
    <row r="8" spans="1:81" ht="157.80000000000001" customHeight="1" x14ac:dyDescent="0.7">
      <c r="A8" s="108">
        <f t="shared" si="0"/>
        <v>3</v>
      </c>
      <c r="B8" s="63" t="s">
        <v>782</v>
      </c>
      <c r="C8" s="101">
        <v>45786.670127314814</v>
      </c>
      <c r="D8" s="63"/>
      <c r="E8" s="63"/>
      <c r="F8" s="63"/>
    </row>
    <row r="9" spans="1:81" ht="55.8" customHeight="1" x14ac:dyDescent="0.7">
      <c r="A9" s="108">
        <f t="shared" si="0"/>
        <v>4</v>
      </c>
      <c r="B9" s="63" t="s">
        <v>783</v>
      </c>
      <c r="C9" s="101">
        <v>45786.756863425922</v>
      </c>
      <c r="D9" s="63"/>
      <c r="E9" s="63"/>
      <c r="F9" s="62"/>
    </row>
    <row r="10" spans="1:81" ht="55.8" customHeight="1" x14ac:dyDescent="0.7">
      <c r="A10" s="108">
        <f t="shared" si="0"/>
        <v>5</v>
      </c>
      <c r="B10" s="63" t="s">
        <v>784</v>
      </c>
      <c r="C10" s="101">
        <v>45786.670127314814</v>
      </c>
      <c r="D10" s="63"/>
      <c r="E10" s="63"/>
      <c r="F10" s="62"/>
    </row>
    <row r="11" spans="1:81" ht="55.8" customHeight="1" x14ac:dyDescent="0.7">
      <c r="A11" s="106">
        <f t="shared" si="0"/>
        <v>6</v>
      </c>
      <c r="B11" s="63" t="s">
        <v>785</v>
      </c>
      <c r="C11" s="101">
        <v>45786.670127314814</v>
      </c>
      <c r="D11" s="63"/>
      <c r="E11" s="63"/>
      <c r="F11" s="62"/>
    </row>
    <row r="12" spans="1:81" ht="117" customHeight="1" x14ac:dyDescent="0.7">
      <c r="A12" s="106">
        <f t="shared" si="0"/>
        <v>7</v>
      </c>
      <c r="B12" s="63" t="s">
        <v>786</v>
      </c>
      <c r="C12" s="73">
        <v>45786.670127314814</v>
      </c>
      <c r="D12" s="62"/>
      <c r="E12" s="62"/>
      <c r="F12" s="62"/>
    </row>
    <row r="13" spans="1:81" ht="36" customHeight="1" x14ac:dyDescent="0.7"/>
    <row r="14" spans="1:81" ht="36" customHeight="1" x14ac:dyDescent="0.7"/>
    <row r="15" spans="1:81" ht="36" customHeight="1" x14ac:dyDescent="0.7"/>
    <row r="16" spans="1:81"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RGx2lXPg57pjRVlI4OQaEFKxm/sN/jGyhp5BklPGIESe4uFP/L9tXK75L4A1lTONXI52Ldi33DB+MsO/ZZ9noQ==" saltValue="6BaPxmVI8AywM8VBfFicE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EA81-BFC3-44AC-A2A1-23555DB2E59A}">
  <sheetPr codeName="Sheet61">
    <tabColor theme="0" tint="-0.499984740745262"/>
    <pageSetUpPr fitToPage="1"/>
  </sheetPr>
  <dimension ref="A1:AE999"/>
  <sheetViews>
    <sheetView showGridLines="0" zoomScale="85" zoomScaleNormal="85" workbookViewId="0">
      <pane xSplit="1" ySplit="5" topLeftCell="B6" activePane="bottomRight" state="frozen"/>
      <selection pane="topRight" activeCell="D23" sqref="D23"/>
      <selection pane="bottomLeft" activeCell="D23" sqref="D23"/>
      <selection pane="bottomRight" activeCell="D6" sqref="D6"/>
    </sheetView>
  </sheetViews>
  <sheetFormatPr defaultColWidth="8.69140625" defaultRowHeight="40.200000000000003" customHeight="1" x14ac:dyDescent="0.7"/>
  <cols>
    <col min="1" max="1" width="5.69140625" style="40" customWidth="1"/>
    <col min="2" max="2" width="12.69140625" style="64" customWidth="1"/>
    <col min="3" max="3" width="66.69140625" style="294" customWidth="1"/>
    <col min="4" max="4" width="10.69140625" style="70" customWidth="1"/>
    <col min="5" max="5" width="16.07421875" style="294" hidden="1" customWidth="1"/>
    <col min="6" max="6" width="5.69140625" style="40" hidden="1" customWidth="1"/>
    <col min="7" max="7" width="8.69140625" style="40" customWidth="1"/>
    <col min="8" max="8" width="8.61328125" style="70" customWidth="1"/>
    <col min="9" max="11" width="18.61328125" style="70" customWidth="1"/>
    <col min="12" max="12" width="5.61328125" style="70" customWidth="1"/>
    <col min="13" max="13" width="8.61328125" style="70" customWidth="1"/>
    <col min="14" max="18" width="12.61328125" style="70" customWidth="1"/>
    <col min="19" max="19" width="5.61328125" style="70" customWidth="1"/>
    <col min="20" max="20" width="18.61328125" style="70" customWidth="1"/>
    <col min="21" max="21" width="10.61328125" style="70" customWidth="1"/>
    <col min="22" max="22" width="5.61328125" style="70" customWidth="1"/>
    <col min="23" max="23" width="14.07421875" style="64" bestFit="1" customWidth="1"/>
    <col min="24" max="24" width="14.765625" style="64" bestFit="1" customWidth="1"/>
    <col min="25" max="25" width="11.765625" style="64" bestFit="1" customWidth="1"/>
    <col min="26" max="26" width="11.69140625" style="64" bestFit="1" customWidth="1"/>
    <col min="27" max="27" width="11.84375" style="64" bestFit="1" customWidth="1"/>
    <col min="28" max="28" width="12.3046875" style="64" bestFit="1" customWidth="1"/>
    <col min="29" max="29" width="12.07421875" style="64" bestFit="1" customWidth="1"/>
    <col min="30" max="30" width="10.15234375" style="64" bestFit="1" customWidth="1"/>
    <col min="31" max="31" width="12" style="64" bestFit="1" customWidth="1"/>
    <col min="32" max="16384" width="8.69140625" style="64"/>
  </cols>
  <sheetData>
    <row r="1" spans="1:31" s="61" customFormat="1" ht="21" customHeight="1" x14ac:dyDescent="0.7">
      <c r="A1" s="12"/>
      <c r="B1" s="12"/>
      <c r="C1" s="20"/>
      <c r="D1" s="18"/>
      <c r="E1" s="20"/>
      <c r="F1" s="12"/>
      <c r="G1" s="12"/>
      <c r="H1" s="297"/>
      <c r="I1" s="297"/>
      <c r="J1" s="297"/>
      <c r="K1" s="297"/>
      <c r="L1" s="297"/>
      <c r="M1" s="297"/>
      <c r="N1" s="297"/>
      <c r="O1" s="297"/>
      <c r="P1" s="297"/>
      <c r="Q1" s="297"/>
      <c r="R1" s="297"/>
      <c r="S1" s="297"/>
      <c r="T1" s="297"/>
      <c r="U1" s="297"/>
      <c r="V1" s="297"/>
    </row>
    <row r="2" spans="1:31" s="61" customFormat="1" ht="21" customHeight="1" x14ac:dyDescent="0.7">
      <c r="A2" s="7" t="s">
        <v>3</v>
      </c>
      <c r="B2" s="7"/>
      <c r="C2" s="41"/>
      <c r="D2" s="24"/>
      <c r="E2" s="50"/>
      <c r="F2" s="12"/>
      <c r="G2" s="12"/>
      <c r="H2" s="297"/>
      <c r="I2" s="297"/>
      <c r="J2" s="297"/>
      <c r="K2" s="297"/>
      <c r="L2" s="297"/>
      <c r="M2" s="297"/>
      <c r="N2" s="297"/>
      <c r="O2" s="297"/>
      <c r="P2" s="297"/>
      <c r="Q2" s="297"/>
      <c r="R2" s="297"/>
      <c r="S2" s="297"/>
      <c r="T2" s="297"/>
      <c r="U2" s="297"/>
      <c r="V2" s="297"/>
    </row>
    <row r="3" spans="1:31" s="296" customFormat="1" ht="21" customHeight="1" x14ac:dyDescent="0.7">
      <c r="A3" s="81" t="str" cm="1">
        <f t="array" aca="1" ref="A3" ca="1">MID(CELL("filename",A1),FIND("]",CELL("filename",A1))+1,256)</f>
        <v>AddDataPoint(P&amp;M)</v>
      </c>
      <c r="B3" s="81"/>
      <c r="C3" s="81"/>
      <c r="D3" s="81"/>
      <c r="E3" s="81"/>
      <c r="F3" s="81"/>
      <c r="G3" s="81"/>
      <c r="H3" s="296" t="s">
        <v>787</v>
      </c>
      <c r="M3" s="296" t="s">
        <v>788</v>
      </c>
      <c r="T3" s="296" t="s">
        <v>789</v>
      </c>
      <c r="W3" s="296" t="s">
        <v>1197</v>
      </c>
    </row>
    <row r="4" spans="1:31" s="61" customFormat="1" ht="4.95" customHeight="1" x14ac:dyDescent="0.7">
      <c r="A4" s="10"/>
      <c r="B4" s="10"/>
      <c r="C4" s="41"/>
      <c r="D4" s="24"/>
      <c r="E4" s="41"/>
      <c r="F4" s="12"/>
      <c r="G4" s="12"/>
      <c r="H4" s="297"/>
      <c r="I4" s="297"/>
      <c r="J4" s="297"/>
      <c r="K4" s="297"/>
      <c r="L4" s="297"/>
      <c r="M4" s="297"/>
      <c r="N4" s="297"/>
      <c r="O4" s="297"/>
      <c r="P4" s="297"/>
      <c r="Q4" s="297"/>
      <c r="R4" s="297"/>
      <c r="S4" s="297"/>
      <c r="T4" s="297"/>
      <c r="U4" s="297"/>
      <c r="V4" s="297"/>
      <c r="W4" s="304"/>
      <c r="X4" s="304"/>
      <c r="Y4" s="304"/>
      <c r="Z4" s="304"/>
      <c r="AA4" s="304"/>
      <c r="AB4" s="304"/>
      <c r="AC4" s="304"/>
      <c r="AD4" s="304"/>
      <c r="AE4" s="304"/>
    </row>
    <row r="5" spans="1:31" s="70" customFormat="1" ht="63" customHeight="1" thickBot="1" x14ac:dyDescent="0.75">
      <c r="A5" s="292" t="s">
        <v>4</v>
      </c>
      <c r="B5" s="292" t="s">
        <v>693</v>
      </c>
      <c r="C5" s="292" t="s">
        <v>790</v>
      </c>
      <c r="D5" s="292" t="s">
        <v>692</v>
      </c>
      <c r="E5" s="293" t="s">
        <v>791</v>
      </c>
      <c r="F5" s="72"/>
      <c r="G5" s="72"/>
      <c r="H5" s="305" t="s">
        <v>792</v>
      </c>
      <c r="I5" s="306" t="s">
        <v>793</v>
      </c>
      <c r="J5" s="306" t="s">
        <v>794</v>
      </c>
      <c r="K5" s="307" t="s">
        <v>795</v>
      </c>
      <c r="M5" s="308" t="s">
        <v>796</v>
      </c>
      <c r="N5" s="309" t="s">
        <v>797</v>
      </c>
      <c r="O5" s="309" t="s">
        <v>798</v>
      </c>
      <c r="P5" s="309" t="s">
        <v>799</v>
      </c>
      <c r="Q5" s="310" t="s">
        <v>800</v>
      </c>
      <c r="R5" s="311" t="s">
        <v>801</v>
      </c>
      <c r="T5" s="305" t="s">
        <v>802</v>
      </c>
      <c r="U5" s="307" t="s">
        <v>803</v>
      </c>
      <c r="W5" s="312" t="s">
        <v>1198</v>
      </c>
      <c r="X5" s="313" t="s">
        <v>1199</v>
      </c>
      <c r="Y5" s="313" t="s">
        <v>1200</v>
      </c>
      <c r="Z5" s="313" t="s">
        <v>1201</v>
      </c>
      <c r="AA5" s="314" t="s">
        <v>1202</v>
      </c>
      <c r="AB5" s="315" t="s">
        <v>1203</v>
      </c>
      <c r="AC5" s="316" t="s">
        <v>1204</v>
      </c>
      <c r="AD5" s="316" t="s">
        <v>1205</v>
      </c>
      <c r="AE5" s="316" t="s">
        <v>1206</v>
      </c>
    </row>
    <row r="6" spans="1:31" ht="36" customHeight="1" x14ac:dyDescent="0.7">
      <c r="A6" s="364">
        <f>IF($C6="","",SUBTOTAL(3,$C$6:$C6)*1)</f>
        <v>1</v>
      </c>
      <c r="B6" s="365"/>
      <c r="C6" s="242" t="s">
        <v>1663</v>
      </c>
      <c r="D6" s="376" t="s">
        <v>1664</v>
      </c>
      <c r="E6" s="346" t="s">
        <v>1409</v>
      </c>
      <c r="F6">
        <v>1</v>
      </c>
      <c r="G6" s="9"/>
      <c r="H6" s="164">
        <v>2025</v>
      </c>
      <c r="I6" s="165"/>
      <c r="J6" s="148"/>
      <c r="K6" s="166"/>
      <c r="M6" s="167" t="s">
        <v>804</v>
      </c>
      <c r="N6" s="165"/>
      <c r="O6" s="148"/>
      <c r="P6" s="148"/>
      <c r="Q6" s="148"/>
      <c r="R6" s="148"/>
      <c r="T6" s="168" t="s">
        <v>804</v>
      </c>
      <c r="U6" s="169"/>
      <c r="W6" s="201" t="s">
        <v>1207</v>
      </c>
      <c r="X6" s="202" t="s">
        <v>1208</v>
      </c>
      <c r="Y6" s="202" t="s">
        <v>1209</v>
      </c>
      <c r="Z6" s="202" t="s">
        <v>664</v>
      </c>
      <c r="AA6" s="202" t="s">
        <v>1205</v>
      </c>
      <c r="AB6" s="202" t="s">
        <v>712</v>
      </c>
      <c r="AC6" s="202" t="s">
        <v>723</v>
      </c>
      <c r="AD6" s="202" t="s">
        <v>712</v>
      </c>
      <c r="AE6" s="203">
        <v>1.5</v>
      </c>
    </row>
    <row r="7" spans="1:31" ht="36" customHeight="1" x14ac:dyDescent="0.7">
      <c r="A7" s="364">
        <f>IF($C7="","",SUBTOTAL(3,$C$6:$C7)*1)</f>
        <v>2</v>
      </c>
      <c r="B7" s="365"/>
      <c r="C7" s="242" t="s">
        <v>1665</v>
      </c>
      <c r="D7" s="376">
        <v>47124</v>
      </c>
      <c r="E7" s="346" t="s">
        <v>1409</v>
      </c>
      <c r="F7">
        <v>2</v>
      </c>
      <c r="G7" s="9"/>
      <c r="H7" s="164">
        <v>2026</v>
      </c>
      <c r="I7" s="165"/>
      <c r="J7" s="148"/>
      <c r="K7" s="166"/>
      <c r="M7" s="167" t="s">
        <v>805</v>
      </c>
      <c r="N7" s="165"/>
      <c r="O7" s="148"/>
      <c r="P7" s="148"/>
      <c r="Q7" s="148"/>
      <c r="R7" s="148"/>
      <c r="T7" s="164" t="s">
        <v>805</v>
      </c>
      <c r="U7" s="170"/>
      <c r="W7" s="201" t="s">
        <v>1210</v>
      </c>
      <c r="X7" s="202" t="s">
        <v>1211</v>
      </c>
      <c r="Y7" s="202" t="s">
        <v>662</v>
      </c>
      <c r="Z7" s="202" t="s">
        <v>925</v>
      </c>
      <c r="AA7" s="202" t="s">
        <v>1212</v>
      </c>
      <c r="AB7" s="202" t="s">
        <v>723</v>
      </c>
      <c r="AC7" s="202" t="s">
        <v>712</v>
      </c>
      <c r="AD7" s="202" t="s">
        <v>723</v>
      </c>
      <c r="AE7" s="204">
        <v>1</v>
      </c>
    </row>
    <row r="8" spans="1:31" ht="36" customHeight="1" x14ac:dyDescent="0.7">
      <c r="A8" s="364">
        <f>IF($C8="","",SUBTOTAL(3,$C$6:$C8)*1)</f>
        <v>3</v>
      </c>
      <c r="B8" s="365"/>
      <c r="C8" s="242" t="s">
        <v>1666</v>
      </c>
      <c r="D8" s="376" t="s">
        <v>1664</v>
      </c>
      <c r="E8" s="346" t="s">
        <v>1409</v>
      </c>
      <c r="F8">
        <v>5</v>
      </c>
      <c r="G8" s="9"/>
      <c r="H8" s="164">
        <v>2027</v>
      </c>
      <c r="I8" s="165"/>
      <c r="J8" s="148"/>
      <c r="K8" s="166"/>
      <c r="M8" s="167" t="s">
        <v>806</v>
      </c>
      <c r="N8" s="165"/>
      <c r="O8" s="148"/>
      <c r="P8" s="148"/>
      <c r="Q8" s="148"/>
      <c r="R8" s="148"/>
      <c r="T8" s="168" t="s">
        <v>806</v>
      </c>
      <c r="U8" s="169"/>
      <c r="W8" s="201" t="s">
        <v>1213</v>
      </c>
      <c r="X8" s="202" t="s">
        <v>1208</v>
      </c>
      <c r="Y8" s="202" t="s">
        <v>1214</v>
      </c>
      <c r="Z8" s="202" t="s">
        <v>1215</v>
      </c>
      <c r="AA8" s="202" t="s">
        <v>1205</v>
      </c>
      <c r="AB8" s="202" t="s">
        <v>723</v>
      </c>
      <c r="AC8" s="202" t="s">
        <v>723</v>
      </c>
      <c r="AD8" s="202" t="s">
        <v>723</v>
      </c>
      <c r="AE8" s="204">
        <v>2</v>
      </c>
    </row>
    <row r="9" spans="1:31" ht="36" customHeight="1" x14ac:dyDescent="0.7">
      <c r="A9" s="364">
        <f>IF($C9="","",SUBTOTAL(3,$C$6:$C9)*1)</f>
        <v>4</v>
      </c>
      <c r="B9" s="365"/>
      <c r="C9" s="242" t="s">
        <v>1667</v>
      </c>
      <c r="D9" s="375"/>
      <c r="E9" s="346" t="s">
        <v>1409</v>
      </c>
      <c r="F9">
        <v>8</v>
      </c>
      <c r="G9" s="9"/>
      <c r="H9" s="164">
        <v>2028</v>
      </c>
      <c r="I9" s="165"/>
      <c r="J9" s="148"/>
      <c r="K9" s="166"/>
      <c r="M9" s="167" t="s">
        <v>807</v>
      </c>
      <c r="N9" s="165"/>
      <c r="O9" s="148"/>
      <c r="P9" s="148"/>
      <c r="Q9" s="148"/>
      <c r="R9" s="148"/>
      <c r="T9" s="164" t="s">
        <v>807</v>
      </c>
      <c r="U9" s="170"/>
      <c r="W9" s="201" t="s">
        <v>1216</v>
      </c>
      <c r="X9" s="202" t="s">
        <v>1217</v>
      </c>
      <c r="Y9" s="202" t="s">
        <v>1209</v>
      </c>
      <c r="Z9" s="202" t="s">
        <v>925</v>
      </c>
      <c r="AA9" s="202" t="s">
        <v>1212</v>
      </c>
      <c r="AB9" s="202" t="s">
        <v>712</v>
      </c>
      <c r="AC9" s="202" t="s">
        <v>712</v>
      </c>
      <c r="AD9" s="202" t="s">
        <v>712</v>
      </c>
      <c r="AE9" s="204">
        <v>1.5</v>
      </c>
    </row>
    <row r="10" spans="1:31" ht="36" customHeight="1" x14ac:dyDescent="0.7">
      <c r="A10" s="364">
        <f>IF($C10="","",SUBTOTAL(3,$C$6:$C10)*1)</f>
        <v>5</v>
      </c>
      <c r="B10" s="365"/>
      <c r="C10" s="242" t="s">
        <v>1668</v>
      </c>
      <c r="D10" s="375"/>
      <c r="E10" s="346" t="s">
        <v>1409</v>
      </c>
      <c r="F10">
        <v>9</v>
      </c>
      <c r="G10" s="9"/>
      <c r="H10" s="164">
        <v>2029</v>
      </c>
      <c r="I10" s="165"/>
      <c r="J10" s="148"/>
      <c r="K10" s="166"/>
      <c r="M10" s="167" t="s">
        <v>808</v>
      </c>
      <c r="N10" s="165"/>
      <c r="O10" s="148"/>
      <c r="P10" s="148"/>
      <c r="Q10" s="148"/>
      <c r="R10" s="148"/>
      <c r="T10" s="168" t="s">
        <v>808</v>
      </c>
      <c r="U10" s="169"/>
      <c r="W10" s="201" t="s">
        <v>1218</v>
      </c>
      <c r="X10" s="202" t="s">
        <v>1219</v>
      </c>
      <c r="Y10" s="202" t="s">
        <v>1220</v>
      </c>
      <c r="Z10" s="202" t="s">
        <v>664</v>
      </c>
      <c r="AA10" s="202" t="s">
        <v>1205</v>
      </c>
      <c r="AB10" s="202" t="s">
        <v>723</v>
      </c>
      <c r="AC10" s="202" t="s">
        <v>723</v>
      </c>
      <c r="AD10" s="202" t="s">
        <v>723</v>
      </c>
      <c r="AE10" s="204">
        <v>3</v>
      </c>
    </row>
    <row r="11" spans="1:31" ht="36" customHeight="1" x14ac:dyDescent="0.7">
      <c r="A11" s="364">
        <f>IF($C11="","",SUBTOTAL(3,$C$6:$C11)*1)</f>
        <v>6</v>
      </c>
      <c r="B11" s="365"/>
      <c r="C11" s="242" t="s">
        <v>1669</v>
      </c>
      <c r="D11" s="377" t="s">
        <v>1670</v>
      </c>
      <c r="E11" s="346" t="s">
        <v>1409</v>
      </c>
      <c r="F11">
        <v>10</v>
      </c>
      <c r="G11" s="9"/>
      <c r="M11" s="167" t="s">
        <v>809</v>
      </c>
      <c r="N11" s="165"/>
      <c r="O11" s="148"/>
      <c r="P11" s="148"/>
      <c r="Q11" s="148"/>
      <c r="R11" s="148"/>
    </row>
    <row r="12" spans="1:31" ht="36" customHeight="1" x14ac:dyDescent="0.7">
      <c r="A12" s="364">
        <f>IF($C12="","",SUBTOTAL(3,$C$6:$C12)*1)</f>
        <v>7</v>
      </c>
      <c r="B12" s="365"/>
      <c r="C12" s="242" t="s">
        <v>1671</v>
      </c>
      <c r="D12" s="378" t="s">
        <v>1670</v>
      </c>
      <c r="E12" s="346" t="s">
        <v>1409</v>
      </c>
      <c r="F12">
        <v>13</v>
      </c>
      <c r="G12" s="9"/>
      <c r="M12" s="167" t="s">
        <v>810</v>
      </c>
      <c r="N12" s="165"/>
      <c r="O12" s="148"/>
      <c r="P12" s="148"/>
      <c r="Q12" s="148"/>
      <c r="R12" s="148"/>
    </row>
    <row r="13" spans="1:31" ht="36" customHeight="1" x14ac:dyDescent="0.7">
      <c r="A13" s="364">
        <f>IF($C13="","",SUBTOTAL(3,$C$6:$C13)*1)</f>
        <v>8</v>
      </c>
      <c r="B13" s="365"/>
      <c r="C13" s="242" t="s">
        <v>1672</v>
      </c>
      <c r="D13" s="378" t="s">
        <v>1670</v>
      </c>
      <c r="E13" s="346" t="s">
        <v>1409</v>
      </c>
      <c r="F13">
        <v>16</v>
      </c>
      <c r="G13" s="9"/>
      <c r="M13" s="167" t="s">
        <v>812</v>
      </c>
      <c r="N13" s="165"/>
      <c r="O13" s="148"/>
      <c r="P13" s="148"/>
      <c r="Q13" s="148"/>
      <c r="R13" s="148"/>
    </row>
    <row r="14" spans="1:31" ht="57" customHeight="1" x14ac:dyDescent="0.7">
      <c r="A14" s="364">
        <f>IF($C14="","",SUBTOTAL(3,$C$6:$C14)*1)</f>
        <v>9</v>
      </c>
      <c r="B14" s="365"/>
      <c r="C14" s="242" t="s">
        <v>1506</v>
      </c>
      <c r="D14" s="375"/>
      <c r="E14" s="346" t="s">
        <v>1412</v>
      </c>
      <c r="F14">
        <v>23</v>
      </c>
      <c r="G14" s="9"/>
      <c r="M14" s="167" t="s">
        <v>814</v>
      </c>
      <c r="N14" s="165"/>
      <c r="O14" s="148"/>
      <c r="P14" s="148"/>
      <c r="Q14" s="148"/>
      <c r="R14" s="148"/>
    </row>
    <row r="15" spans="1:31" ht="36" customHeight="1" x14ac:dyDescent="0.7">
      <c r="A15" s="364">
        <f>IF($C15="","",SUBTOTAL(3,$C$6:$C15)*1)</f>
        <v>10</v>
      </c>
      <c r="B15" s="365"/>
      <c r="C15" s="242" t="s">
        <v>1673</v>
      </c>
      <c r="D15" s="375"/>
      <c r="E15" s="346" t="s">
        <v>1409</v>
      </c>
      <c r="F15">
        <v>28</v>
      </c>
      <c r="G15" s="9"/>
      <c r="M15" s="167" t="s">
        <v>815</v>
      </c>
      <c r="N15" s="165"/>
      <c r="O15" s="148"/>
      <c r="P15" s="148"/>
      <c r="Q15" s="148"/>
      <c r="R15" s="148"/>
    </row>
    <row r="16" spans="1:31" ht="36" customHeight="1" x14ac:dyDescent="0.7">
      <c r="A16" s="364">
        <f>IF($C16="","",SUBTOTAL(3,$C$6:$C16)*1)</f>
        <v>11</v>
      </c>
      <c r="B16" s="365"/>
      <c r="C16" s="242" t="s">
        <v>1674</v>
      </c>
      <c r="D16" s="375">
        <v>51</v>
      </c>
      <c r="E16" s="346" t="s">
        <v>1409</v>
      </c>
      <c r="F16">
        <v>29</v>
      </c>
      <c r="G16" s="9"/>
    </row>
    <row r="17" spans="1:7" ht="36" customHeight="1" x14ac:dyDescent="0.7">
      <c r="A17" s="364">
        <f>IF($C17="","",SUBTOTAL(3,$C$6:$C17)*1)</f>
        <v>12</v>
      </c>
      <c r="B17" s="365"/>
      <c r="C17" s="242" t="s">
        <v>1675</v>
      </c>
      <c r="D17" s="375">
        <v>65</v>
      </c>
      <c r="E17" s="346" t="s">
        <v>1409</v>
      </c>
      <c r="F17">
        <v>30</v>
      </c>
      <c r="G17" s="9"/>
    </row>
    <row r="18" spans="1:7" ht="36" customHeight="1" x14ac:dyDescent="0.7">
      <c r="A18" s="364">
        <f>IF($C18="","",SUBTOTAL(3,$C$6:$C18)*1)</f>
        <v>13</v>
      </c>
      <c r="B18" s="365"/>
      <c r="C18" s="242" t="s">
        <v>1676</v>
      </c>
      <c r="D18" s="377" t="s">
        <v>1677</v>
      </c>
      <c r="E18" s="346" t="s">
        <v>1409</v>
      </c>
      <c r="F18">
        <v>31</v>
      </c>
      <c r="G18" s="9"/>
    </row>
    <row r="19" spans="1:7" ht="36" customHeight="1" x14ac:dyDescent="0.7">
      <c r="A19" s="364">
        <f>IF($C19="","",SUBTOTAL(3,$C$6:$C19)*1)</f>
        <v>14</v>
      </c>
      <c r="B19" s="365"/>
      <c r="C19" s="242" t="s">
        <v>1678</v>
      </c>
      <c r="D19" s="375" t="s">
        <v>1670</v>
      </c>
      <c r="E19" s="346" t="s">
        <v>1409</v>
      </c>
      <c r="F19">
        <v>37</v>
      </c>
      <c r="G19" s="9"/>
    </row>
    <row r="20" spans="1:7" ht="36" customHeight="1" x14ac:dyDescent="0.7">
      <c r="A20" s="364">
        <f>IF($C20="","",SUBTOTAL(3,$C$6:$C20)*1)</f>
        <v>15</v>
      </c>
      <c r="B20" s="365"/>
      <c r="C20" s="242" t="s">
        <v>1507</v>
      </c>
      <c r="D20" s="377"/>
      <c r="E20" s="346" t="s">
        <v>1412</v>
      </c>
      <c r="F20">
        <v>38</v>
      </c>
      <c r="G20" s="9"/>
    </row>
    <row r="21" spans="1:7" ht="36" customHeight="1" x14ac:dyDescent="0.7">
      <c r="A21" s="364">
        <f>IF($C21="","",SUBTOTAL(3,$C$6:$C21)*1)</f>
        <v>16</v>
      </c>
      <c r="B21" s="365"/>
      <c r="C21" s="242" t="s">
        <v>1508</v>
      </c>
      <c r="D21" s="377"/>
      <c r="E21" s="346" t="s">
        <v>1412</v>
      </c>
      <c r="F21">
        <v>39</v>
      </c>
      <c r="G21" s="9"/>
    </row>
    <row r="22" spans="1:7" ht="36" customHeight="1" x14ac:dyDescent="0.7">
      <c r="D22" s="379"/>
    </row>
    <row r="23" spans="1:7" ht="36" customHeight="1" x14ac:dyDescent="0.7">
      <c r="D23" s="379"/>
    </row>
    <row r="24" spans="1:7" ht="36" customHeight="1" x14ac:dyDescent="0.7">
      <c r="D24" s="379"/>
    </row>
    <row r="25" spans="1:7" ht="36" customHeight="1" x14ac:dyDescent="0.7">
      <c r="D25" s="379"/>
    </row>
    <row r="26" spans="1:7" ht="36" customHeight="1" x14ac:dyDescent="0.7">
      <c r="D26" s="379"/>
    </row>
    <row r="27" spans="1:7" ht="36" customHeight="1" x14ac:dyDescent="0.7">
      <c r="D27" s="379"/>
    </row>
    <row r="28" spans="1:7" ht="36" customHeight="1" x14ac:dyDescent="0.7">
      <c r="D28" s="379"/>
    </row>
    <row r="29" spans="1:7" ht="36" customHeight="1" x14ac:dyDescent="0.7"/>
    <row r="30" spans="1:7" ht="36" customHeight="1" x14ac:dyDescent="0.7"/>
    <row r="31" spans="1:7" ht="36" customHeight="1" x14ac:dyDescent="0.7"/>
    <row r="32" spans="1:7"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xFTgxc+pgCcgeS02lNFA+fF/LN0xOJc1/3xMd4Kl57icBNbPgo8zR3fiFAxxJwS4TNPyZ0DazgZKJRjCpQQiOw==" saltValue="s5t48W3HPhwqYPDZJKXZSA==" spinCount="100000" sheet="1" objects="1" scenarios="1" formatColumns="0" formatRows="0" sort="0" autoFilter="0" pivotTables="0"/>
  <dataValidations disablePrompts="1" count="4">
    <dataValidation type="list" allowBlank="1" showInputMessage="1" showErrorMessage="1" sqref="AB6:AD10" xr:uid="{AFBA0BEE-4A77-49F3-AE5A-1F37888BA3CA}">
      <formula1>"Yes, No"</formula1>
    </dataValidation>
    <dataValidation type="list" allowBlank="1" showInputMessage="1" showErrorMessage="1" sqref="AA6:AA10" xr:uid="{F0A5A223-77EB-43CF-9B8B-042BD72E5EC7}">
      <formula1>"Priority, Standard"</formula1>
    </dataValidation>
    <dataValidation type="list" allowBlank="1" showInputMessage="1" showErrorMessage="1" sqref="Z6:Z10" xr:uid="{3CAF4F47-A59E-4EF8-9CEC-82E9EB4BA5EB}">
      <formula1>"Design, Construction, Initiation"</formula1>
    </dataValidation>
    <dataValidation type="list" allowBlank="1" showInputMessage="1" showErrorMessage="1" sqref="Y6:Y10" xr:uid="{201B4BDE-7D0D-4832-96BD-44233B417C12}">
      <formula1>"Residential, Commercial, Mixed Use, Hospitality"</formula1>
    </dataValidation>
  </dataValidations>
  <pageMargins left="0.59055118110236227" right="0.39370078740157483" top="0.39370078740157483" bottom="0.39370078740157483" header="0.31496062992125984" footer="0.31496062992125984"/>
  <pageSetup paperSize="9" scale="63" orientation="portrait" verticalDpi="0" r:id="rId1"/>
  <drawing r:id="rId2"/>
  <legacyDrawing r:id="rId3"/>
  <tableParts count="4">
    <tablePart r:id="rId4"/>
    <tablePart r:id="rId5"/>
    <tablePart r:id="rId6"/>
    <tablePart r:id="rId7"/>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1F275B7F-E0FD-438B-B59B-3BB5D4EF6D96}">
          <x14:formula1>
            <xm:f>DocumentList!$E$6:$E$999</xm:f>
          </x14:formula1>
          <xm:sqref>B6:B21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A269-01E6-450B-8954-F5AC469738D3}">
  <sheetPr codeName="Sheet42">
    <tabColor theme="9" tint="9.9978637043366805E-2"/>
    <pageSetUpPr fitToPage="1"/>
  </sheetPr>
  <dimension ref="A1:Z37"/>
  <sheetViews>
    <sheetView showGridLines="0" zoomScale="85" zoomScaleNormal="85" workbookViewId="0">
      <pane xSplit="2" ySplit="5" topLeftCell="C8" activePane="bottomRight" state="frozen"/>
      <selection pane="topRight" activeCell="D23" sqref="D23"/>
      <selection pane="bottomLeft" activeCell="D23" sqref="D23"/>
      <selection pane="bottomRight" activeCell="C8" sqref="C8"/>
    </sheetView>
  </sheetViews>
  <sheetFormatPr defaultColWidth="9.07421875" defaultRowHeight="21" x14ac:dyDescent="0.7"/>
  <cols>
    <col min="1" max="2" width="33.69140625" style="13" customWidth="1"/>
    <col min="3" max="3" width="20.69140625" style="272" customWidth="1"/>
    <col min="4" max="4" width="12.69140625" style="273" customWidth="1"/>
    <col min="5" max="5" width="40.69140625" style="274" customWidth="1"/>
    <col min="6" max="6" width="12.69140625" style="273" hidden="1" customWidth="1"/>
    <col min="7" max="7" width="40.69140625" style="274" customWidth="1"/>
    <col min="8" max="8" width="12.69140625" style="342" hidden="1" customWidth="1"/>
    <col min="9" max="9" width="16.61328125" style="51" hidden="1" customWidth="1"/>
    <col min="10" max="24" width="9.07421875" style="52"/>
    <col min="25" max="26" width="0" style="52" hidden="1" customWidth="1"/>
    <col min="27" max="16384" width="9.07421875" style="52"/>
  </cols>
  <sheetData>
    <row r="1" spans="1:26" ht="21" customHeight="1" x14ac:dyDescent="0.7">
      <c r="A1" s="52"/>
      <c r="B1" s="52"/>
      <c r="C1" s="268"/>
      <c r="D1" s="268"/>
      <c r="E1" s="269"/>
      <c r="F1" s="268"/>
      <c r="G1" s="269"/>
      <c r="H1" s="2"/>
    </row>
    <row r="2" spans="1:26" ht="21" customHeight="1" x14ac:dyDescent="0.7">
      <c r="A2" s="21" t="s">
        <v>3</v>
      </c>
      <c r="B2" s="21"/>
      <c r="C2" s="268"/>
      <c r="D2" s="268"/>
      <c r="E2" s="269"/>
      <c r="F2" s="268"/>
      <c r="G2" s="269"/>
      <c r="H2" s="2"/>
    </row>
    <row r="3" spans="1:26" ht="21" customHeight="1" x14ac:dyDescent="0.7">
      <c r="A3" s="81" t="str" cm="1">
        <f t="array" aca="1" ref="A3" ca="1">MID(CELL("filename",A1),FIND("]",CELL("filename",A1))+1,256)</f>
        <v>DevCoAssessmentInput(D&amp;T)</v>
      </c>
      <c r="B3" s="22"/>
      <c r="C3" s="268"/>
      <c r="D3" s="268"/>
      <c r="E3" s="269"/>
      <c r="F3" s="268"/>
      <c r="G3" s="269"/>
      <c r="H3" s="2"/>
    </row>
    <row r="4" spans="1:26" ht="4.95" customHeight="1" x14ac:dyDescent="0.7">
      <c r="A4" s="22"/>
      <c r="B4" s="22"/>
      <c r="C4" s="268"/>
      <c r="D4" s="268"/>
      <c r="E4" s="269"/>
      <c r="F4" s="268"/>
      <c r="G4" s="269"/>
      <c r="H4" s="2"/>
    </row>
    <row r="5" spans="1:26" s="275" customFormat="1" ht="63" customHeight="1" x14ac:dyDescent="0.7">
      <c r="A5" s="29" t="s">
        <v>690</v>
      </c>
      <c r="B5" s="29" t="s">
        <v>691</v>
      </c>
      <c r="C5" s="29" t="s">
        <v>692</v>
      </c>
      <c r="D5" s="56" t="s">
        <v>693</v>
      </c>
      <c r="E5" s="32" t="s">
        <v>694</v>
      </c>
      <c r="F5" s="57" t="s">
        <v>695</v>
      </c>
      <c r="G5" s="32" t="s">
        <v>696</v>
      </c>
      <c r="H5" s="57" t="s">
        <v>697</v>
      </c>
      <c r="I5" s="32" t="s">
        <v>698</v>
      </c>
    </row>
    <row r="6" spans="1:26" ht="57" customHeight="1" x14ac:dyDescent="0.7">
      <c r="A6" s="366" t="s">
        <v>1526</v>
      </c>
      <c r="B6" s="242" t="s">
        <v>1521</v>
      </c>
      <c r="C6" s="383">
        <v>0.9</v>
      </c>
      <c r="D6" s="270" t="s">
        <v>1679</v>
      </c>
      <c r="E6" s="271" t="s">
        <v>1680</v>
      </c>
      <c r="F6" s="381"/>
      <c r="G6" s="271"/>
      <c r="H6" s="341"/>
      <c r="I6" s="369" t="s">
        <v>1521</v>
      </c>
      <c r="Y6" s="347">
        <v>1</v>
      </c>
      <c r="Z6" s="348">
        <v>1</v>
      </c>
    </row>
    <row r="7" spans="1:26" ht="78" customHeight="1" x14ac:dyDescent="0.7">
      <c r="A7" s="366" t="s">
        <v>1527</v>
      </c>
      <c r="B7" s="242" t="s">
        <v>1509</v>
      </c>
      <c r="C7" s="382" t="s">
        <v>1529</v>
      </c>
      <c r="D7" s="270" t="s">
        <v>1681</v>
      </c>
      <c r="E7" s="271"/>
      <c r="F7" s="381"/>
      <c r="G7" s="271"/>
      <c r="H7" s="341"/>
      <c r="I7" s="369" t="s">
        <v>1528</v>
      </c>
      <c r="Y7" s="347">
        <v>2</v>
      </c>
      <c r="Z7" s="348">
        <v>2</v>
      </c>
    </row>
    <row r="8" spans="1:26" ht="78" customHeight="1" x14ac:dyDescent="0.7">
      <c r="A8" s="366" t="s">
        <v>817</v>
      </c>
      <c r="B8" s="242" t="s">
        <v>1682</v>
      </c>
      <c r="C8" s="383">
        <v>0.7</v>
      </c>
      <c r="D8" s="270" t="s">
        <v>1679</v>
      </c>
      <c r="E8" s="271" t="s">
        <v>1683</v>
      </c>
      <c r="F8" s="381"/>
      <c r="G8" s="271"/>
      <c r="H8" s="341"/>
      <c r="I8" s="369" t="s">
        <v>818</v>
      </c>
      <c r="Y8" s="347">
        <v>3</v>
      </c>
      <c r="Z8" s="348">
        <v>3</v>
      </c>
    </row>
    <row r="9" spans="1:26" ht="78" customHeight="1" x14ac:dyDescent="0.7">
      <c r="A9" s="366" t="s">
        <v>819</v>
      </c>
      <c r="B9" s="242" t="s">
        <v>1684</v>
      </c>
      <c r="C9" s="382" t="s">
        <v>712</v>
      </c>
      <c r="D9" s="270" t="s">
        <v>198</v>
      </c>
      <c r="E9" s="271"/>
      <c r="F9" s="381"/>
      <c r="G9" s="271"/>
      <c r="H9" s="341"/>
      <c r="I9" s="369" t="s">
        <v>820</v>
      </c>
      <c r="Y9" s="347">
        <v>4</v>
      </c>
      <c r="Z9" s="348">
        <v>4</v>
      </c>
    </row>
    <row r="10" spans="1:26" ht="36" customHeight="1" x14ac:dyDescent="0.7">
      <c r="A10" s="366" t="s">
        <v>821</v>
      </c>
      <c r="B10" s="242" t="s">
        <v>1685</v>
      </c>
      <c r="C10" s="382" t="s">
        <v>712</v>
      </c>
      <c r="D10" s="270" t="s">
        <v>1686</v>
      </c>
      <c r="E10" s="271"/>
      <c r="F10" s="381"/>
      <c r="G10" s="271"/>
      <c r="H10" s="341"/>
      <c r="I10" s="369" t="s">
        <v>822</v>
      </c>
      <c r="Y10" s="347">
        <v>5</v>
      </c>
      <c r="Z10" s="348">
        <v>5</v>
      </c>
    </row>
    <row r="11" spans="1:26" ht="57" customHeight="1" x14ac:dyDescent="0.7">
      <c r="A11" s="405" t="s">
        <v>1483</v>
      </c>
      <c r="B11" s="242" t="s">
        <v>1687</v>
      </c>
      <c r="C11" s="380">
        <v>9352242</v>
      </c>
      <c r="D11" s="270" t="s">
        <v>1686</v>
      </c>
      <c r="E11" s="271"/>
      <c r="F11" s="381"/>
      <c r="G11" s="271"/>
      <c r="H11" s="341"/>
      <c r="I11" s="404" t="s">
        <v>1494</v>
      </c>
      <c r="Y11" s="408">
        <v>6</v>
      </c>
      <c r="Z11" s="348">
        <v>6</v>
      </c>
    </row>
    <row r="12" spans="1:26" ht="36" customHeight="1" x14ac:dyDescent="0.7">
      <c r="A12" s="406"/>
      <c r="B12" s="242" t="s">
        <v>1688</v>
      </c>
      <c r="C12" s="380">
        <v>9085728</v>
      </c>
      <c r="D12" s="270" t="s">
        <v>1686</v>
      </c>
      <c r="E12" s="271"/>
      <c r="F12" s="381"/>
      <c r="G12" s="271"/>
      <c r="H12" s="341"/>
      <c r="I12" s="404"/>
      <c r="Y12" s="408"/>
      <c r="Z12" s="348">
        <v>7</v>
      </c>
    </row>
    <row r="13" spans="1:26" ht="36" customHeight="1" x14ac:dyDescent="0.7">
      <c r="A13" s="405" t="s">
        <v>824</v>
      </c>
      <c r="B13" s="242" t="s">
        <v>1689</v>
      </c>
      <c r="C13" s="380">
        <v>68302884</v>
      </c>
      <c r="D13" s="270" t="s">
        <v>1686</v>
      </c>
      <c r="E13" s="271"/>
      <c r="F13" s="381"/>
      <c r="G13" s="271"/>
      <c r="H13" s="341"/>
      <c r="I13" s="404" t="s">
        <v>825</v>
      </c>
      <c r="Y13" s="408">
        <v>7</v>
      </c>
      <c r="Z13" s="348">
        <v>8</v>
      </c>
    </row>
    <row r="14" spans="1:26" ht="36" customHeight="1" x14ac:dyDescent="0.7">
      <c r="A14" s="406"/>
      <c r="B14" s="242" t="s">
        <v>1690</v>
      </c>
      <c r="C14" s="380">
        <v>72152766</v>
      </c>
      <c r="D14" s="270" t="s">
        <v>1686</v>
      </c>
      <c r="E14" s="271"/>
      <c r="F14" s="381"/>
      <c r="G14" s="271"/>
      <c r="H14" s="341"/>
      <c r="I14" s="404"/>
      <c r="Y14" s="408"/>
      <c r="Z14" s="348">
        <v>9</v>
      </c>
    </row>
    <row r="15" spans="1:26" ht="36" customHeight="1" x14ac:dyDescent="0.7">
      <c r="A15" s="405" t="s">
        <v>826</v>
      </c>
      <c r="B15" s="242" t="s">
        <v>1691</v>
      </c>
      <c r="C15" s="380">
        <v>85346</v>
      </c>
      <c r="D15" s="270" t="s">
        <v>1686</v>
      </c>
      <c r="E15" s="271"/>
      <c r="F15" s="381"/>
      <c r="G15" s="271"/>
      <c r="H15" s="341"/>
      <c r="I15" s="404" t="s">
        <v>827</v>
      </c>
      <c r="Y15" s="408">
        <v>8</v>
      </c>
      <c r="Z15" s="348">
        <v>10</v>
      </c>
    </row>
    <row r="16" spans="1:26" ht="36" customHeight="1" x14ac:dyDescent="0.7">
      <c r="A16" s="406"/>
      <c r="B16" s="242" t="s">
        <v>1692</v>
      </c>
      <c r="C16" s="380">
        <v>88091</v>
      </c>
      <c r="D16" s="270" t="s">
        <v>1686</v>
      </c>
      <c r="E16" s="271"/>
      <c r="F16" s="381"/>
      <c r="G16" s="271"/>
      <c r="H16" s="341"/>
      <c r="I16" s="404"/>
      <c r="Y16" s="408"/>
      <c r="Z16" s="348">
        <v>11</v>
      </c>
    </row>
    <row r="17" spans="1:26" ht="57" customHeight="1" x14ac:dyDescent="0.7">
      <c r="A17" s="366" t="s">
        <v>1484</v>
      </c>
      <c r="B17" s="242" t="s">
        <v>1491</v>
      </c>
      <c r="C17" s="382" t="s">
        <v>1529</v>
      </c>
      <c r="D17" s="270" t="s">
        <v>1693</v>
      </c>
      <c r="E17" s="271"/>
      <c r="F17" s="381"/>
      <c r="G17" s="271"/>
      <c r="H17" s="341"/>
      <c r="I17" s="369" t="s">
        <v>1495</v>
      </c>
      <c r="Y17" s="347">
        <v>9</v>
      </c>
      <c r="Z17" s="348">
        <v>12</v>
      </c>
    </row>
    <row r="18" spans="1:26" ht="99" customHeight="1" x14ac:dyDescent="0.7">
      <c r="A18" s="366" t="s">
        <v>830</v>
      </c>
      <c r="B18" s="242" t="s">
        <v>1694</v>
      </c>
      <c r="C18" s="382" t="s">
        <v>1529</v>
      </c>
      <c r="D18" s="270" t="s">
        <v>1695</v>
      </c>
      <c r="E18" s="271"/>
      <c r="F18" s="381"/>
      <c r="G18" s="271"/>
      <c r="H18" s="341"/>
      <c r="I18" s="369" t="s">
        <v>831</v>
      </c>
      <c r="Y18" s="347">
        <v>10</v>
      </c>
      <c r="Z18" s="348">
        <v>13</v>
      </c>
    </row>
    <row r="19" spans="1:26" ht="57" customHeight="1" x14ac:dyDescent="0.7">
      <c r="A19" s="405" t="s">
        <v>832</v>
      </c>
      <c r="B19" s="242" t="s">
        <v>1696</v>
      </c>
      <c r="C19" s="382">
        <v>350</v>
      </c>
      <c r="D19" s="270" t="s">
        <v>216</v>
      </c>
      <c r="E19" s="271"/>
      <c r="F19" s="381"/>
      <c r="G19" s="271"/>
      <c r="H19" s="341"/>
      <c r="I19" s="404" t="s">
        <v>833</v>
      </c>
      <c r="Y19" s="408">
        <v>11</v>
      </c>
      <c r="Z19" s="348">
        <v>14</v>
      </c>
    </row>
    <row r="20" spans="1:26" ht="57" customHeight="1" x14ac:dyDescent="0.7">
      <c r="A20" s="406"/>
      <c r="B20" s="242" t="s">
        <v>1697</v>
      </c>
      <c r="C20" s="382">
        <v>350</v>
      </c>
      <c r="D20" s="270" t="s">
        <v>216</v>
      </c>
      <c r="E20" s="271"/>
      <c r="F20" s="381"/>
      <c r="G20" s="271"/>
      <c r="H20" s="341"/>
      <c r="I20" s="404"/>
      <c r="Y20" s="408"/>
      <c r="Z20" s="348">
        <v>15</v>
      </c>
    </row>
    <row r="21" spans="1:26" ht="57" customHeight="1" x14ac:dyDescent="0.7">
      <c r="A21" s="366" t="s">
        <v>834</v>
      </c>
      <c r="B21" s="242" t="s">
        <v>1492</v>
      </c>
      <c r="C21" s="382" t="s">
        <v>712</v>
      </c>
      <c r="D21" s="270" t="s">
        <v>216</v>
      </c>
      <c r="E21" s="271"/>
      <c r="F21" s="381"/>
      <c r="G21" s="271"/>
      <c r="H21" s="341"/>
      <c r="I21" s="369" t="s">
        <v>835</v>
      </c>
      <c r="Y21" s="347">
        <v>12</v>
      </c>
      <c r="Z21" s="348">
        <v>16</v>
      </c>
    </row>
    <row r="22" spans="1:26" ht="57" customHeight="1" x14ac:dyDescent="0.7">
      <c r="A22" s="366" t="s">
        <v>836</v>
      </c>
      <c r="B22" s="242" t="s">
        <v>1493</v>
      </c>
      <c r="C22" s="382" t="s">
        <v>723</v>
      </c>
      <c r="D22" s="270"/>
      <c r="E22" s="271"/>
      <c r="F22" s="381"/>
      <c r="G22" s="271"/>
      <c r="H22" s="341"/>
      <c r="I22" s="369" t="s">
        <v>837</v>
      </c>
      <c r="Y22" s="347">
        <v>13</v>
      </c>
      <c r="Z22" s="348">
        <v>17</v>
      </c>
    </row>
    <row r="23" spans="1:26" ht="99" customHeight="1" x14ac:dyDescent="0.7">
      <c r="A23" s="366" t="s">
        <v>838</v>
      </c>
      <c r="B23" s="242" t="s">
        <v>1382</v>
      </c>
      <c r="C23" s="383">
        <v>0.8</v>
      </c>
      <c r="D23" s="270" t="s">
        <v>234</v>
      </c>
      <c r="E23" s="271"/>
      <c r="F23" s="381"/>
      <c r="G23" s="271"/>
      <c r="H23" s="341"/>
      <c r="I23" s="369" t="s">
        <v>839</v>
      </c>
      <c r="Y23" s="347">
        <v>14</v>
      </c>
      <c r="Z23" s="348">
        <v>18</v>
      </c>
    </row>
    <row r="24" spans="1:26" ht="78" customHeight="1" x14ac:dyDescent="0.7">
      <c r="A24" s="366" t="s">
        <v>1485</v>
      </c>
      <c r="B24" s="242" t="s">
        <v>1510</v>
      </c>
      <c r="C24" s="382" t="s">
        <v>712</v>
      </c>
      <c r="D24" s="270" t="s">
        <v>234</v>
      </c>
      <c r="E24" s="271"/>
      <c r="F24" s="381"/>
      <c r="G24" s="271"/>
      <c r="H24" s="341"/>
      <c r="I24" s="369" t="s">
        <v>1496</v>
      </c>
      <c r="Y24" s="347">
        <v>15</v>
      </c>
      <c r="Z24" s="348">
        <v>19</v>
      </c>
    </row>
    <row r="25" spans="1:26" ht="78" customHeight="1" x14ac:dyDescent="0.7">
      <c r="A25" s="366" t="s">
        <v>842</v>
      </c>
      <c r="B25" s="242" t="s">
        <v>1698</v>
      </c>
      <c r="C25" s="382" t="s">
        <v>1529</v>
      </c>
      <c r="D25" s="270"/>
      <c r="E25" s="271"/>
      <c r="F25" s="381"/>
      <c r="G25" s="271"/>
      <c r="H25" s="341"/>
      <c r="I25" s="369" t="s">
        <v>843</v>
      </c>
      <c r="Y25" s="347">
        <v>16</v>
      </c>
      <c r="Z25" s="348">
        <v>20</v>
      </c>
    </row>
    <row r="26" spans="1:26" ht="57" customHeight="1" x14ac:dyDescent="0.7">
      <c r="A26" s="366" t="s">
        <v>844</v>
      </c>
      <c r="B26" s="242" t="s">
        <v>1699</v>
      </c>
      <c r="C26" s="382" t="s">
        <v>723</v>
      </c>
      <c r="D26" s="270"/>
      <c r="E26" s="271"/>
      <c r="F26" s="381"/>
      <c r="G26" s="271"/>
      <c r="H26" s="341"/>
      <c r="I26" s="369" t="s">
        <v>845</v>
      </c>
      <c r="Y26" s="347">
        <v>17</v>
      </c>
      <c r="Z26" s="348">
        <v>21</v>
      </c>
    </row>
    <row r="27" spans="1:26" ht="57" customHeight="1" x14ac:dyDescent="0.7">
      <c r="A27" s="366" t="s">
        <v>1486</v>
      </c>
      <c r="B27" s="242" t="s">
        <v>1700</v>
      </c>
      <c r="C27" s="382" t="s">
        <v>712</v>
      </c>
      <c r="D27" s="270" t="s">
        <v>1686</v>
      </c>
      <c r="E27" s="271"/>
      <c r="F27" s="381"/>
      <c r="G27" s="271"/>
      <c r="H27" s="341"/>
      <c r="I27" s="369" t="s">
        <v>846</v>
      </c>
      <c r="Y27" s="347">
        <v>18</v>
      </c>
      <c r="Z27" s="348">
        <v>22</v>
      </c>
    </row>
    <row r="28" spans="1:26" ht="57" customHeight="1" x14ac:dyDescent="0.7">
      <c r="A28" s="366" t="s">
        <v>847</v>
      </c>
      <c r="B28" s="242" t="s">
        <v>1701</v>
      </c>
      <c r="C28" s="382" t="s">
        <v>1529</v>
      </c>
      <c r="D28" s="270" t="s">
        <v>242</v>
      </c>
      <c r="E28" s="271"/>
      <c r="F28" s="381"/>
      <c r="G28" s="271"/>
      <c r="H28" s="341"/>
      <c r="I28" s="369" t="s">
        <v>848</v>
      </c>
      <c r="Y28" s="347">
        <v>19</v>
      </c>
      <c r="Z28" s="348">
        <v>23</v>
      </c>
    </row>
    <row r="29" spans="1:26" ht="36" customHeight="1" x14ac:dyDescent="0.7">
      <c r="A29" s="366" t="s">
        <v>849</v>
      </c>
      <c r="B29" s="242" t="s">
        <v>1383</v>
      </c>
      <c r="C29" s="383">
        <v>0.1</v>
      </c>
      <c r="D29" s="270"/>
      <c r="E29" s="271"/>
      <c r="F29" s="381"/>
      <c r="G29" s="271"/>
      <c r="H29" s="341"/>
      <c r="I29" s="369" t="s">
        <v>1497</v>
      </c>
      <c r="Y29" s="347">
        <v>20</v>
      </c>
      <c r="Z29" s="348">
        <v>24</v>
      </c>
    </row>
    <row r="30" spans="1:26" ht="57" customHeight="1" x14ac:dyDescent="0.7">
      <c r="A30" s="366" t="s">
        <v>1487</v>
      </c>
      <c r="B30" s="242" t="s">
        <v>1511</v>
      </c>
      <c r="C30" s="382" t="s">
        <v>712</v>
      </c>
      <c r="D30" s="270" t="s">
        <v>1702</v>
      </c>
      <c r="E30" s="271"/>
      <c r="F30" s="381"/>
      <c r="G30" s="271"/>
      <c r="H30" s="341"/>
      <c r="I30" s="369" t="s">
        <v>1498</v>
      </c>
      <c r="Y30" s="347">
        <v>21</v>
      </c>
      <c r="Z30" s="348">
        <v>25</v>
      </c>
    </row>
    <row r="31" spans="1:26" ht="57" customHeight="1" x14ac:dyDescent="0.7">
      <c r="A31" s="366" t="s">
        <v>1488</v>
      </c>
      <c r="B31" s="242" t="s">
        <v>1703</v>
      </c>
      <c r="C31" s="382" t="s">
        <v>1529</v>
      </c>
      <c r="D31" s="270" t="s">
        <v>1702</v>
      </c>
      <c r="E31" s="271"/>
      <c r="F31" s="381"/>
      <c r="G31" s="271"/>
      <c r="H31" s="341"/>
      <c r="I31" s="369" t="s">
        <v>1499</v>
      </c>
      <c r="Y31" s="347">
        <v>22</v>
      </c>
      <c r="Z31" s="348">
        <v>26</v>
      </c>
    </row>
    <row r="32" spans="1:26" ht="57" customHeight="1" x14ac:dyDescent="0.7">
      <c r="A32" s="366" t="s">
        <v>1489</v>
      </c>
      <c r="B32" s="242" t="s">
        <v>1512</v>
      </c>
      <c r="C32" s="382" t="s">
        <v>712</v>
      </c>
      <c r="D32" s="270" t="s">
        <v>1702</v>
      </c>
      <c r="E32" s="271"/>
      <c r="F32" s="381"/>
      <c r="G32" s="271"/>
      <c r="H32" s="341"/>
      <c r="I32" s="369" t="s">
        <v>1500</v>
      </c>
      <c r="Y32" s="347">
        <v>23</v>
      </c>
      <c r="Z32" s="348">
        <v>27</v>
      </c>
    </row>
    <row r="33" spans="1:26" ht="78" customHeight="1" x14ac:dyDescent="0.7">
      <c r="A33" s="366" t="s">
        <v>1416</v>
      </c>
      <c r="B33" s="242" t="s">
        <v>1704</v>
      </c>
      <c r="C33" s="382" t="s">
        <v>712</v>
      </c>
      <c r="D33" s="270" t="s">
        <v>1702</v>
      </c>
      <c r="E33" s="271"/>
      <c r="F33" s="381"/>
      <c r="G33" s="271"/>
      <c r="H33" s="341"/>
      <c r="I33" s="369" t="s">
        <v>1424</v>
      </c>
      <c r="Y33" s="347">
        <v>24</v>
      </c>
      <c r="Z33" s="348">
        <v>28</v>
      </c>
    </row>
    <row r="34" spans="1:26" ht="57" customHeight="1" x14ac:dyDescent="0.7">
      <c r="A34" s="366" t="s">
        <v>1490</v>
      </c>
      <c r="B34" s="242" t="s">
        <v>1616</v>
      </c>
      <c r="C34" s="382" t="s">
        <v>1529</v>
      </c>
      <c r="D34" s="270"/>
      <c r="E34" s="271"/>
      <c r="F34" s="381"/>
      <c r="G34" s="271"/>
      <c r="H34" s="341"/>
      <c r="I34" s="369" t="s">
        <v>1501</v>
      </c>
      <c r="Y34" s="347">
        <v>25</v>
      </c>
      <c r="Z34" s="348">
        <v>29</v>
      </c>
    </row>
    <row r="35" spans="1:26" ht="36" customHeight="1" x14ac:dyDescent="0.7">
      <c r="A35" s="405" t="s">
        <v>1417</v>
      </c>
      <c r="B35" s="242" t="s">
        <v>1705</v>
      </c>
      <c r="C35" s="380" t="s">
        <v>1272</v>
      </c>
      <c r="D35" s="270"/>
      <c r="E35" s="271"/>
      <c r="F35" s="381"/>
      <c r="G35" s="271"/>
      <c r="H35" s="341"/>
      <c r="I35" s="404" t="s">
        <v>1502</v>
      </c>
      <c r="Y35" s="408">
        <v>26</v>
      </c>
      <c r="Z35" s="348">
        <v>30</v>
      </c>
    </row>
    <row r="36" spans="1:26" ht="36" customHeight="1" x14ac:dyDescent="0.7">
      <c r="A36" s="406"/>
      <c r="B36" s="242" t="s">
        <v>1706</v>
      </c>
      <c r="C36" s="380" t="s">
        <v>1272</v>
      </c>
      <c r="D36" s="270"/>
      <c r="E36" s="271"/>
      <c r="F36" s="381"/>
      <c r="G36" s="271"/>
      <c r="H36" s="341"/>
      <c r="I36" s="404"/>
      <c r="Y36" s="408"/>
      <c r="Z36" s="348">
        <v>31</v>
      </c>
    </row>
    <row r="37" spans="1:26" ht="57" customHeight="1" x14ac:dyDescent="0.7">
      <c r="A37" s="366" t="s">
        <v>1418</v>
      </c>
      <c r="B37" s="242" t="s">
        <v>1425</v>
      </c>
      <c r="C37" s="382" t="s">
        <v>712</v>
      </c>
      <c r="D37" s="270" t="s">
        <v>470</v>
      </c>
      <c r="E37" s="271"/>
      <c r="F37" s="381"/>
      <c r="G37" s="271"/>
      <c r="H37" s="341"/>
      <c r="I37" s="369" t="s">
        <v>1425</v>
      </c>
      <c r="Y37" s="347">
        <v>27</v>
      </c>
      <c r="Z37" s="348">
        <v>32</v>
      </c>
    </row>
  </sheetData>
  <sheetProtection algorithmName="SHA-512" hashValue="siRRLWrOpfD7NLAWxLUE4rHVxtcDS9YZA1uuKF/pS0Ta14fWW+UFO8Pjr8eLG5CMvXDir9jGyp6Si7w9fCaALg==" saltValue="4w3PHs66cixmehjJC1UAKw==" spinCount="100000" sheet="1" objects="1" scenarios="1"/>
  <mergeCells count="15">
    <mergeCell ref="I19:I20"/>
    <mergeCell ref="I35:I36"/>
    <mergeCell ref="Y19:Y20"/>
    <mergeCell ref="Y35:Y36"/>
    <mergeCell ref="A11:A12"/>
    <mergeCell ref="A13:A14"/>
    <mergeCell ref="A15:A16"/>
    <mergeCell ref="A19:A20"/>
    <mergeCell ref="A35:A36"/>
    <mergeCell ref="Y11:Y12"/>
    <mergeCell ref="Y13:Y14"/>
    <mergeCell ref="Y15:Y16"/>
    <mergeCell ref="I11:I12"/>
    <mergeCell ref="I13:I14"/>
    <mergeCell ref="I15:I16"/>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C18496A6-63E5-43B6-ABC3-A4E23BA567B3}">
          <x14:formula1>
            <xm:f>Setting!$C$6:$C$105</xm:f>
          </x14:formula1>
          <xm:sqref>C6:C37</xm:sqref>
        </x14:dataValidation>
        <x14:dataValidation type="list" errorStyle="information" allowBlank="1" showInputMessage="1" showErrorMessage="1" xr:uid="{F3945555-17D0-418E-8F25-169F71FC8854}">
          <x14:formula1>
            <xm:f>DocumentList!$E$6:$E$999</xm:f>
          </x14:formula1>
          <xm:sqref>D6:D37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4C7B-02C9-4CD3-8187-2B1271D0A554}">
  <sheetPr codeName="Sheet52">
    <tabColor theme="9"/>
    <pageSetUpPr fitToPage="1"/>
  </sheetPr>
  <dimension ref="A1:Z37"/>
  <sheetViews>
    <sheetView showGridLines="0" zoomScale="85" zoomScaleNormal="85" workbookViewId="0">
      <pane xSplit="5" ySplit="5" topLeftCell="F6" activePane="bottomRight" state="frozen"/>
      <selection pane="topRight" activeCell="D23" sqref="D23"/>
      <selection pane="bottomLeft" activeCell="D23" sqref="D23"/>
      <selection pane="bottomRight" activeCell="F11" sqref="F11:F12"/>
    </sheetView>
  </sheetViews>
  <sheetFormatPr defaultColWidth="9.07421875" defaultRowHeight="21" x14ac:dyDescent="0.7"/>
  <cols>
    <col min="1" max="1" width="33.69140625" style="3" customWidth="1"/>
    <col min="2" max="2" width="9.69140625" style="344" hidden="1" customWidth="1"/>
    <col min="3" max="3" width="9.69140625" style="28" customWidth="1"/>
    <col min="4" max="4" width="12.69140625" style="345" customWidth="1"/>
    <col min="5" max="5" width="7.69140625" style="345" customWidth="1"/>
    <col min="6" max="6" width="11.69140625" style="28" customWidth="1"/>
    <col min="7" max="7" width="33.69140625" style="27" customWidth="1"/>
    <col min="8" max="8" width="8.69140625" style="27" customWidth="1"/>
    <col min="9" max="9" width="12.69140625" style="27" customWidth="1"/>
    <col min="10" max="10" width="11.69140625" style="27" customWidth="1"/>
    <col min="11" max="11" width="30.69140625" style="277" customWidth="1"/>
    <col min="12" max="13" width="12.69140625" style="345" customWidth="1"/>
    <col min="14" max="14" width="12.69140625" style="28" customWidth="1"/>
    <col min="15" max="15" width="20.69140625" style="277" customWidth="1"/>
    <col min="16" max="16" width="10.69140625" style="345" customWidth="1"/>
    <col min="17" max="17" width="8.69140625" style="345" customWidth="1"/>
    <col min="18" max="18" width="20.69140625" style="283" customWidth="1"/>
    <col min="19" max="24" width="9.07421875" style="1"/>
    <col min="25" max="26" width="0" style="1" hidden="1" customWidth="1"/>
    <col min="27" max="16384" width="9.07421875" style="1"/>
  </cols>
  <sheetData>
    <row r="1" spans="1:26" ht="21" customHeight="1" x14ac:dyDescent="0.7">
      <c r="A1" s="4"/>
      <c r="B1" s="1"/>
      <c r="D1" s="1"/>
      <c r="E1" s="1"/>
      <c r="K1" s="281"/>
      <c r="L1" s="1"/>
      <c r="M1" s="1"/>
      <c r="O1" s="281"/>
      <c r="P1" s="1"/>
      <c r="Q1" s="1"/>
      <c r="R1" s="281"/>
    </row>
    <row r="2" spans="1:26" ht="21" customHeight="1" x14ac:dyDescent="0.7">
      <c r="A2" s="25" t="s">
        <v>3</v>
      </c>
      <c r="B2" s="1"/>
      <c r="D2" s="1"/>
      <c r="E2" s="1"/>
      <c r="K2" s="281"/>
      <c r="L2" s="1"/>
      <c r="M2" s="1"/>
      <c r="O2" s="281"/>
      <c r="P2" s="1"/>
      <c r="Q2" s="1"/>
      <c r="R2" s="281"/>
    </row>
    <row r="3" spans="1:26" ht="21" customHeight="1" x14ac:dyDescent="0.7">
      <c r="A3" s="83" t="str" cm="1">
        <f t="array" aca="1" ref="A3" ca="1">MID(CELL("filename",A1),FIND("]",CELL("filename",A1))+1,256)</f>
        <v>DevCoAssessmentAnalysis(D&amp;T)</v>
      </c>
      <c r="B3" s="1"/>
      <c r="D3" s="1"/>
      <c r="E3" s="1"/>
      <c r="K3" s="281"/>
      <c r="L3" s="1"/>
      <c r="M3" s="1"/>
      <c r="O3" s="281"/>
      <c r="P3" s="1"/>
      <c r="Q3" s="1"/>
      <c r="R3" s="281"/>
    </row>
    <row r="4" spans="1:26" ht="4.95" customHeight="1" x14ac:dyDescent="0.7">
      <c r="A4" s="26"/>
      <c r="B4" s="2"/>
      <c r="D4" s="2"/>
      <c r="E4" s="2"/>
      <c r="K4" s="282"/>
      <c r="L4" s="1"/>
      <c r="M4" s="1"/>
      <c r="O4" s="281"/>
      <c r="P4" s="1"/>
      <c r="Q4" s="1"/>
      <c r="R4" s="281"/>
    </row>
    <row r="5" spans="1:26" s="192" customFormat="1" ht="63" customHeight="1" x14ac:dyDescent="0.7">
      <c r="A5" s="29" t="s">
        <v>690</v>
      </c>
      <c r="B5" s="29" t="s">
        <v>691</v>
      </c>
      <c r="C5" s="30" t="s">
        <v>738</v>
      </c>
      <c r="D5" s="29" t="s">
        <v>739</v>
      </c>
      <c r="E5" s="29" t="s">
        <v>740</v>
      </c>
      <c r="F5" s="30" t="s">
        <v>741</v>
      </c>
      <c r="G5" s="31" t="s">
        <v>852</v>
      </c>
      <c r="H5" s="284" t="s">
        <v>743</v>
      </c>
      <c r="I5" s="285" t="s">
        <v>744</v>
      </c>
      <c r="J5" s="280" t="s">
        <v>745</v>
      </c>
      <c r="K5" s="29" t="s">
        <v>746</v>
      </c>
      <c r="L5" s="29" t="s">
        <v>747</v>
      </c>
      <c r="M5" s="29" t="s">
        <v>748</v>
      </c>
      <c r="N5" s="30" t="s">
        <v>749</v>
      </c>
      <c r="O5" s="29" t="s">
        <v>750</v>
      </c>
      <c r="P5" s="31" t="s">
        <v>751</v>
      </c>
      <c r="Q5" s="31" t="s">
        <v>752</v>
      </c>
      <c r="R5" s="29" t="s">
        <v>753</v>
      </c>
    </row>
    <row r="6" spans="1:26" ht="78" customHeight="1" x14ac:dyDescent="0.7">
      <c r="A6" s="366" t="s">
        <v>1707</v>
      </c>
      <c r="B6" s="369" t="s">
        <v>1273</v>
      </c>
      <c r="C6" s="371">
        <f>IF(OR('DevCoAssessmentInput(D&amp;T)'!$C$6="",'DevCoAssessmentInput(D&amp;T)'!$C$6="Data Not Available"),"Data Not Available",IFERROR('DevCoAssessmentInput(D&amp;T)'!$C$6,"Data Not Available"))</f>
        <v>0.9</v>
      </c>
      <c r="D6" s="370" t="str">
        <f>_xlfn.IFS($C$6="Data Not Available","Needs Improvement",$C$6="","Needs Improvement",$C$6&gt;0.7,"Good",$C$6&gt;=0.5,"Satisfactory",$C$6&lt;0.5,"Needs Improvement")</f>
        <v>Good</v>
      </c>
      <c r="E6" s="372">
        <f>_xlfn.IFS($D$6="Good", 100%, $D$6="Satisfactory", 66%, $D$6="Needs Improvement", 33%)</f>
        <v>1</v>
      </c>
      <c r="F6" s="243">
        <v>0.27</v>
      </c>
      <c r="G6" s="242" t="s">
        <v>1521</v>
      </c>
      <c r="H6" s="243" t="s">
        <v>759</v>
      </c>
      <c r="I6" s="243" t="s">
        <v>760</v>
      </c>
      <c r="J6" s="243" t="s">
        <v>761</v>
      </c>
      <c r="K6" s="374"/>
      <c r="L6" s="422" t="s">
        <v>853</v>
      </c>
      <c r="M6" s="420">
        <f>ROUNDDOWN(($F$6*$E$6+$F$7*$E$7+$F$8*$E$8+$F$9*$E$9+$F$10*$E$10)*100,0)/100</f>
        <v>0.92</v>
      </c>
      <c r="N6" s="421">
        <v>0.5</v>
      </c>
      <c r="O6" s="410"/>
      <c r="P6" s="411" t="s">
        <v>854</v>
      </c>
      <c r="Q6" s="409">
        <f>ROUNDDOWN(($N$6*$M$6+$N$11*$M$11)*100,0)/100</f>
        <v>0.96</v>
      </c>
      <c r="R6" s="410"/>
      <c r="Y6" s="347">
        <v>1</v>
      </c>
      <c r="Z6" s="348">
        <v>1</v>
      </c>
    </row>
    <row r="7" spans="1:26" ht="78" customHeight="1" x14ac:dyDescent="0.7">
      <c r="A7" s="366" t="s">
        <v>1707</v>
      </c>
      <c r="B7" s="369" t="s">
        <v>1509</v>
      </c>
      <c r="C7" s="370" t="str">
        <f>IF(OR('DevCoAssessmentInput(D&amp;T)'!$C$7="",'DevCoAssessmentInput(D&amp;T)'!$C$7="Data Not Available"),"Data Not Available",IFERROR('DevCoAssessmentInput(D&amp;T)'!$C$7,"Data Not Available"))</f>
        <v>Partially Applied</v>
      </c>
      <c r="D7" s="370" t="str">
        <f>_xlfn.IFS($C$7="Data Not Available","Needs Improvement",$C$7="","Needs Improvement",$C$7="Yes","Good",$C$7="Partially Applied","Satisfactory",$C$7="No","Needs Improvement")</f>
        <v>Satisfactory</v>
      </c>
      <c r="E7" s="372">
        <f>_xlfn.IFS($D$7="Good", 100%, $D$7="Satisfactory", 66%, $D$7="Needs Improvement", 33%)</f>
        <v>0.66</v>
      </c>
      <c r="F7" s="243">
        <v>0.03</v>
      </c>
      <c r="G7" s="242" t="s">
        <v>1528</v>
      </c>
      <c r="H7" s="243" t="s">
        <v>712</v>
      </c>
      <c r="I7" s="243" t="s">
        <v>1529</v>
      </c>
      <c r="J7" s="243" t="s">
        <v>723</v>
      </c>
      <c r="K7" s="374"/>
      <c r="L7" s="422"/>
      <c r="M7" s="420"/>
      <c r="N7" s="421"/>
      <c r="O7" s="410"/>
      <c r="P7" s="411"/>
      <c r="Q7" s="409"/>
      <c r="R7" s="410"/>
      <c r="Y7" s="347">
        <v>2</v>
      </c>
      <c r="Z7" s="348">
        <v>2</v>
      </c>
    </row>
    <row r="8" spans="1:26" ht="57" customHeight="1" x14ac:dyDescent="0.7">
      <c r="A8" s="366" t="s">
        <v>1682</v>
      </c>
      <c r="B8" s="369" t="s">
        <v>1381</v>
      </c>
      <c r="C8" s="371">
        <f>IF(OR('DevCoAssessmentInput(D&amp;T)'!$C$8="",'DevCoAssessmentInput(D&amp;T)'!$C$8="Data Not Available"),"Data Not Available",IFERROR('DevCoAssessmentInput(D&amp;T)'!$C$8,"Data Not Available"))</f>
        <v>0.7</v>
      </c>
      <c r="D8" s="370" t="str">
        <f>_xlfn.IFS($C$8="Data Not Available","Needs Improvement",$C$8="","Needs Improvement",$C$8&gt;0.7,"Good",$C$8&gt;=0.5,"Satisfactory",$C$8&lt;0.5,"Needs Improvement")</f>
        <v>Satisfactory</v>
      </c>
      <c r="E8" s="372">
        <f>_xlfn.IFS($D$8="Good", 100%, $D$8="Satisfactory", 66%, $D$8="Needs Improvement", 33%)</f>
        <v>0.66</v>
      </c>
      <c r="F8" s="243">
        <v>0.2</v>
      </c>
      <c r="G8" s="242" t="s">
        <v>818</v>
      </c>
      <c r="H8" s="243" t="s">
        <v>759</v>
      </c>
      <c r="I8" s="243" t="s">
        <v>760</v>
      </c>
      <c r="J8" s="243" t="s">
        <v>761</v>
      </c>
      <c r="K8" s="374"/>
      <c r="L8" s="422"/>
      <c r="M8" s="420"/>
      <c r="N8" s="421"/>
      <c r="O8" s="410"/>
      <c r="P8" s="411"/>
      <c r="Q8" s="409"/>
      <c r="R8" s="410"/>
      <c r="Y8" s="347">
        <v>3</v>
      </c>
      <c r="Z8" s="348">
        <v>3</v>
      </c>
    </row>
    <row r="9" spans="1:26" ht="78" customHeight="1" x14ac:dyDescent="0.7">
      <c r="A9" s="366" t="s">
        <v>819</v>
      </c>
      <c r="B9" s="369" t="s">
        <v>1274</v>
      </c>
      <c r="C9" s="370" t="str">
        <f>IF(OR('DevCoAssessmentInput(D&amp;T)'!$C$9="",'DevCoAssessmentInput(D&amp;T)'!$C$9="Data Not Available"),"Data Not Available",IFERROR('DevCoAssessmentInput(D&amp;T)'!$C$9,"Data Not Available"))</f>
        <v>Yes</v>
      </c>
      <c r="D9" s="370" t="str">
        <f>_xlfn.IFS($C$9="Data Not Available","Needs Improvement",$C$9="","Needs Improvement",$C$9="Yes","Good",$C$9="Partially Applied","Satisfactory",$C$9="No","Needs Improvement")</f>
        <v>Good</v>
      </c>
      <c r="E9" s="372">
        <f>_xlfn.IFS($D$9="Good", 100%, $D$9="Satisfactory", 66%, $D$9="Needs Improvement", 33%)</f>
        <v>1</v>
      </c>
      <c r="F9" s="243">
        <v>0.2</v>
      </c>
      <c r="G9" s="242" t="s">
        <v>820</v>
      </c>
      <c r="H9" s="243" t="s">
        <v>712</v>
      </c>
      <c r="I9" s="243" t="s">
        <v>1529</v>
      </c>
      <c r="J9" s="243" t="s">
        <v>723</v>
      </c>
      <c r="K9" s="374"/>
      <c r="L9" s="422"/>
      <c r="M9" s="420"/>
      <c r="N9" s="421"/>
      <c r="O9" s="410"/>
      <c r="P9" s="411"/>
      <c r="Q9" s="409"/>
      <c r="R9" s="410"/>
      <c r="Y9" s="347">
        <v>4</v>
      </c>
      <c r="Z9" s="348">
        <v>4</v>
      </c>
    </row>
    <row r="10" spans="1:26" ht="57" customHeight="1" x14ac:dyDescent="0.7">
      <c r="A10" s="366" t="s">
        <v>821</v>
      </c>
      <c r="B10" s="369" t="s">
        <v>1275</v>
      </c>
      <c r="C10" s="371" t="str">
        <f>IF(OR('DevCoAssessmentInput(D&amp;T)'!$C$10="",'DevCoAssessmentInput(D&amp;T)'!$C$10="Data Not Available"),"Data Not Available",IFERROR('DevCoAssessmentInput(D&amp;T)'!$C$10,"Data Not Available"))</f>
        <v>Yes</v>
      </c>
      <c r="D10" s="370" t="str">
        <f>_xlfn.IFS($C$10="Data Not Available","Needs Improvement",$C$10="","Needs Improvement",$C$10&gt;0.7,"Good",$C$10&gt;=0.5,"Satisfactory",$C$10&lt;0.5,"Needs Improvement")</f>
        <v>Good</v>
      </c>
      <c r="E10" s="372">
        <f>_xlfn.IFS($D$10="Good", 100%, $D$10="Satisfactory", 66%, $D$10="Needs Improvement", 33%)</f>
        <v>1</v>
      </c>
      <c r="F10" s="243">
        <v>0.3</v>
      </c>
      <c r="G10" s="242" t="s">
        <v>822</v>
      </c>
      <c r="H10" s="243" t="s">
        <v>712</v>
      </c>
      <c r="I10" s="243" t="s">
        <v>1529</v>
      </c>
      <c r="J10" s="243" t="s">
        <v>723</v>
      </c>
      <c r="K10" s="374"/>
      <c r="L10" s="422"/>
      <c r="M10" s="420"/>
      <c r="N10" s="421"/>
      <c r="O10" s="410"/>
      <c r="P10" s="411"/>
      <c r="Q10" s="409"/>
      <c r="R10" s="410"/>
      <c r="Y10" s="347">
        <v>5</v>
      </c>
      <c r="Z10" s="348">
        <v>5</v>
      </c>
    </row>
    <row r="11" spans="1:26" ht="57" customHeight="1" x14ac:dyDescent="0.7">
      <c r="A11" s="405" t="s">
        <v>1708</v>
      </c>
      <c r="B11" s="369" t="s">
        <v>1614</v>
      </c>
      <c r="C11" s="412">
        <f>IF(OR('DevCoAssessmentInput(D&amp;T)'!$C$11="",'DevCoAssessmentInput(D&amp;T)'!$C$11="Data Not Available"),"Data Not Available",IFERROR(('DevCoAssessmentInput(D&amp;T)'!$C$11 - 'DevCoAssessmentInput(D&amp;T)'!$C$12)/'DevCoAssessmentInput(D&amp;T)'!$C$12,"Data Not Available"))</f>
        <v>2.9333257610177191E-2</v>
      </c>
      <c r="D11" s="414" t="str">
        <f>_xlfn.IFS($C$11="Data Not Available","Needs Improvement",$C$11="","Needs Improvement",$C$11&lt;0.15,"Good",$C$11&lt;=0.3,"Satisfactory",$C$11&gt;0.3,"Needs Improvement")</f>
        <v>Good</v>
      </c>
      <c r="E11" s="415">
        <f>_xlfn.IFS($D$11="Good", 100%, $D$11="Satisfactory", 66%, $D$11="Needs Improvement", 33%)</f>
        <v>1</v>
      </c>
      <c r="F11" s="416">
        <v>0.3</v>
      </c>
      <c r="G11" s="417" t="s">
        <v>1494</v>
      </c>
      <c r="H11" s="416" t="s">
        <v>855</v>
      </c>
      <c r="I11" s="416" t="s">
        <v>856</v>
      </c>
      <c r="J11" s="416" t="s">
        <v>857</v>
      </c>
      <c r="K11" s="410"/>
      <c r="L11" s="422" t="s">
        <v>858</v>
      </c>
      <c r="M11" s="420">
        <f>ROUNDDOWN(($F$11*$E$11+$F$13*$E$13+$F$15*$E$15)*100,0)/100</f>
        <v>1</v>
      </c>
      <c r="N11" s="421">
        <v>0.5</v>
      </c>
      <c r="O11" s="410"/>
      <c r="P11" s="411"/>
      <c r="Q11" s="409"/>
      <c r="R11" s="410"/>
      <c r="Y11" s="408">
        <v>6</v>
      </c>
      <c r="Z11" s="348">
        <v>6</v>
      </c>
    </row>
    <row r="12" spans="1:26" hidden="1" x14ac:dyDescent="0.7">
      <c r="A12" s="406"/>
      <c r="B12" s="369" t="s">
        <v>1615</v>
      </c>
      <c r="C12" s="413"/>
      <c r="D12" s="414"/>
      <c r="E12" s="415"/>
      <c r="F12" s="416"/>
      <c r="G12" s="419"/>
      <c r="H12" s="416"/>
      <c r="I12" s="416"/>
      <c r="J12" s="416"/>
      <c r="K12" s="410"/>
      <c r="L12" s="422"/>
      <c r="M12" s="420"/>
      <c r="N12" s="421"/>
      <c r="O12" s="410"/>
      <c r="P12" s="411"/>
      <c r="Q12" s="409"/>
      <c r="R12" s="410"/>
      <c r="Y12" s="408"/>
      <c r="Z12" s="348">
        <v>7</v>
      </c>
    </row>
    <row r="13" spans="1:26" ht="57" customHeight="1" x14ac:dyDescent="0.7">
      <c r="A13" s="405" t="s">
        <v>824</v>
      </c>
      <c r="B13" s="369" t="s">
        <v>1276</v>
      </c>
      <c r="C13" s="412">
        <f>IF(OR('DevCoAssessmentInput(D&amp;T)'!$C$13="",'DevCoAssessmentInput(D&amp;T)'!$C$13="Data Not Available"),"Data Not Available",IFERROR(('DevCoAssessmentInput(D&amp;T)'!$C$13 - 'DevCoAssessmentInput(D&amp;T)'!$C$14)/'DevCoAssessmentInput(D&amp;T)'!$C$14,"Data Not Available"))</f>
        <v>-5.3357372328595137E-2</v>
      </c>
      <c r="D13" s="414" t="str">
        <f>_xlfn.IFS($C$13="Data Not Available","Needs Improvement",$C$13="","Needs Improvement",$C$13&lt;0.15,"Good",$C$13&lt;=0.3,"Satisfactory",$C$13&gt;0.3,"Needs Improvement")</f>
        <v>Good</v>
      </c>
      <c r="E13" s="415">
        <f>_xlfn.IFS($D$13="Good", 100%, $D$13="Satisfactory", 66%, $D$13="Needs Improvement", 33%)</f>
        <v>1</v>
      </c>
      <c r="F13" s="416">
        <v>0.3</v>
      </c>
      <c r="G13" s="417" t="s">
        <v>825</v>
      </c>
      <c r="H13" s="416" t="s">
        <v>855</v>
      </c>
      <c r="I13" s="416" t="s">
        <v>856</v>
      </c>
      <c r="J13" s="416" t="s">
        <v>857</v>
      </c>
      <c r="K13" s="410"/>
      <c r="L13" s="422"/>
      <c r="M13" s="420"/>
      <c r="N13" s="421"/>
      <c r="O13" s="410"/>
      <c r="P13" s="411"/>
      <c r="Q13" s="409"/>
      <c r="R13" s="410"/>
      <c r="Y13" s="408">
        <v>7</v>
      </c>
      <c r="Z13" s="348">
        <v>8</v>
      </c>
    </row>
    <row r="14" spans="1:26" hidden="1" x14ac:dyDescent="0.7">
      <c r="A14" s="406"/>
      <c r="B14" s="369" t="s">
        <v>1277</v>
      </c>
      <c r="C14" s="413"/>
      <c r="D14" s="414"/>
      <c r="E14" s="415"/>
      <c r="F14" s="416"/>
      <c r="G14" s="419"/>
      <c r="H14" s="416"/>
      <c r="I14" s="416"/>
      <c r="J14" s="416"/>
      <c r="K14" s="410"/>
      <c r="L14" s="422"/>
      <c r="M14" s="420"/>
      <c r="N14" s="421"/>
      <c r="O14" s="410"/>
      <c r="P14" s="411"/>
      <c r="Q14" s="409"/>
      <c r="R14" s="410"/>
      <c r="Y14" s="408"/>
      <c r="Z14" s="348">
        <v>9</v>
      </c>
    </row>
    <row r="15" spans="1:26" ht="57" customHeight="1" x14ac:dyDescent="0.7">
      <c r="A15" s="405" t="s">
        <v>1692</v>
      </c>
      <c r="B15" s="369" t="s">
        <v>1278</v>
      </c>
      <c r="C15" s="412">
        <f>IF(OR('DevCoAssessmentInput(D&amp;T)'!$C$15="",'DevCoAssessmentInput(D&amp;T)'!$C$15="Data Not Available"),"Data Not Available",IFERROR(('DevCoAssessmentInput(D&amp;T)'!$C$15 - 'DevCoAssessmentInput(D&amp;T)'!$C$16)/'DevCoAssessmentInput(D&amp;T)'!$C$16,"Data Not Available"))</f>
        <v>-3.1160958554222337E-2</v>
      </c>
      <c r="D15" s="414" t="str">
        <f>_xlfn.IFS($C$15="Data Not Available","Needs Improvement",$C$15="","Needs Improvement",$C$15&lt;0.3,"Good",$C$15&lt;=0.4,"Satisfactory",$C$15&gt;0.4,"Needs Improvement")</f>
        <v>Good</v>
      </c>
      <c r="E15" s="415">
        <f>_xlfn.IFS($D$15="Good", 100%, $D$15="Satisfactory", 66%, $D$15="Needs Improvement", 33%)</f>
        <v>1</v>
      </c>
      <c r="F15" s="416">
        <v>0.4</v>
      </c>
      <c r="G15" s="417" t="s">
        <v>827</v>
      </c>
      <c r="H15" s="416" t="s">
        <v>762</v>
      </c>
      <c r="I15" s="416" t="s">
        <v>859</v>
      </c>
      <c r="J15" s="416" t="s">
        <v>767</v>
      </c>
      <c r="K15" s="410"/>
      <c r="L15" s="422"/>
      <c r="M15" s="420"/>
      <c r="N15" s="421"/>
      <c r="O15" s="410"/>
      <c r="P15" s="411"/>
      <c r="Q15" s="409"/>
      <c r="R15" s="410"/>
      <c r="Y15" s="408">
        <v>8</v>
      </c>
      <c r="Z15" s="348">
        <v>10</v>
      </c>
    </row>
    <row r="16" spans="1:26" hidden="1" x14ac:dyDescent="0.7">
      <c r="A16" s="406"/>
      <c r="B16" s="369" t="s">
        <v>1279</v>
      </c>
      <c r="C16" s="413"/>
      <c r="D16" s="414"/>
      <c r="E16" s="415"/>
      <c r="F16" s="416"/>
      <c r="G16" s="419"/>
      <c r="H16" s="416"/>
      <c r="I16" s="416"/>
      <c r="J16" s="416"/>
      <c r="K16" s="410"/>
      <c r="L16" s="422"/>
      <c r="M16" s="420"/>
      <c r="N16" s="421"/>
      <c r="O16" s="410"/>
      <c r="P16" s="411"/>
      <c r="Q16" s="409"/>
      <c r="R16" s="410"/>
      <c r="Y16" s="408"/>
      <c r="Z16" s="348">
        <v>11</v>
      </c>
    </row>
    <row r="17" spans="1:26" ht="57" customHeight="1" x14ac:dyDescent="0.7">
      <c r="A17" s="366" t="s">
        <v>1484</v>
      </c>
      <c r="B17" s="369" t="s">
        <v>1491</v>
      </c>
      <c r="C17" s="370" t="str">
        <f>IF(OR('DevCoAssessmentInput(D&amp;T)'!$C$17="",'DevCoAssessmentInput(D&amp;T)'!$C$17="Data Not Available"),"Data Not Available",IFERROR('DevCoAssessmentInput(D&amp;T)'!$C$17,"Data Not Available"))</f>
        <v>Partially Applied</v>
      </c>
      <c r="D17" s="370" t="str">
        <f>_xlfn.IFS($C$17="Data Not Available","Needs Improvement",$C$17="","Needs Improvement",$C$17="Yes","Good",$C$17="Partially Applied","Satisfactory",$C$17="No","Needs Improvement")</f>
        <v>Satisfactory</v>
      </c>
      <c r="E17" s="372">
        <f>_xlfn.IFS($D$17="Good", 100%, $D$17="Satisfactory", 66%, $D$17="Needs Improvement", 33%)</f>
        <v>0.66</v>
      </c>
      <c r="F17" s="243">
        <v>0.25</v>
      </c>
      <c r="G17" s="242" t="s">
        <v>1495</v>
      </c>
      <c r="H17" s="243" t="s">
        <v>712</v>
      </c>
      <c r="I17" s="243" t="s">
        <v>1529</v>
      </c>
      <c r="J17" s="243" t="s">
        <v>723</v>
      </c>
      <c r="K17" s="374"/>
      <c r="L17" s="422" t="s">
        <v>860</v>
      </c>
      <c r="M17" s="420">
        <f>ROUNDDOWN(($F$17*$E$17+$F$18*$E$18+$F$19*$E$19+$F$21*$E$21)*100,0)/100</f>
        <v>0.83</v>
      </c>
      <c r="N17" s="421">
        <v>1</v>
      </c>
      <c r="O17" s="410"/>
      <c r="P17" s="411" t="s">
        <v>861</v>
      </c>
      <c r="Q17" s="409">
        <f>ROUNDDOWN(($N$17*$M$17)*100,0)/100</f>
        <v>0.83</v>
      </c>
      <c r="R17" s="410"/>
      <c r="Y17" s="347">
        <v>9</v>
      </c>
      <c r="Z17" s="348">
        <v>12</v>
      </c>
    </row>
    <row r="18" spans="1:26" ht="99" customHeight="1" x14ac:dyDescent="0.7">
      <c r="A18" s="366" t="s">
        <v>830</v>
      </c>
      <c r="B18" s="369" t="s">
        <v>1280</v>
      </c>
      <c r="C18" s="370" t="str">
        <f>IF(OR('DevCoAssessmentInput(D&amp;T)'!$C$18="",'DevCoAssessmentInput(D&amp;T)'!$C$18="Data Not Available"),"Data Not Available",IFERROR('DevCoAssessmentInput(D&amp;T)'!$C$18,"Data Not Available"))</f>
        <v>Partially Applied</v>
      </c>
      <c r="D18" s="370" t="str">
        <f>_xlfn.IFS($C$18="Data Not Available","Needs Improvement",$C$18="","Needs Improvement",$C$18="Yes","Good",$C$18="Partially Applied","Satisfactory",$C$18="No","Needs Improvement")</f>
        <v>Satisfactory</v>
      </c>
      <c r="E18" s="372">
        <f>_xlfn.IFS($D$18="Good", 100%, $D$18="Satisfactory", 66%, $D$18="Needs Improvement", 33%)</f>
        <v>0.66</v>
      </c>
      <c r="F18" s="243">
        <v>0.25</v>
      </c>
      <c r="G18" s="242" t="s">
        <v>831</v>
      </c>
      <c r="H18" s="243" t="s">
        <v>712</v>
      </c>
      <c r="I18" s="243" t="s">
        <v>1529</v>
      </c>
      <c r="J18" s="243" t="s">
        <v>723</v>
      </c>
      <c r="K18" s="374"/>
      <c r="L18" s="422"/>
      <c r="M18" s="420"/>
      <c r="N18" s="421"/>
      <c r="O18" s="410"/>
      <c r="P18" s="411"/>
      <c r="Q18" s="409"/>
      <c r="R18" s="410"/>
      <c r="Y18" s="347">
        <v>10</v>
      </c>
      <c r="Z18" s="348">
        <v>13</v>
      </c>
    </row>
    <row r="19" spans="1:26" ht="57" customHeight="1" x14ac:dyDescent="0.7">
      <c r="A19" s="405" t="s">
        <v>832</v>
      </c>
      <c r="B19" s="369" t="s">
        <v>1281</v>
      </c>
      <c r="C19" s="414" t="str">
        <f>IF(OR('DevCoAssessmentInput(D&amp;T)'!$C$19="",'DevCoAssessmentInput(D&amp;T)'!$C$19="Data Not Available"),"Data Not Available",IFERROR(IF(AND('DevCoAssessmentInput(D&amp;T)'!$C$19="",'DevCoAssessmentInput(D&amp;T)'!$C$20=""),"Data Not Available",IF(AND('DevCoAssessmentInput(D&amp;T)'!$C$19&lt;&gt;"",'DevCoAssessmentInput(D&amp;T)'!$C$20&lt;&gt;""),IF('DevCoAssessmentInput(D&amp;T)'!$C$19='DevCoAssessmentInput(D&amp;T)'!$C$20,"Yes","No"),"Data Not Available")),"Data Not Available"))</f>
        <v>Yes</v>
      </c>
      <c r="D19" s="414" t="str">
        <f>_xlfn.IFS($C$19="Data Not Available","Needs Improvement",$C$19="","Needs Improvement",$C$19="Yes","Good",$C$19="Partially Applied","Satisfactory",$C$19="No","Needs Improvement")</f>
        <v>Good</v>
      </c>
      <c r="E19" s="415">
        <f>_xlfn.IFS($D$19="Good", 100%, $D$19="Satisfactory", 66%, $D$19="Needs Improvement", 33%)</f>
        <v>1</v>
      </c>
      <c r="F19" s="416">
        <v>0.25</v>
      </c>
      <c r="G19" s="417" t="s">
        <v>833</v>
      </c>
      <c r="H19" s="416" t="s">
        <v>712</v>
      </c>
      <c r="I19" s="416" t="s">
        <v>1529</v>
      </c>
      <c r="J19" s="416" t="s">
        <v>723</v>
      </c>
      <c r="K19" s="410"/>
      <c r="L19" s="422"/>
      <c r="M19" s="420"/>
      <c r="N19" s="421"/>
      <c r="O19" s="410"/>
      <c r="P19" s="411"/>
      <c r="Q19" s="409"/>
      <c r="R19" s="410"/>
      <c r="Y19" s="408">
        <v>11</v>
      </c>
      <c r="Z19" s="348">
        <v>14</v>
      </c>
    </row>
    <row r="20" spans="1:26" hidden="1" x14ac:dyDescent="0.7">
      <c r="A20" s="406"/>
      <c r="B20" s="369" t="s">
        <v>1282</v>
      </c>
      <c r="C20" s="413"/>
      <c r="D20" s="414"/>
      <c r="E20" s="415"/>
      <c r="F20" s="416"/>
      <c r="G20" s="419"/>
      <c r="H20" s="416"/>
      <c r="I20" s="416"/>
      <c r="J20" s="416"/>
      <c r="K20" s="410"/>
      <c r="L20" s="422"/>
      <c r="M20" s="420"/>
      <c r="N20" s="421"/>
      <c r="O20" s="410"/>
      <c r="P20" s="411"/>
      <c r="Q20" s="409"/>
      <c r="R20" s="410"/>
      <c r="Y20" s="408"/>
      <c r="Z20" s="348">
        <v>15</v>
      </c>
    </row>
    <row r="21" spans="1:26" ht="57" customHeight="1" x14ac:dyDescent="0.7">
      <c r="A21" s="366" t="s">
        <v>834</v>
      </c>
      <c r="B21" s="369" t="s">
        <v>1492</v>
      </c>
      <c r="C21" s="370" t="str">
        <f>IF(OR('DevCoAssessmentInput(D&amp;T)'!$C$21="",'DevCoAssessmentInput(D&amp;T)'!$C$21="Data Not Available"),"Data Not Available",IFERROR('DevCoAssessmentInput(D&amp;T)'!$C$21,"Data Not Available"))</f>
        <v>Yes</v>
      </c>
      <c r="D21" s="370" t="str">
        <f>_xlfn.IFS($C$21="Data Not Available","Needs Improvement",$C$21="","Needs Improvement",$C$21="Yes","Good",$C$21="Partially Applied","Satisfactory",$C$21="No","Needs Improvement")</f>
        <v>Good</v>
      </c>
      <c r="E21" s="372">
        <f>_xlfn.IFS($D$21="Good", 100%, $D$21="Satisfactory", 66%, $D$21="Needs Improvement", 33%)</f>
        <v>1</v>
      </c>
      <c r="F21" s="243">
        <v>0.25</v>
      </c>
      <c r="G21" s="242" t="s">
        <v>835</v>
      </c>
      <c r="H21" s="243" t="s">
        <v>712</v>
      </c>
      <c r="I21" s="243" t="s">
        <v>1529</v>
      </c>
      <c r="J21" s="243" t="s">
        <v>723</v>
      </c>
      <c r="K21" s="374"/>
      <c r="L21" s="422"/>
      <c r="M21" s="420"/>
      <c r="N21" s="421"/>
      <c r="O21" s="410"/>
      <c r="P21" s="411"/>
      <c r="Q21" s="409"/>
      <c r="R21" s="410"/>
      <c r="Y21" s="347">
        <v>12</v>
      </c>
      <c r="Z21" s="348">
        <v>16</v>
      </c>
    </row>
    <row r="22" spans="1:26" ht="57" customHeight="1" x14ac:dyDescent="0.7">
      <c r="A22" s="366" t="s">
        <v>836</v>
      </c>
      <c r="B22" s="369" t="s">
        <v>1493</v>
      </c>
      <c r="C22" s="370" t="str">
        <f>IF(OR('DevCoAssessmentInput(D&amp;T)'!$C$22="",'DevCoAssessmentInput(D&amp;T)'!$C$22="Data Not Available"),"Data Not Available",IFERROR('DevCoAssessmentInput(D&amp;T)'!$C$22,"Data Not Available"))</f>
        <v>No</v>
      </c>
      <c r="D22" s="370" t="str">
        <f>_xlfn.IFS($C$22="Data Not Available","Needs Improvement",$C$22="","Needs Improvement",$C$22="Yes","Good",$C$22="Partially Applied","Satisfactory",$C$22="No","Needs Improvement")</f>
        <v>Needs Improvement</v>
      </c>
      <c r="E22" s="372">
        <f>_xlfn.IFS($D$22="Good", 100%, $D$22="Satisfactory", 66%, $D$22="Needs Improvement", 33%)</f>
        <v>0.33</v>
      </c>
      <c r="F22" s="243">
        <v>0.1</v>
      </c>
      <c r="G22" s="242" t="s">
        <v>837</v>
      </c>
      <c r="H22" s="243" t="s">
        <v>712</v>
      </c>
      <c r="I22" s="243" t="s">
        <v>1529</v>
      </c>
      <c r="J22" s="243" t="s">
        <v>723</v>
      </c>
      <c r="K22" s="374"/>
      <c r="L22" s="422" t="s">
        <v>862</v>
      </c>
      <c r="M22" s="420">
        <f>ROUNDDOWN(($F$22*$E$22+$F$23*$E$23+$F$24*$E$24+$F$25*$E$25+$F$26*$E$26)*100,0)/100</f>
        <v>0.69</v>
      </c>
      <c r="N22" s="421">
        <v>1</v>
      </c>
      <c r="O22" s="410"/>
      <c r="P22" s="411" t="s">
        <v>863</v>
      </c>
      <c r="Q22" s="409">
        <f>ROUNDDOWN(($N$22*$M$22)*100,0)/100</f>
        <v>0.69</v>
      </c>
      <c r="R22" s="410"/>
      <c r="Y22" s="347">
        <v>13</v>
      </c>
      <c r="Z22" s="348">
        <v>17</v>
      </c>
    </row>
    <row r="23" spans="1:26" ht="99" customHeight="1" x14ac:dyDescent="0.7">
      <c r="A23" s="366" t="s">
        <v>838</v>
      </c>
      <c r="B23" s="369" t="s">
        <v>1382</v>
      </c>
      <c r="C23" s="371">
        <f>IF(OR('DevCoAssessmentInput(D&amp;T)'!$C$23="",'DevCoAssessmentInput(D&amp;T)'!$C$23="Data Not Available"),"Data Not Available",IFERROR('DevCoAssessmentInput(D&amp;T)'!$C$23,"Data Not Available"))</f>
        <v>0.8</v>
      </c>
      <c r="D23" s="370" t="str">
        <f>_xlfn.IFS($C$23="Data Not Available","Needs Improvement",$C$23="","Needs Improvement",$C$23&gt;0.7,"Good",$C$23&gt;=0.5,"Satisfactory",$C$23&lt;0.5,"Needs Improvement")</f>
        <v>Good</v>
      </c>
      <c r="E23" s="372">
        <f>_xlfn.IFS($D$23="Good", 100%, $D$23="Satisfactory", 66%, $D$23="Needs Improvement", 33%)</f>
        <v>1</v>
      </c>
      <c r="F23" s="243">
        <v>0.2</v>
      </c>
      <c r="G23" s="242" t="s">
        <v>839</v>
      </c>
      <c r="H23" s="243" t="s">
        <v>759</v>
      </c>
      <c r="I23" s="243" t="s">
        <v>760</v>
      </c>
      <c r="J23" s="243" t="s">
        <v>761</v>
      </c>
      <c r="K23" s="374"/>
      <c r="L23" s="422"/>
      <c r="M23" s="420"/>
      <c r="N23" s="421"/>
      <c r="O23" s="410"/>
      <c r="P23" s="411"/>
      <c r="Q23" s="409"/>
      <c r="R23" s="410"/>
      <c r="Y23" s="347">
        <v>14</v>
      </c>
      <c r="Z23" s="348">
        <v>18</v>
      </c>
    </row>
    <row r="24" spans="1:26" ht="78" customHeight="1" x14ac:dyDescent="0.7">
      <c r="A24" s="366" t="s">
        <v>1485</v>
      </c>
      <c r="B24" s="369" t="s">
        <v>1510</v>
      </c>
      <c r="C24" s="370" t="str">
        <f>IF(OR('DevCoAssessmentInput(D&amp;T)'!$C$24="",'DevCoAssessmentInput(D&amp;T)'!$C$24="Data Not Available"),"Data Not Available",IFERROR('DevCoAssessmentInput(D&amp;T)'!$C$24,"Data Not Available"))</f>
        <v>Yes</v>
      </c>
      <c r="D24" s="370" t="str">
        <f>_xlfn.IFS($C$24="Data Not Available","Needs Improvement",$C$24="","Needs Improvement",$C$24="Yes","Good",$C$24="Partially Applied","Satisfactory",$C$24="No","Needs Improvement")</f>
        <v>Good</v>
      </c>
      <c r="E24" s="372">
        <f>_xlfn.IFS($D$24="Good", 100%, $D$24="Satisfactory", 66%, $D$24="Needs Improvement", 33%)</f>
        <v>1</v>
      </c>
      <c r="F24" s="243">
        <v>0.3</v>
      </c>
      <c r="G24" s="242" t="s">
        <v>1496</v>
      </c>
      <c r="H24" s="243" t="s">
        <v>712</v>
      </c>
      <c r="I24" s="243" t="s">
        <v>1529</v>
      </c>
      <c r="J24" s="243" t="s">
        <v>723</v>
      </c>
      <c r="K24" s="374"/>
      <c r="L24" s="422"/>
      <c r="M24" s="420"/>
      <c r="N24" s="421"/>
      <c r="O24" s="410"/>
      <c r="P24" s="411"/>
      <c r="Q24" s="409"/>
      <c r="R24" s="410"/>
      <c r="Y24" s="347">
        <v>15</v>
      </c>
      <c r="Z24" s="348">
        <v>19</v>
      </c>
    </row>
    <row r="25" spans="1:26" ht="141" customHeight="1" x14ac:dyDescent="0.7">
      <c r="A25" s="366" t="s">
        <v>842</v>
      </c>
      <c r="B25" s="369" t="s">
        <v>1283</v>
      </c>
      <c r="C25" s="370" t="str">
        <f>IF(OR('DevCoAssessmentInput(D&amp;T)'!$C$25="",'DevCoAssessmentInput(D&amp;T)'!$C$25="Data Not Available"),"Data Not Available",IFERROR('DevCoAssessmentInput(D&amp;T)'!$C$25,"Data Not Available"))</f>
        <v>Partially Applied</v>
      </c>
      <c r="D25" s="370" t="str">
        <f>_xlfn.IFS($C$25="Data Not Available","Needs Improvement",$C$25="","Needs Improvement",$C$25="Yes","Good",$C$25="Partially Applied","Satisfactory",$C$25="No","Needs Improvement")</f>
        <v>Satisfactory</v>
      </c>
      <c r="E25" s="372">
        <f>_xlfn.IFS($D$25="Good", 100%, $D$25="Satisfactory", 66%, $D$25="Needs Improvement", 33%)</f>
        <v>0.66</v>
      </c>
      <c r="F25" s="243">
        <v>0.1</v>
      </c>
      <c r="G25" s="242" t="s">
        <v>843</v>
      </c>
      <c r="H25" s="243" t="s">
        <v>712</v>
      </c>
      <c r="I25" s="243" t="s">
        <v>1529</v>
      </c>
      <c r="J25" s="243" t="s">
        <v>723</v>
      </c>
      <c r="K25" s="374"/>
      <c r="L25" s="422"/>
      <c r="M25" s="420"/>
      <c r="N25" s="421"/>
      <c r="O25" s="410"/>
      <c r="P25" s="411"/>
      <c r="Q25" s="409"/>
      <c r="R25" s="410"/>
      <c r="Y25" s="347">
        <v>16</v>
      </c>
      <c r="Z25" s="348">
        <v>20</v>
      </c>
    </row>
    <row r="26" spans="1:26" ht="57" customHeight="1" x14ac:dyDescent="0.7">
      <c r="A26" s="366" t="s">
        <v>844</v>
      </c>
      <c r="B26" s="369" t="s">
        <v>1284</v>
      </c>
      <c r="C26" s="370" t="str">
        <f>IF(OR('DevCoAssessmentInput(D&amp;T)'!$C$26="",'DevCoAssessmentInput(D&amp;T)'!$C$26="Data Not Available"),"Data Not Available",IFERROR('DevCoAssessmentInput(D&amp;T)'!$C$26,"Data Not Available"))</f>
        <v>No</v>
      </c>
      <c r="D26" s="370" t="str">
        <f>_xlfn.IFS($C$26="Data Not Available","Needs Improvement",$C$26="","Needs Improvement",$C$26="Yes","Good",$C$26="Partially Applied","Satisfactory",$C$26="No","Needs Improvement")</f>
        <v>Needs Improvement</v>
      </c>
      <c r="E26" s="372">
        <f>_xlfn.IFS($D$26="Good", 100%, $D$26="Satisfactory", 66%, $D$26="Needs Improvement", 33%)</f>
        <v>0.33</v>
      </c>
      <c r="F26" s="243">
        <v>0.3</v>
      </c>
      <c r="G26" s="242" t="s">
        <v>845</v>
      </c>
      <c r="H26" s="243" t="s">
        <v>712</v>
      </c>
      <c r="I26" s="243" t="s">
        <v>1529</v>
      </c>
      <c r="J26" s="243" t="s">
        <v>723</v>
      </c>
      <c r="K26" s="374"/>
      <c r="L26" s="422"/>
      <c r="M26" s="420"/>
      <c r="N26" s="421"/>
      <c r="O26" s="410"/>
      <c r="P26" s="411"/>
      <c r="Q26" s="409"/>
      <c r="R26" s="410"/>
      <c r="Y26" s="347">
        <v>17</v>
      </c>
      <c r="Z26" s="348">
        <v>21</v>
      </c>
    </row>
    <row r="27" spans="1:26" ht="99" customHeight="1" x14ac:dyDescent="0.7">
      <c r="A27" s="366" t="s">
        <v>1486</v>
      </c>
      <c r="B27" s="369" t="s">
        <v>1285</v>
      </c>
      <c r="C27" s="370" t="str">
        <f>IF(OR('DevCoAssessmentInput(D&amp;T)'!$C$27="",'DevCoAssessmentInput(D&amp;T)'!$C$27="Data Not Available"),"Data Not Available",IFERROR('DevCoAssessmentInput(D&amp;T)'!$C$27,"Data Not Available"))</f>
        <v>Yes</v>
      </c>
      <c r="D27" s="370" t="str">
        <f>_xlfn.IFS($C$27="Data Not Available","Needs Improvement",$C$27="","Needs Improvement",$C$27="Yes","Good",$C$27="Partially Applied","Satisfactory",$C$27="No","Needs Improvement")</f>
        <v>Good</v>
      </c>
      <c r="E27" s="372">
        <f>_xlfn.IFS($D$27="Good", 100%, $D$27="Satisfactory", 66%, $D$27="Needs Improvement", 33%)</f>
        <v>1</v>
      </c>
      <c r="F27" s="243">
        <v>0.5</v>
      </c>
      <c r="G27" s="242" t="s">
        <v>846</v>
      </c>
      <c r="H27" s="243" t="s">
        <v>712</v>
      </c>
      <c r="I27" s="243" t="s">
        <v>1529</v>
      </c>
      <c r="J27" s="243" t="s">
        <v>723</v>
      </c>
      <c r="K27" s="374"/>
      <c r="L27" s="422" t="s">
        <v>867</v>
      </c>
      <c r="M27" s="420">
        <f>ROUNDDOWN(($F$27*$E$27+$F$28*$E$28)*100,0)/100</f>
        <v>0.83</v>
      </c>
      <c r="N27" s="421">
        <v>0.4</v>
      </c>
      <c r="O27" s="410"/>
      <c r="P27" s="411" t="s">
        <v>868</v>
      </c>
      <c r="Q27" s="409">
        <f>ROUNDDOWN(($N$27*$M$27+$N$29*$M$29)*100,0)/100</f>
        <v>0.84</v>
      </c>
      <c r="R27" s="410"/>
      <c r="Y27" s="347">
        <v>18</v>
      </c>
      <c r="Z27" s="348">
        <v>22</v>
      </c>
    </row>
    <row r="28" spans="1:26" ht="78" customHeight="1" x14ac:dyDescent="0.7">
      <c r="A28" s="366" t="s">
        <v>847</v>
      </c>
      <c r="B28" s="369" t="s">
        <v>1286</v>
      </c>
      <c r="C28" s="370" t="str">
        <f>IF(OR('DevCoAssessmentInput(D&amp;T)'!$C$28="",'DevCoAssessmentInput(D&amp;T)'!$C$28="Data Not Available"),"Data Not Available",IFERROR('DevCoAssessmentInput(D&amp;T)'!$C$28,"Data Not Available"))</f>
        <v>Partially Applied</v>
      </c>
      <c r="D28" s="370" t="str">
        <f>_xlfn.IFS($C$28="Data Not Available","Needs Improvement",$C$28="","Needs Improvement",$C$28="Yes","Good",$C$28="Partially Applied","Satisfactory",$C$28="No","Needs Improvement")</f>
        <v>Satisfactory</v>
      </c>
      <c r="E28" s="372">
        <f>_xlfn.IFS($D$28="Good", 100%, $D$28="Satisfactory", 66%, $D$28="Needs Improvement", 33%)</f>
        <v>0.66</v>
      </c>
      <c r="F28" s="243">
        <v>0.5</v>
      </c>
      <c r="G28" s="242" t="s">
        <v>848</v>
      </c>
      <c r="H28" s="243" t="s">
        <v>712</v>
      </c>
      <c r="I28" s="243" t="s">
        <v>1529</v>
      </c>
      <c r="J28" s="243" t="s">
        <v>723</v>
      </c>
      <c r="K28" s="374"/>
      <c r="L28" s="422"/>
      <c r="M28" s="420"/>
      <c r="N28" s="421"/>
      <c r="O28" s="410"/>
      <c r="P28" s="411"/>
      <c r="Q28" s="409"/>
      <c r="R28" s="410"/>
      <c r="Y28" s="347">
        <v>19</v>
      </c>
      <c r="Z28" s="348">
        <v>23</v>
      </c>
    </row>
    <row r="29" spans="1:26" ht="78" customHeight="1" x14ac:dyDescent="0.7">
      <c r="A29" s="366" t="s">
        <v>849</v>
      </c>
      <c r="B29" s="369" t="s">
        <v>1383</v>
      </c>
      <c r="C29" s="371">
        <f>IF(OR('DevCoAssessmentInput(D&amp;T)'!$C$29="",'DevCoAssessmentInput(D&amp;T)'!$C$29="Data Not Available"),"Data Not Available",IFERROR('DevCoAssessmentInput(D&amp;T)'!$C$29,"Data Not Available"))</f>
        <v>0.1</v>
      </c>
      <c r="D29" s="370" t="str">
        <f>_xlfn.IFS($C$29="Data Not Available","Needs Improvement",$C$29="","Needs Improvement",$C$29&lt;0.1,"Good",$C$29&lt;=0.3,"Satisfactory",$C$29&gt;0.3,"Needs Improvement")</f>
        <v>Satisfactory</v>
      </c>
      <c r="E29" s="372">
        <f>_xlfn.IFS($D$29="Good", 100%, $D$29="Satisfactory", 66%, $D$29="Needs Improvement", 33%)</f>
        <v>0.66</v>
      </c>
      <c r="F29" s="243">
        <v>0.1</v>
      </c>
      <c r="G29" s="242" t="s">
        <v>1497</v>
      </c>
      <c r="H29" s="243" t="s">
        <v>869</v>
      </c>
      <c r="I29" s="243" t="s">
        <v>870</v>
      </c>
      <c r="J29" s="243" t="s">
        <v>857</v>
      </c>
      <c r="K29" s="374"/>
      <c r="L29" s="422" t="s">
        <v>871</v>
      </c>
      <c r="M29" s="420">
        <f>ROUNDDOWN(($F$29*$E$29+$F$30*$E$30+$F$31*$E$31+$F$32*$E$32+$F$33*$E$33+$F$34*$E$34)*100,0)/100</f>
        <v>0.86</v>
      </c>
      <c r="N29" s="421">
        <v>0.6</v>
      </c>
      <c r="O29" s="410"/>
      <c r="P29" s="411"/>
      <c r="Q29" s="409"/>
      <c r="R29" s="410"/>
      <c r="Y29" s="347">
        <v>20</v>
      </c>
      <c r="Z29" s="348">
        <v>24</v>
      </c>
    </row>
    <row r="30" spans="1:26" ht="57" customHeight="1" x14ac:dyDescent="0.7">
      <c r="A30" s="366" t="s">
        <v>1487</v>
      </c>
      <c r="B30" s="369" t="s">
        <v>1511</v>
      </c>
      <c r="C30" s="370" t="str">
        <f>IF(OR('DevCoAssessmentInput(D&amp;T)'!$C$30="",'DevCoAssessmentInput(D&amp;T)'!$C$30="Data Not Available"),"Data Not Available",IFERROR('DevCoAssessmentInput(D&amp;T)'!$C$30,"Data Not Available"))</f>
        <v>Yes</v>
      </c>
      <c r="D30" s="370" t="str">
        <f>_xlfn.IFS($C$30="Data Not Available","Needs Improvement",$C$30="","Needs Improvement",$C$30="Yes","Good",$C$30="Partially Applied","Satisfactory",$C$30="No","Needs Improvement")</f>
        <v>Good</v>
      </c>
      <c r="E30" s="372">
        <f>_xlfn.IFS($D$30="Good", 100%, $D$30="Satisfactory", 66%, $D$30="Needs Improvement", 33%)</f>
        <v>1</v>
      </c>
      <c r="F30" s="243">
        <v>0.2</v>
      </c>
      <c r="G30" s="242" t="s">
        <v>1498</v>
      </c>
      <c r="H30" s="243" t="s">
        <v>712</v>
      </c>
      <c r="I30" s="243" t="s">
        <v>1529</v>
      </c>
      <c r="J30" s="243" t="s">
        <v>723</v>
      </c>
      <c r="K30" s="374"/>
      <c r="L30" s="422"/>
      <c r="M30" s="420"/>
      <c r="N30" s="421"/>
      <c r="O30" s="410"/>
      <c r="P30" s="411"/>
      <c r="Q30" s="409"/>
      <c r="R30" s="410"/>
      <c r="Y30" s="347">
        <v>21</v>
      </c>
      <c r="Z30" s="348">
        <v>25</v>
      </c>
    </row>
    <row r="31" spans="1:26" ht="120" customHeight="1" x14ac:dyDescent="0.7">
      <c r="A31" s="366" t="s">
        <v>1488</v>
      </c>
      <c r="B31" s="369" t="s">
        <v>1419</v>
      </c>
      <c r="C31" s="370" t="str">
        <f>IF(OR('DevCoAssessmentInput(D&amp;T)'!$C$31="",'DevCoAssessmentInput(D&amp;T)'!$C$31="Data Not Available"),"Data Not Available",IFERROR('DevCoAssessmentInput(D&amp;T)'!$C$31,"Data Not Available"))</f>
        <v>Partially Applied</v>
      </c>
      <c r="D31" s="370" t="str">
        <f>_xlfn.IFS($C$31="Data Not Available","Needs Improvement",$C$31="","Needs Improvement",$C$31="Yes","Good",$C$31="Partially Applied","Satisfactory",$C$31="No","Needs Improvement")</f>
        <v>Satisfactory</v>
      </c>
      <c r="E31" s="372">
        <f>_xlfn.IFS($D$31="Good", 100%, $D$31="Satisfactory", 66%, $D$31="Needs Improvement", 33%)</f>
        <v>0.66</v>
      </c>
      <c r="F31" s="243">
        <v>0.15</v>
      </c>
      <c r="G31" s="242" t="s">
        <v>1499</v>
      </c>
      <c r="H31" s="243" t="s">
        <v>712</v>
      </c>
      <c r="I31" s="243" t="s">
        <v>1529</v>
      </c>
      <c r="J31" s="243" t="s">
        <v>723</v>
      </c>
      <c r="K31" s="374"/>
      <c r="L31" s="422"/>
      <c r="M31" s="420"/>
      <c r="N31" s="421"/>
      <c r="O31" s="410"/>
      <c r="P31" s="411"/>
      <c r="Q31" s="409"/>
      <c r="R31" s="410"/>
      <c r="Y31" s="347">
        <v>22</v>
      </c>
      <c r="Z31" s="348">
        <v>26</v>
      </c>
    </row>
    <row r="32" spans="1:26" ht="57" customHeight="1" x14ac:dyDescent="0.7">
      <c r="A32" s="366" t="s">
        <v>1489</v>
      </c>
      <c r="B32" s="369" t="s">
        <v>1512</v>
      </c>
      <c r="C32" s="370" t="str">
        <f>IF(OR('DevCoAssessmentInput(D&amp;T)'!$C$32="",'DevCoAssessmentInput(D&amp;T)'!$C$32="Data Not Available"),"Data Not Available",IFERROR('DevCoAssessmentInput(D&amp;T)'!$C$32,"Data Not Available"))</f>
        <v>Yes</v>
      </c>
      <c r="D32" s="370" t="str">
        <f>_xlfn.IFS($C$32="Data Not Available","Needs Improvement",$C$32="","Needs Improvement",$C$32="Yes","Good",$C$32="Partially Applied","Satisfactory",$C$32="No","Needs Improvement")</f>
        <v>Good</v>
      </c>
      <c r="E32" s="372">
        <f>_xlfn.IFS($D$32="Good", 100%, $D$32="Satisfactory", 66%, $D$32="Needs Improvement", 33%)</f>
        <v>1</v>
      </c>
      <c r="F32" s="243">
        <v>0.25</v>
      </c>
      <c r="G32" s="242" t="s">
        <v>1500</v>
      </c>
      <c r="H32" s="243" t="s">
        <v>712</v>
      </c>
      <c r="I32" s="243" t="s">
        <v>1529</v>
      </c>
      <c r="J32" s="243" t="s">
        <v>723</v>
      </c>
      <c r="K32" s="374"/>
      <c r="L32" s="422"/>
      <c r="M32" s="420"/>
      <c r="N32" s="421"/>
      <c r="O32" s="410"/>
      <c r="P32" s="411"/>
      <c r="Q32" s="409"/>
      <c r="R32" s="410"/>
      <c r="Y32" s="347">
        <v>23</v>
      </c>
      <c r="Z32" s="348">
        <v>27</v>
      </c>
    </row>
    <row r="33" spans="1:26" ht="78" customHeight="1" x14ac:dyDescent="0.7">
      <c r="A33" s="366" t="s">
        <v>1416</v>
      </c>
      <c r="B33" s="369" t="s">
        <v>1420</v>
      </c>
      <c r="C33" s="370" t="str">
        <f>IF(OR('DevCoAssessmentInput(D&amp;T)'!$C$33="",'DevCoAssessmentInput(D&amp;T)'!$C$33="Data Not Available"),"Data Not Available",IFERROR('DevCoAssessmentInput(D&amp;T)'!$C$33,"Data Not Available"))</f>
        <v>Yes</v>
      </c>
      <c r="D33" s="370" t="str">
        <f>_xlfn.IFS($C$33="Data Not Available","Needs Improvement",$C$33="","Needs Improvement",$C$33="Yes","Good",$C$33="Partially Applied","Satisfactory",$C$33="No","Needs Improvement")</f>
        <v>Good</v>
      </c>
      <c r="E33" s="372">
        <f>_xlfn.IFS($D$33="Good", 100%, $D$33="Satisfactory", 66%, $D$33="Needs Improvement", 33%)</f>
        <v>1</v>
      </c>
      <c r="F33" s="243">
        <v>0.15</v>
      </c>
      <c r="G33" s="242" t="s">
        <v>1424</v>
      </c>
      <c r="H33" s="243" t="s">
        <v>712</v>
      </c>
      <c r="I33" s="243" t="s">
        <v>1529</v>
      </c>
      <c r="J33" s="243" t="s">
        <v>723</v>
      </c>
      <c r="K33" s="374"/>
      <c r="L33" s="422"/>
      <c r="M33" s="420"/>
      <c r="N33" s="421"/>
      <c r="O33" s="410"/>
      <c r="P33" s="411"/>
      <c r="Q33" s="409"/>
      <c r="R33" s="410"/>
      <c r="Y33" s="347">
        <v>24</v>
      </c>
      <c r="Z33" s="348">
        <v>28</v>
      </c>
    </row>
    <row r="34" spans="1:26" ht="57" customHeight="1" x14ac:dyDescent="0.7">
      <c r="A34" s="366" t="s">
        <v>1490</v>
      </c>
      <c r="B34" s="369" t="s">
        <v>1616</v>
      </c>
      <c r="C34" s="370" t="str">
        <f>IF(OR('DevCoAssessmentInput(D&amp;T)'!$C$34="",'DevCoAssessmentInput(D&amp;T)'!$C$34="Data Not Available"),"Data Not Available",IFERROR('DevCoAssessmentInput(D&amp;T)'!$C$34,"Data Not Available"))</f>
        <v>Partially Applied</v>
      </c>
      <c r="D34" s="370" t="str">
        <f>_xlfn.IFS($C$34="Data Not Available","Needs Improvement",$C$34="","Needs Improvement",$C$34="Yes","Good",$C$34="Partially Applied","Satisfactory",$C$34="No","Needs Improvement")</f>
        <v>Satisfactory</v>
      </c>
      <c r="E34" s="372">
        <f>_xlfn.IFS($D$34="Good", 100%, $D$34="Satisfactory", 66%, $D$34="Needs Improvement", 33%)</f>
        <v>0.66</v>
      </c>
      <c r="F34" s="243">
        <v>0.15</v>
      </c>
      <c r="G34" s="242" t="s">
        <v>1501</v>
      </c>
      <c r="H34" s="243" t="s">
        <v>712</v>
      </c>
      <c r="I34" s="243" t="s">
        <v>1529</v>
      </c>
      <c r="J34" s="243" t="s">
        <v>723</v>
      </c>
      <c r="K34" s="374"/>
      <c r="L34" s="422"/>
      <c r="M34" s="420"/>
      <c r="N34" s="421"/>
      <c r="O34" s="410"/>
      <c r="P34" s="411"/>
      <c r="Q34" s="409"/>
      <c r="R34" s="410"/>
      <c r="Y34" s="347">
        <v>25</v>
      </c>
      <c r="Z34" s="348">
        <v>29</v>
      </c>
    </row>
    <row r="35" spans="1:26" ht="36" customHeight="1" x14ac:dyDescent="0.7">
      <c r="A35" s="405" t="s">
        <v>1417</v>
      </c>
      <c r="B35" s="369" t="s">
        <v>1421</v>
      </c>
      <c r="C35" s="412" t="str">
        <f>IF(OR('DevCoAssessmentInput(D&amp;T)'!$C$35="",'DevCoAssessmentInput(D&amp;T)'!$C$35="Data Not Available"),"Data Not Available",IFERROR(('DevCoAssessmentInput(D&amp;T)'!$C$36)/'DevCoAssessmentInput(D&amp;T)'!$C$35,"Data Not Available"))</f>
        <v>Data Not Available</v>
      </c>
      <c r="D35" s="414" t="str">
        <f>_xlfn.IFS($C$35="Data Not Available","Needs Improvement",$C$35="","Needs Improvement",$C$35&gt;0.7,"Good",$C$35&gt;=0.5,"Satisfactory",$C$35&lt;0.5,"Needs Improvement")</f>
        <v>Needs Improvement</v>
      </c>
      <c r="E35" s="415">
        <f>_xlfn.IFS($D$35="Good", 100%, $D$35="Satisfactory", 66%, $D$35="Needs Improvement", 33%)</f>
        <v>0.33</v>
      </c>
      <c r="F35" s="416">
        <v>1</v>
      </c>
      <c r="G35" s="417" t="s">
        <v>1502</v>
      </c>
      <c r="H35" s="416" t="s">
        <v>759</v>
      </c>
      <c r="I35" s="416" t="s">
        <v>760</v>
      </c>
      <c r="J35" s="416" t="s">
        <v>761</v>
      </c>
      <c r="K35" s="410"/>
      <c r="L35" s="422" t="s">
        <v>1426</v>
      </c>
      <c r="M35" s="420">
        <f>ROUNDDOWN(($F$35*$E$35)*100,0)/100</f>
        <v>0.33</v>
      </c>
      <c r="N35" s="421">
        <v>0.8</v>
      </c>
      <c r="O35" s="410"/>
      <c r="P35" s="411" t="s">
        <v>1428</v>
      </c>
      <c r="Q35" s="409">
        <f>ROUNDDOWN(($N$35*$M$35+$N$37*$M$37)*100,0)/100</f>
        <v>0.46</v>
      </c>
      <c r="R35" s="410"/>
      <c r="Y35" s="408">
        <v>26</v>
      </c>
      <c r="Z35" s="348">
        <v>30</v>
      </c>
    </row>
    <row r="36" spans="1:26" hidden="1" x14ac:dyDescent="0.7">
      <c r="A36" s="406"/>
      <c r="B36" s="369" t="s">
        <v>1422</v>
      </c>
      <c r="C36" s="413"/>
      <c r="D36" s="414"/>
      <c r="E36" s="415"/>
      <c r="F36" s="416"/>
      <c r="G36" s="419"/>
      <c r="H36" s="416"/>
      <c r="I36" s="416"/>
      <c r="J36" s="416"/>
      <c r="K36" s="410"/>
      <c r="L36" s="422"/>
      <c r="M36" s="420"/>
      <c r="N36" s="421"/>
      <c r="O36" s="410"/>
      <c r="P36" s="411"/>
      <c r="Q36" s="409"/>
      <c r="R36" s="410"/>
      <c r="Y36" s="408"/>
      <c r="Z36" s="348">
        <v>31</v>
      </c>
    </row>
    <row r="37" spans="1:26" ht="78" customHeight="1" x14ac:dyDescent="0.7">
      <c r="A37" s="366" t="s">
        <v>1418</v>
      </c>
      <c r="B37" s="369" t="s">
        <v>1423</v>
      </c>
      <c r="C37" s="370" t="str">
        <f>IF(OR('DevCoAssessmentInput(D&amp;T)'!$C$37="",'DevCoAssessmentInput(D&amp;T)'!$C$37="Data Not Available"),"Data Not Available",IFERROR('DevCoAssessmentInput(D&amp;T)'!$C$37,"Data Not Available"))</f>
        <v>Yes</v>
      </c>
      <c r="D37" s="370" t="str">
        <f>_xlfn.IFS($C$37="Data Not Available","Needs Improvement",$C$37="","Needs Improvement",$C$37="Yes","Good",$C$37="Partially Applied","Satisfactory",$C$37="No","Needs Improvement")</f>
        <v>Good</v>
      </c>
      <c r="E37" s="372">
        <f>_xlfn.IFS($D$37="Good", 100%, $D$37="Satisfactory", 66%, $D$37="Needs Improvement", 33%)</f>
        <v>1</v>
      </c>
      <c r="F37" s="243">
        <v>1</v>
      </c>
      <c r="G37" s="242" t="s">
        <v>1425</v>
      </c>
      <c r="H37" s="243" t="s">
        <v>712</v>
      </c>
      <c r="I37" s="243" t="s">
        <v>1529</v>
      </c>
      <c r="J37" s="243" t="s">
        <v>723</v>
      </c>
      <c r="K37" s="374"/>
      <c r="L37" s="367" t="s">
        <v>1427</v>
      </c>
      <c r="M37" s="373">
        <f>ROUNDDOWN(($F$37*$E$37)*100,0)/100</f>
        <v>1</v>
      </c>
      <c r="N37" s="368">
        <v>0.2</v>
      </c>
      <c r="O37" s="374"/>
      <c r="P37" s="411"/>
      <c r="Q37" s="409"/>
      <c r="R37" s="410"/>
      <c r="Y37" s="347">
        <v>27</v>
      </c>
      <c r="Z37" s="348">
        <v>32</v>
      </c>
    </row>
  </sheetData>
  <sheetProtection formatColumns="0" formatRows="0" sort="0" autoFilter="0" pivotTables="0"/>
  <mergeCells count="98">
    <mergeCell ref="Y35:Y36"/>
    <mergeCell ref="L17:L21"/>
    <mergeCell ref="L22:L26"/>
    <mergeCell ref="L27:L28"/>
    <mergeCell ref="L29:L34"/>
    <mergeCell ref="M22:M26"/>
    <mergeCell ref="Q35:Q37"/>
    <mergeCell ref="M27:M28"/>
    <mergeCell ref="M29:M34"/>
    <mergeCell ref="R35:R37"/>
    <mergeCell ref="O35:O36"/>
    <mergeCell ref="P27:P34"/>
    <mergeCell ref="P35:P37"/>
    <mergeCell ref="Q17:Q21"/>
    <mergeCell ref="Q22:Q26"/>
    <mergeCell ref="Y11:Y12"/>
    <mergeCell ref="Y13:Y14"/>
    <mergeCell ref="Y15:Y16"/>
    <mergeCell ref="N22:N26"/>
    <mergeCell ref="N27:N28"/>
    <mergeCell ref="Y19:Y20"/>
    <mergeCell ref="Q27:Q34"/>
    <mergeCell ref="O17:O21"/>
    <mergeCell ref="O22:O26"/>
    <mergeCell ref="R17:R21"/>
    <mergeCell ref="R22:R26"/>
    <mergeCell ref="R27:R34"/>
    <mergeCell ref="O27:O28"/>
    <mergeCell ref="O29:O34"/>
    <mergeCell ref="P17:P21"/>
    <mergeCell ref="P22:P26"/>
    <mergeCell ref="O6:O10"/>
    <mergeCell ref="O11:O16"/>
    <mergeCell ref="P6:P16"/>
    <mergeCell ref="Q6:Q16"/>
    <mergeCell ref="R6:R16"/>
    <mergeCell ref="M6:M10"/>
    <mergeCell ref="M11:M16"/>
    <mergeCell ref="N6:N10"/>
    <mergeCell ref="N11:N16"/>
    <mergeCell ref="N17:N21"/>
    <mergeCell ref="M17:M21"/>
    <mergeCell ref="L6:L10"/>
    <mergeCell ref="L11:L16"/>
    <mergeCell ref="K11:K12"/>
    <mergeCell ref="K13:K14"/>
    <mergeCell ref="K15:K16"/>
    <mergeCell ref="H11:H12"/>
    <mergeCell ref="I11:I12"/>
    <mergeCell ref="J11:J12"/>
    <mergeCell ref="H13:H14"/>
    <mergeCell ref="I13:I14"/>
    <mergeCell ref="J13:J14"/>
    <mergeCell ref="H15:H16"/>
    <mergeCell ref="I15:I16"/>
    <mergeCell ref="J15:J16"/>
    <mergeCell ref="A11:A12"/>
    <mergeCell ref="A13:A14"/>
    <mergeCell ref="A15:A16"/>
    <mergeCell ref="F11:F12"/>
    <mergeCell ref="F13:F14"/>
    <mergeCell ref="F15:F16"/>
    <mergeCell ref="E11:E12"/>
    <mergeCell ref="E13:E14"/>
    <mergeCell ref="E15:E16"/>
    <mergeCell ref="C11:C12"/>
    <mergeCell ref="C13:C14"/>
    <mergeCell ref="C15:C16"/>
    <mergeCell ref="D11:D12"/>
    <mergeCell ref="D13:D14"/>
    <mergeCell ref="D15:D16"/>
    <mergeCell ref="G11:G12"/>
    <mergeCell ref="G13:G14"/>
    <mergeCell ref="G15:G16"/>
    <mergeCell ref="A19:A20"/>
    <mergeCell ref="A35:A36"/>
    <mergeCell ref="C19:C20"/>
    <mergeCell ref="C35:C36"/>
    <mergeCell ref="D19:D20"/>
    <mergeCell ref="D35:D36"/>
    <mergeCell ref="E19:E20"/>
    <mergeCell ref="E35:E36"/>
    <mergeCell ref="F19:F20"/>
    <mergeCell ref="F35:F36"/>
    <mergeCell ref="G19:G20"/>
    <mergeCell ref="G35:G36"/>
    <mergeCell ref="H19:H20"/>
    <mergeCell ref="I19:I20"/>
    <mergeCell ref="J19:J20"/>
    <mergeCell ref="H35:H36"/>
    <mergeCell ref="I35:I36"/>
    <mergeCell ref="J35:J36"/>
    <mergeCell ref="K19:K20"/>
    <mergeCell ref="L35:L36"/>
    <mergeCell ref="M35:M36"/>
    <mergeCell ref="N35:N36"/>
    <mergeCell ref="N29:N34"/>
    <mergeCell ref="K35:K36"/>
  </mergeCells>
  <conditionalFormatting sqref="E38:E1048576 M38:M1048576 Q38:Q1048576">
    <cfRule type="cellIs" dxfId="450" priority="209" stopIfTrue="1" operator="equal">
      <formula>0</formula>
    </cfRule>
    <cfRule type="cellIs" dxfId="449" priority="210" stopIfTrue="1" operator="lessThan">
      <formula>1.5</formula>
    </cfRule>
    <cfRule type="cellIs" dxfId="448" priority="211" stopIfTrue="1" operator="lessThan">
      <formula>2.5</formula>
    </cfRule>
    <cfRule type="cellIs" dxfId="447" priority="212" stopIfTrue="1" operator="greaterThanOrEqual">
      <formula>2.5</formula>
    </cfRule>
  </conditionalFormatting>
  <conditionalFormatting sqref="E6:E37">
    <cfRule type="cellIs" dxfId="446" priority="213" stopIfTrue="1" operator="equal">
      <formula>0</formula>
    </cfRule>
    <cfRule type="cellIs" dxfId="445" priority="214" stopIfTrue="1" operator="lessThan">
      <formula>0.5</formula>
    </cfRule>
    <cfRule type="cellIs" dxfId="444" priority="215" stopIfTrue="1" operator="lessThan">
      <formula>0.7</formula>
    </cfRule>
    <cfRule type="cellIs" dxfId="443" priority="216" stopIfTrue="1" operator="greaterThanOrEqual">
      <formula>0.7</formula>
    </cfRule>
  </conditionalFormatting>
  <conditionalFormatting sqref="M6:M37">
    <cfRule type="cellIs" dxfId="442" priority="217" stopIfTrue="1" operator="equal">
      <formula>0</formula>
    </cfRule>
    <cfRule type="cellIs" dxfId="441" priority="218" stopIfTrue="1" operator="lessThan">
      <formula>0.5</formula>
    </cfRule>
    <cfRule type="cellIs" dxfId="440" priority="219" stopIfTrue="1" operator="lessThan">
      <formula>0.7</formula>
    </cfRule>
    <cfRule type="cellIs" dxfId="439" priority="220" stopIfTrue="1" operator="greaterThanOrEqual">
      <formula>0.7</formula>
    </cfRule>
  </conditionalFormatting>
  <conditionalFormatting sqref="Q6:Q37">
    <cfRule type="cellIs" dxfId="438" priority="221" stopIfTrue="1" operator="equal">
      <formula>0</formula>
    </cfRule>
    <cfRule type="cellIs" dxfId="437" priority="222" stopIfTrue="1" operator="lessThan">
      <formula>0.5</formula>
    </cfRule>
    <cfRule type="cellIs" dxfId="436" priority="223" stopIfTrue="1" operator="lessThan">
      <formula>0.7</formula>
    </cfRule>
    <cfRule type="cellIs" dxfId="435" priority="224"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6C73-935E-4B60-AEB5-FE2F19DF49A6}">
  <sheetPr codeName="Sheet72">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InterviewQuestion(D&amp;T)</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5" t="s">
        <v>777</v>
      </c>
      <c r="E5" s="75" t="s">
        <v>778</v>
      </c>
      <c r="F5" s="75" t="s">
        <v>779</v>
      </c>
    </row>
    <row r="6" spans="1:81" ht="76.2" customHeight="1" x14ac:dyDescent="0.7">
      <c r="A6" s="108">
        <f t="shared" ref="A6:A15" si="0">ROW()-5</f>
        <v>1</v>
      </c>
      <c r="B6" s="63" t="s">
        <v>873</v>
      </c>
      <c r="C6" s="101">
        <v>45786.670138888891</v>
      </c>
      <c r="D6" s="63"/>
      <c r="E6" s="63"/>
      <c r="F6" s="62"/>
    </row>
    <row r="7" spans="1:81" ht="76.2" customHeight="1" x14ac:dyDescent="0.7">
      <c r="A7" s="108">
        <f t="shared" si="0"/>
        <v>2</v>
      </c>
      <c r="B7" s="63" t="s">
        <v>874</v>
      </c>
      <c r="C7" s="101">
        <v>45786.670138888891</v>
      </c>
      <c r="D7" s="63"/>
      <c r="E7" s="63"/>
      <c r="F7" s="62"/>
    </row>
    <row r="8" spans="1:81" ht="96.6" customHeight="1" x14ac:dyDescent="0.7">
      <c r="A8" s="108">
        <f t="shared" si="0"/>
        <v>3</v>
      </c>
      <c r="B8" s="63" t="s">
        <v>875</v>
      </c>
      <c r="C8" s="101">
        <v>45786.670138888891</v>
      </c>
      <c r="D8" s="63"/>
      <c r="E8" s="63"/>
      <c r="F8" s="62"/>
    </row>
    <row r="9" spans="1:81" ht="55.8" customHeight="1" x14ac:dyDescent="0.7">
      <c r="A9" s="108">
        <f t="shared" si="0"/>
        <v>4</v>
      </c>
      <c r="B9" s="63" t="s">
        <v>876</v>
      </c>
      <c r="C9" s="101">
        <v>45786.670138888891</v>
      </c>
      <c r="D9" s="63"/>
      <c r="E9" s="63"/>
      <c r="F9" s="62"/>
    </row>
    <row r="10" spans="1:81" ht="76.2" customHeight="1" x14ac:dyDescent="0.7">
      <c r="A10" s="108">
        <f t="shared" si="0"/>
        <v>5</v>
      </c>
      <c r="B10" s="63" t="s">
        <v>877</v>
      </c>
      <c r="C10" s="101">
        <v>45786.670138888891</v>
      </c>
      <c r="D10" s="63"/>
      <c r="E10" s="63"/>
      <c r="F10" s="62"/>
    </row>
    <row r="11" spans="1:81" ht="76.2" customHeight="1" x14ac:dyDescent="0.7">
      <c r="A11" s="106">
        <f t="shared" si="0"/>
        <v>6</v>
      </c>
      <c r="B11" s="63" t="s">
        <v>878</v>
      </c>
      <c r="C11" s="101">
        <v>45786.670138888891</v>
      </c>
      <c r="D11" s="63"/>
      <c r="E11" s="63"/>
      <c r="F11" s="62"/>
    </row>
    <row r="12" spans="1:81" ht="76.2" customHeight="1" x14ac:dyDescent="0.7">
      <c r="A12" s="106">
        <f t="shared" si="0"/>
        <v>7</v>
      </c>
      <c r="B12" s="62" t="s">
        <v>879</v>
      </c>
      <c r="C12" s="73">
        <v>45786.670138888891</v>
      </c>
      <c r="D12" s="62"/>
      <c r="E12" s="62"/>
      <c r="F12" s="62"/>
    </row>
    <row r="13" spans="1:81" ht="55.8" customHeight="1" x14ac:dyDescent="0.7">
      <c r="A13" s="106">
        <f t="shared" si="0"/>
        <v>8</v>
      </c>
      <c r="B13" s="62" t="s">
        <v>880</v>
      </c>
      <c r="C13" s="73">
        <v>45786.670138888891</v>
      </c>
      <c r="D13" s="62"/>
      <c r="E13" s="62"/>
      <c r="F13" s="62"/>
    </row>
    <row r="14" spans="1:81" ht="55.8" customHeight="1" x14ac:dyDescent="0.7">
      <c r="A14" s="106">
        <f t="shared" si="0"/>
        <v>9</v>
      </c>
      <c r="B14" s="62" t="s">
        <v>881</v>
      </c>
      <c r="C14" s="73">
        <v>45786.670138888891</v>
      </c>
      <c r="D14" s="62"/>
      <c r="E14" s="62"/>
      <c r="F14" s="62"/>
    </row>
    <row r="15" spans="1:81" ht="55.8" customHeight="1" x14ac:dyDescent="0.7">
      <c r="A15" s="106">
        <f t="shared" si="0"/>
        <v>10</v>
      </c>
      <c r="B15" s="62" t="s">
        <v>882</v>
      </c>
      <c r="C15" s="73">
        <v>45786.670138888891</v>
      </c>
      <c r="D15" s="62"/>
      <c r="E15" s="62"/>
      <c r="F15" s="62"/>
    </row>
    <row r="16" spans="1:81" ht="76.2" customHeight="1" x14ac:dyDescent="0.7">
      <c r="A16" s="106">
        <f t="shared" ref="A16:A23" si="1">ROW()-5</f>
        <v>11</v>
      </c>
      <c r="B16" s="124" t="s">
        <v>883</v>
      </c>
      <c r="C16" s="354">
        <v>45786.670138888891</v>
      </c>
      <c r="D16" s="124"/>
      <c r="E16" s="124"/>
      <c r="F16" s="62"/>
    </row>
    <row r="17" spans="1:6" ht="117" customHeight="1" x14ac:dyDescent="0.7">
      <c r="A17" s="106">
        <f t="shared" si="1"/>
        <v>12</v>
      </c>
      <c r="B17" s="124" t="s">
        <v>884</v>
      </c>
      <c r="C17" s="354">
        <v>45786.670138888891</v>
      </c>
      <c r="D17" s="124"/>
      <c r="E17" s="124"/>
      <c r="F17" s="62"/>
    </row>
    <row r="18" spans="1:6" ht="96.6" customHeight="1" x14ac:dyDescent="0.7">
      <c r="A18" s="106">
        <f t="shared" si="1"/>
        <v>13</v>
      </c>
      <c r="B18" s="124" t="s">
        <v>885</v>
      </c>
      <c r="C18" s="354">
        <v>45786.670138888891</v>
      </c>
      <c r="D18" s="124"/>
      <c r="E18" s="124"/>
      <c r="F18" s="62"/>
    </row>
    <row r="19" spans="1:6" ht="76.2" customHeight="1" x14ac:dyDescent="0.7">
      <c r="A19" s="106">
        <f t="shared" si="1"/>
        <v>14</v>
      </c>
      <c r="B19" s="124" t="s">
        <v>886</v>
      </c>
      <c r="C19" s="354">
        <v>45786.670138888891</v>
      </c>
      <c r="D19" s="124"/>
      <c r="E19" s="124"/>
      <c r="F19" s="62"/>
    </row>
    <row r="20" spans="1:6" ht="55.8" customHeight="1" x14ac:dyDescent="0.7">
      <c r="A20" s="106">
        <f t="shared" si="1"/>
        <v>15</v>
      </c>
      <c r="B20" s="124" t="s">
        <v>887</v>
      </c>
      <c r="C20" s="354">
        <v>45786.670138888891</v>
      </c>
      <c r="D20" s="124"/>
      <c r="E20" s="124"/>
      <c r="F20" s="62"/>
    </row>
    <row r="21" spans="1:6" ht="76.2" customHeight="1" x14ac:dyDescent="0.7">
      <c r="A21" s="106">
        <f t="shared" si="1"/>
        <v>16</v>
      </c>
      <c r="B21" s="124" t="s">
        <v>888</v>
      </c>
      <c r="C21" s="354">
        <v>45786.670138888891</v>
      </c>
      <c r="D21" s="124"/>
      <c r="E21" s="124"/>
      <c r="F21" s="62"/>
    </row>
    <row r="22" spans="1:6" ht="76.2" customHeight="1" x14ac:dyDescent="0.7">
      <c r="A22" s="106">
        <f t="shared" si="1"/>
        <v>17</v>
      </c>
      <c r="B22" s="124" t="s">
        <v>889</v>
      </c>
      <c r="C22" s="354">
        <v>45786.670138888891</v>
      </c>
      <c r="D22" s="124"/>
      <c r="E22" s="124"/>
      <c r="F22" s="62"/>
    </row>
    <row r="23" spans="1:6" ht="36" customHeight="1" x14ac:dyDescent="0.7">
      <c r="A23" s="106">
        <f t="shared" si="1"/>
        <v>18</v>
      </c>
      <c r="B23" s="124" t="s">
        <v>890</v>
      </c>
      <c r="C23" s="354">
        <v>45786.670138888891</v>
      </c>
      <c r="D23" s="124"/>
      <c r="E23" s="124"/>
      <c r="F23" s="62"/>
    </row>
    <row r="24" spans="1:6" ht="36" customHeight="1" x14ac:dyDescent="0.7"/>
    <row r="25" spans="1:6" ht="36" customHeight="1" x14ac:dyDescent="0.7"/>
    <row r="26" spans="1:6" ht="36" customHeight="1" x14ac:dyDescent="0.7"/>
    <row r="27" spans="1:6" ht="36" customHeight="1" x14ac:dyDescent="0.7"/>
    <row r="28" spans="1:6" ht="36" customHeight="1" x14ac:dyDescent="0.7"/>
    <row r="29" spans="1:6" ht="36" customHeight="1" x14ac:dyDescent="0.7"/>
    <row r="30" spans="1:6" ht="36" customHeight="1" x14ac:dyDescent="0.7"/>
    <row r="31" spans="1:6" ht="36" customHeight="1" x14ac:dyDescent="0.7"/>
    <row r="32" spans="1:6"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pbwYM8cc2IJ8mJBAaK1UOGSQ59p/lBlEZw8805E/PhfnhkNtzNyqRyG312K9+LoqJTqTLFFkTr/+yNw5a9UA6A==" saltValue="fe910lp7ZZdv8sl4qJLCY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F8AF-FA4F-468C-8746-ABCBAD85F3CC}">
  <sheetPr codeName="Sheet62">
    <tabColor theme="0" tint="-0.499984740745262"/>
    <pageSetUpPr fitToPage="1"/>
  </sheetPr>
  <dimension ref="A1:G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D6" sqref="D6"/>
    </sheetView>
  </sheetViews>
  <sheetFormatPr defaultColWidth="8.69140625" defaultRowHeight="40.200000000000003" customHeight="1" x14ac:dyDescent="0.7"/>
  <cols>
    <col min="1" max="1" width="5.69140625" style="40" customWidth="1"/>
    <col min="2" max="2" width="12.69140625" style="162" customWidth="1"/>
    <col min="3" max="3" width="66.69140625" style="294" customWidth="1"/>
    <col min="4" max="4" width="12.69140625" style="70" customWidth="1"/>
    <col min="5" max="5" width="6.4609375" style="294" hidden="1" customWidth="1"/>
    <col min="6" max="6" width="5.69140625" style="40" hidden="1" customWidth="1"/>
    <col min="7" max="7" width="8.69140625" style="40"/>
    <col min="8" max="16384" width="8.69140625" style="64"/>
  </cols>
  <sheetData>
    <row r="1" spans="1:7" s="61" customFormat="1" ht="21" customHeight="1" x14ac:dyDescent="0.7">
      <c r="A1" s="12"/>
      <c r="B1" s="115"/>
      <c r="C1" s="20"/>
      <c r="D1" s="18"/>
      <c r="E1" s="20"/>
      <c r="F1" s="12"/>
      <c r="G1" s="12"/>
    </row>
    <row r="2" spans="1:7" s="61" customFormat="1" ht="21" customHeight="1" x14ac:dyDescent="0.7">
      <c r="A2" s="7" t="s">
        <v>3</v>
      </c>
      <c r="B2" s="7"/>
      <c r="C2" s="41"/>
      <c r="D2" s="24"/>
      <c r="E2" s="41"/>
      <c r="F2" s="12"/>
      <c r="G2" s="12"/>
    </row>
    <row r="3" spans="1:7" s="302" customFormat="1" ht="21" customHeight="1" x14ac:dyDescent="0.7">
      <c r="A3" s="80" t="str" cm="1">
        <f t="array" aca="1" ref="A3" ca="1">MID(CELL("filename",A1),FIND("]",CELL("filename",A1))+1,256)</f>
        <v>AddDataPoint(D&amp;T)</v>
      </c>
      <c r="B3" s="80"/>
      <c r="C3" s="81"/>
      <c r="D3" s="244"/>
      <c r="E3" s="81"/>
      <c r="F3" s="80"/>
      <c r="G3" s="80"/>
    </row>
    <row r="4" spans="1:7" s="61" customFormat="1" ht="4.95" customHeight="1" x14ac:dyDescent="0.7">
      <c r="A4" s="40"/>
      <c r="B4" s="298"/>
      <c r="C4" s="294"/>
      <c r="D4" s="295"/>
      <c r="E4" s="294"/>
      <c r="F4" s="12"/>
      <c r="G4" s="12"/>
    </row>
    <row r="5" spans="1:7" s="70" customFormat="1" ht="63" customHeight="1" thickBot="1" x14ac:dyDescent="0.75">
      <c r="A5" s="299" t="s">
        <v>1143</v>
      </c>
      <c r="B5" s="300" t="s">
        <v>693</v>
      </c>
      <c r="C5" s="300" t="s">
        <v>790</v>
      </c>
      <c r="D5" s="300" t="s">
        <v>692</v>
      </c>
      <c r="E5" s="301" t="s">
        <v>791</v>
      </c>
      <c r="F5" s="72"/>
      <c r="G5" s="72"/>
    </row>
    <row r="6" spans="1:7" ht="36" customHeight="1" x14ac:dyDescent="0.7">
      <c r="D6" s="379"/>
    </row>
    <row r="7" spans="1:7" ht="36" customHeight="1" x14ac:dyDescent="0.7">
      <c r="D7" s="379"/>
    </row>
    <row r="8" spans="1:7" ht="36" customHeight="1" x14ac:dyDescent="0.7">
      <c r="D8" s="379"/>
    </row>
    <row r="9" spans="1:7" ht="36" customHeight="1" x14ac:dyDescent="0.7">
      <c r="D9" s="379"/>
    </row>
    <row r="10" spans="1:7" ht="36" customHeight="1" x14ac:dyDescent="0.7">
      <c r="D10" s="379"/>
    </row>
    <row r="11" spans="1:7" ht="36" customHeight="1" x14ac:dyDescent="0.7">
      <c r="D11" s="379"/>
    </row>
    <row r="12" spans="1:7" ht="36" customHeight="1" x14ac:dyDescent="0.7">
      <c r="D12" s="379"/>
    </row>
    <row r="13" spans="1:7" ht="36" customHeight="1" x14ac:dyDescent="0.7">
      <c r="D13" s="379"/>
    </row>
    <row r="14" spans="1:7" ht="36" customHeight="1" x14ac:dyDescent="0.7">
      <c r="D14" s="379"/>
    </row>
    <row r="15" spans="1:7" ht="36" customHeight="1" x14ac:dyDescent="0.7">
      <c r="D15" s="379"/>
    </row>
    <row r="16" spans="1:7" ht="36" customHeight="1" x14ac:dyDescent="0.7">
      <c r="D16" s="379"/>
    </row>
    <row r="17" spans="4:4" ht="36" customHeight="1" x14ac:dyDescent="0.7">
      <c r="D17" s="379"/>
    </row>
    <row r="18" spans="4:4" ht="36" customHeight="1" x14ac:dyDescent="0.7">
      <c r="D18" s="379"/>
    </row>
    <row r="19" spans="4:4" ht="36" customHeight="1" x14ac:dyDescent="0.7">
      <c r="D19" s="379"/>
    </row>
    <row r="20" spans="4:4" ht="36" customHeight="1" x14ac:dyDescent="0.7">
      <c r="D20" s="379"/>
    </row>
    <row r="21" spans="4:4" ht="36" customHeight="1" x14ac:dyDescent="0.7">
      <c r="D21" s="379"/>
    </row>
    <row r="22" spans="4:4" ht="36" customHeight="1" x14ac:dyDescent="0.7">
      <c r="D22" s="379"/>
    </row>
    <row r="23" spans="4:4" ht="36" customHeight="1" x14ac:dyDescent="0.7">
      <c r="D23" s="379"/>
    </row>
    <row r="24" spans="4:4" ht="36" customHeight="1" x14ac:dyDescent="0.7">
      <c r="D24" s="379"/>
    </row>
    <row r="25" spans="4:4" ht="36" customHeight="1" x14ac:dyDescent="0.7">
      <c r="D25" s="379"/>
    </row>
    <row r="26" spans="4:4" ht="36" customHeight="1" x14ac:dyDescent="0.7">
      <c r="D26" s="379"/>
    </row>
    <row r="27" spans="4:4" ht="36" customHeight="1" x14ac:dyDescent="0.7">
      <c r="D27" s="379"/>
    </row>
    <row r="28" spans="4:4" ht="36" customHeight="1" x14ac:dyDescent="0.7">
      <c r="D28" s="379"/>
    </row>
    <row r="29" spans="4:4" ht="36" customHeight="1" x14ac:dyDescent="0.7">
      <c r="D29" s="379"/>
    </row>
    <row r="30" spans="4:4" ht="36" customHeight="1" x14ac:dyDescent="0.7">
      <c r="D30" s="379"/>
    </row>
    <row r="31" spans="4:4" ht="36" customHeight="1" x14ac:dyDescent="0.7">
      <c r="D31" s="379"/>
    </row>
    <row r="32" spans="4:4" ht="36" customHeight="1" x14ac:dyDescent="0.7">
      <c r="D32" s="379"/>
    </row>
    <row r="33" spans="4:4" ht="36" customHeight="1" x14ac:dyDescent="0.7">
      <c r="D33" s="379"/>
    </row>
    <row r="34" spans="4:4" ht="36" customHeight="1" x14ac:dyDescent="0.7">
      <c r="D34" s="379"/>
    </row>
    <row r="35" spans="4:4" ht="36" customHeight="1" x14ac:dyDescent="0.7">
      <c r="D35" s="379"/>
    </row>
    <row r="36" spans="4:4" ht="36" customHeight="1" x14ac:dyDescent="0.7">
      <c r="D36" s="379"/>
    </row>
    <row r="37" spans="4:4" ht="36" customHeight="1" x14ac:dyDescent="0.7">
      <c r="D37" s="379"/>
    </row>
    <row r="38" spans="4:4" ht="36" customHeight="1" x14ac:dyDescent="0.7"/>
    <row r="39" spans="4:4" ht="36" customHeight="1" x14ac:dyDescent="0.7"/>
    <row r="40" spans="4:4" ht="36" customHeight="1" x14ac:dyDescent="0.7"/>
    <row r="41" spans="4:4" ht="36" customHeight="1" x14ac:dyDescent="0.7"/>
    <row r="42" spans="4:4" ht="36" customHeight="1" x14ac:dyDescent="0.7"/>
    <row r="43" spans="4:4" ht="36" customHeight="1" x14ac:dyDescent="0.7"/>
    <row r="44" spans="4:4" ht="36" customHeight="1" x14ac:dyDescent="0.7"/>
    <row r="45" spans="4:4" ht="36" customHeight="1" x14ac:dyDescent="0.7"/>
    <row r="46" spans="4:4" ht="36" customHeight="1" x14ac:dyDescent="0.7"/>
    <row r="47" spans="4:4" ht="36" customHeight="1" x14ac:dyDescent="0.7"/>
    <row r="48" spans="4:4"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al7A1VqcUXgsUjn5ijxa2pqlZKJZD/IdMp0AE4s8ilYUYC1RiM6l+sE//aRFmNy8rvrln0dzrZie5Z8lCGZDYg==" saltValue="KdhDLUO+ci2fuwhSnCjAyg=="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8213-2DD7-4CA8-84A8-68B4ABA60174}">
  <sheetPr codeName="Sheet43">
    <tabColor theme="9" tint="9.9978637043366805E-2"/>
    <pageSetUpPr fitToPage="1"/>
  </sheetPr>
  <dimension ref="A1:Z77"/>
  <sheetViews>
    <sheetView showGridLines="0" zoomScale="85" zoomScaleNormal="85" workbookViewId="0">
      <pane xSplit="2" ySplit="5" topLeftCell="C6" activePane="bottomRight" state="frozen"/>
      <selection pane="topRight" activeCell="D23" sqref="D23"/>
      <selection pane="bottomLeft" activeCell="D23" sqref="D23"/>
      <selection pane="bottomRight" activeCell="C6" sqref="C6"/>
    </sheetView>
  </sheetViews>
  <sheetFormatPr defaultColWidth="9.07421875" defaultRowHeight="21" x14ac:dyDescent="0.7"/>
  <cols>
    <col min="1" max="1" width="33.69140625" style="13" customWidth="1"/>
    <col min="2" max="2" width="33.69140625" style="4" customWidth="1"/>
    <col min="3" max="3" width="20.69140625" style="272" customWidth="1"/>
    <col min="4" max="4" width="12.69140625" style="273" customWidth="1"/>
    <col min="5" max="5" width="40.69140625" style="274" customWidth="1"/>
    <col min="6" max="6" width="12.4609375" style="273" hidden="1" customWidth="1"/>
    <col min="7" max="7" width="40.69140625" style="274" customWidth="1"/>
    <col min="8" max="8" width="12.4609375" style="342" hidden="1" customWidth="1"/>
    <col min="9" max="9" width="21" style="51" hidden="1" customWidth="1"/>
    <col min="10" max="10" width="11.69140625" style="52" customWidth="1"/>
    <col min="11" max="24" width="9.07421875" style="52"/>
    <col min="25" max="26" width="0" style="52" hidden="1" customWidth="1"/>
    <col min="27" max="16384" width="9.07421875" style="52"/>
  </cols>
  <sheetData>
    <row r="1" spans="1:26" ht="21" customHeight="1" x14ac:dyDescent="0.7">
      <c r="A1" s="52"/>
      <c r="B1" s="51"/>
      <c r="C1" s="268"/>
      <c r="D1" s="268"/>
      <c r="E1" s="269"/>
      <c r="F1" s="268"/>
      <c r="G1" s="269"/>
      <c r="H1" s="2"/>
    </row>
    <row r="2" spans="1:26" ht="21" customHeight="1" x14ac:dyDescent="0.7">
      <c r="A2" s="21" t="s">
        <v>3</v>
      </c>
      <c r="B2" s="21"/>
      <c r="C2" s="268"/>
      <c r="D2" s="268"/>
      <c r="E2" s="269"/>
      <c r="F2" s="268"/>
      <c r="G2" s="269"/>
      <c r="H2" s="2"/>
    </row>
    <row r="3" spans="1:26" ht="21" customHeight="1" x14ac:dyDescent="0.7">
      <c r="A3" s="81" t="str" cm="1">
        <f t="array" aca="1" ref="A3" ca="1">MID(CELL("filename",A1),FIND("]",CELL("filename",A1))+1,256)</f>
        <v>DevCoAssessmentInput(D&amp;C)</v>
      </c>
      <c r="B3" s="22"/>
      <c r="C3" s="268"/>
      <c r="D3" s="268"/>
      <c r="E3" s="269"/>
      <c r="F3" s="268"/>
      <c r="G3" s="269"/>
      <c r="H3" s="2"/>
    </row>
    <row r="4" spans="1:26" ht="4.95" customHeight="1" x14ac:dyDescent="0.7">
      <c r="A4" s="22"/>
      <c r="B4" s="22"/>
      <c r="C4" s="268"/>
      <c r="D4" s="268"/>
      <c r="E4" s="269"/>
      <c r="F4" s="268"/>
      <c r="G4" s="269"/>
      <c r="H4" s="2"/>
    </row>
    <row r="5" spans="1:26" s="275" customFormat="1" ht="63" customHeight="1" x14ac:dyDescent="0.7">
      <c r="A5" s="29" t="s">
        <v>690</v>
      </c>
      <c r="B5" s="29" t="s">
        <v>691</v>
      </c>
      <c r="C5" s="29" t="s">
        <v>692</v>
      </c>
      <c r="D5" s="56" t="s">
        <v>693</v>
      </c>
      <c r="E5" s="32" t="s">
        <v>694</v>
      </c>
      <c r="F5" s="57" t="s">
        <v>695</v>
      </c>
      <c r="G5" s="32" t="s">
        <v>696</v>
      </c>
      <c r="H5" s="57" t="s">
        <v>697</v>
      </c>
      <c r="I5" s="32" t="s">
        <v>698</v>
      </c>
    </row>
    <row r="6" spans="1:26" ht="120" customHeight="1" x14ac:dyDescent="0.7">
      <c r="A6" s="405" t="s">
        <v>891</v>
      </c>
      <c r="B6" s="242" t="s">
        <v>1410</v>
      </c>
      <c r="C6" s="380">
        <v>9</v>
      </c>
      <c r="D6" s="270" t="s">
        <v>262</v>
      </c>
      <c r="E6" s="271" t="s">
        <v>1709</v>
      </c>
      <c r="F6" s="381"/>
      <c r="G6" s="271"/>
      <c r="H6" s="341"/>
      <c r="I6" s="404" t="s">
        <v>892</v>
      </c>
      <c r="Y6" s="424">
        <v>1</v>
      </c>
      <c r="Z6" s="353">
        <v>1</v>
      </c>
    </row>
    <row r="7" spans="1:26" ht="57" customHeight="1" x14ac:dyDescent="0.7">
      <c r="A7" s="406"/>
      <c r="B7" s="242" t="s">
        <v>1411</v>
      </c>
      <c r="C7" s="380">
        <v>11</v>
      </c>
      <c r="D7" s="270" t="s">
        <v>252</v>
      </c>
      <c r="E7" s="271" t="s">
        <v>1710</v>
      </c>
      <c r="F7" s="381"/>
      <c r="G7" s="271"/>
      <c r="H7" s="341"/>
      <c r="I7" s="404"/>
      <c r="Y7" s="424"/>
      <c r="Z7" s="353">
        <v>2</v>
      </c>
    </row>
    <row r="8" spans="1:26" ht="57" customHeight="1" x14ac:dyDescent="0.7">
      <c r="A8" s="366" t="s">
        <v>1538</v>
      </c>
      <c r="B8" s="242" t="s">
        <v>1554</v>
      </c>
      <c r="C8" s="382" t="s">
        <v>712</v>
      </c>
      <c r="D8" s="270" t="s">
        <v>472</v>
      </c>
      <c r="E8" s="271" t="s">
        <v>1711</v>
      </c>
      <c r="F8" s="381"/>
      <c r="G8" s="271"/>
      <c r="H8" s="341"/>
      <c r="I8" s="369" t="s">
        <v>1575</v>
      </c>
      <c r="Y8" s="352">
        <v>2</v>
      </c>
      <c r="Z8" s="353">
        <v>3</v>
      </c>
    </row>
    <row r="9" spans="1:26" ht="78" customHeight="1" x14ac:dyDescent="0.7">
      <c r="A9" s="366" t="s">
        <v>1539</v>
      </c>
      <c r="B9" s="242" t="s">
        <v>1555</v>
      </c>
      <c r="C9" s="382" t="s">
        <v>712</v>
      </c>
      <c r="D9" s="270" t="s">
        <v>1712</v>
      </c>
      <c r="E9" s="271" t="s">
        <v>1713</v>
      </c>
      <c r="F9" s="381"/>
      <c r="G9" s="271"/>
      <c r="H9" s="341"/>
      <c r="I9" s="369" t="s">
        <v>1576</v>
      </c>
      <c r="Y9" s="352">
        <v>3</v>
      </c>
      <c r="Z9" s="353">
        <v>4</v>
      </c>
    </row>
    <row r="10" spans="1:26" ht="162" customHeight="1" x14ac:dyDescent="0.7">
      <c r="A10" s="366" t="s">
        <v>893</v>
      </c>
      <c r="B10" s="242" t="s">
        <v>1292</v>
      </c>
      <c r="C10" s="382" t="s">
        <v>712</v>
      </c>
      <c r="D10" s="270" t="s">
        <v>474</v>
      </c>
      <c r="E10" s="271" t="s">
        <v>1714</v>
      </c>
      <c r="F10" s="381"/>
      <c r="G10" s="271"/>
      <c r="H10" s="341"/>
      <c r="I10" s="369" t="s">
        <v>894</v>
      </c>
      <c r="Y10" s="352">
        <v>4</v>
      </c>
      <c r="Z10" s="353">
        <v>5</v>
      </c>
    </row>
    <row r="11" spans="1:26" ht="99" customHeight="1" x14ac:dyDescent="0.7">
      <c r="A11" s="366" t="s">
        <v>895</v>
      </c>
      <c r="B11" s="242" t="s">
        <v>1293</v>
      </c>
      <c r="C11" s="382" t="s">
        <v>1529</v>
      </c>
      <c r="D11" s="270" t="s">
        <v>1715</v>
      </c>
      <c r="E11" s="271" t="s">
        <v>1716</v>
      </c>
      <c r="F11" s="381"/>
      <c r="G11" s="271"/>
      <c r="H11" s="341"/>
      <c r="I11" s="369" t="s">
        <v>896</v>
      </c>
      <c r="Y11" s="352">
        <v>5</v>
      </c>
      <c r="Z11" s="353">
        <v>6</v>
      </c>
    </row>
    <row r="12" spans="1:26" ht="162" customHeight="1" x14ac:dyDescent="0.7">
      <c r="A12" s="366" t="s">
        <v>1540</v>
      </c>
      <c r="B12" s="242" t="s">
        <v>1556</v>
      </c>
      <c r="C12" s="382" t="s">
        <v>712</v>
      </c>
      <c r="D12" s="270"/>
      <c r="E12" s="271" t="s">
        <v>1717</v>
      </c>
      <c r="F12" s="381"/>
      <c r="G12" s="271"/>
      <c r="H12" s="341"/>
      <c r="I12" s="369" t="s">
        <v>1568</v>
      </c>
      <c r="Y12" s="352">
        <v>6</v>
      </c>
      <c r="Z12" s="353">
        <v>7</v>
      </c>
    </row>
    <row r="13" spans="1:26" ht="57" customHeight="1" x14ac:dyDescent="0.7">
      <c r="A13" s="366" t="s">
        <v>898</v>
      </c>
      <c r="B13" s="242" t="s">
        <v>1294</v>
      </c>
      <c r="C13" s="382" t="s">
        <v>712</v>
      </c>
      <c r="D13" s="270" t="s">
        <v>228</v>
      </c>
      <c r="E13" s="271" t="s">
        <v>1718</v>
      </c>
      <c r="F13" s="381"/>
      <c r="G13" s="271"/>
      <c r="H13" s="341"/>
      <c r="I13" s="369" t="s">
        <v>899</v>
      </c>
      <c r="Y13" s="352">
        <v>7</v>
      </c>
      <c r="Z13" s="353">
        <v>8</v>
      </c>
    </row>
    <row r="14" spans="1:26" ht="120" customHeight="1" x14ac:dyDescent="0.7">
      <c r="A14" s="366" t="s">
        <v>1541</v>
      </c>
      <c r="B14" s="242" t="s">
        <v>1557</v>
      </c>
      <c r="C14" s="382" t="s">
        <v>712</v>
      </c>
      <c r="D14" s="270"/>
      <c r="E14" s="271"/>
      <c r="F14" s="381"/>
      <c r="G14" s="271"/>
      <c r="H14" s="341"/>
      <c r="I14" s="369" t="s">
        <v>1569</v>
      </c>
      <c r="Y14" s="352">
        <v>8</v>
      </c>
      <c r="Z14" s="353">
        <v>9</v>
      </c>
    </row>
    <row r="15" spans="1:26" ht="57" customHeight="1" x14ac:dyDescent="0.7">
      <c r="A15" s="405" t="s">
        <v>900</v>
      </c>
      <c r="B15" s="242" t="s">
        <v>1295</v>
      </c>
      <c r="C15" s="380">
        <v>24</v>
      </c>
      <c r="D15" s="270" t="s">
        <v>228</v>
      </c>
      <c r="E15" s="271"/>
      <c r="F15" s="381"/>
      <c r="G15" s="271"/>
      <c r="H15" s="341"/>
      <c r="I15" s="404" t="s">
        <v>901</v>
      </c>
      <c r="Y15" s="424">
        <v>9</v>
      </c>
      <c r="Z15" s="353">
        <v>13</v>
      </c>
    </row>
    <row r="16" spans="1:26" ht="57" customHeight="1" x14ac:dyDescent="0.7">
      <c r="A16" s="406"/>
      <c r="B16" s="242" t="s">
        <v>1296</v>
      </c>
      <c r="C16" s="380">
        <v>63</v>
      </c>
      <c r="D16" s="270" t="s">
        <v>228</v>
      </c>
      <c r="E16" s="271"/>
      <c r="F16" s="381"/>
      <c r="G16" s="271"/>
      <c r="H16" s="341"/>
      <c r="I16" s="404"/>
      <c r="Y16" s="424"/>
      <c r="Z16" s="353">
        <v>14</v>
      </c>
    </row>
    <row r="17" spans="1:26" ht="57" customHeight="1" x14ac:dyDescent="0.7">
      <c r="A17" s="366" t="s">
        <v>1542</v>
      </c>
      <c r="B17" s="242" t="s">
        <v>1558</v>
      </c>
      <c r="C17" s="382" t="s">
        <v>712</v>
      </c>
      <c r="D17" s="270"/>
      <c r="E17" s="271"/>
      <c r="F17" s="381"/>
      <c r="G17" s="271"/>
      <c r="H17" s="341"/>
      <c r="I17" s="369" t="s">
        <v>1577</v>
      </c>
      <c r="Y17" s="352">
        <v>10</v>
      </c>
      <c r="Z17" s="353">
        <v>15</v>
      </c>
    </row>
    <row r="18" spans="1:26" ht="57" customHeight="1" x14ac:dyDescent="0.7">
      <c r="A18" s="405" t="s">
        <v>902</v>
      </c>
      <c r="B18" s="242" t="s">
        <v>1297</v>
      </c>
      <c r="C18" s="380">
        <v>15300</v>
      </c>
      <c r="D18" s="270" t="s">
        <v>1719</v>
      </c>
      <c r="E18" s="271" t="s">
        <v>1720</v>
      </c>
      <c r="F18" s="381"/>
      <c r="G18" s="271"/>
      <c r="H18" s="341"/>
      <c r="I18" s="404" t="s">
        <v>903</v>
      </c>
      <c r="Y18" s="424">
        <v>11</v>
      </c>
      <c r="Z18" s="353">
        <v>17</v>
      </c>
    </row>
    <row r="19" spans="1:26" ht="36" customHeight="1" x14ac:dyDescent="0.7">
      <c r="A19" s="406"/>
      <c r="B19" s="242" t="s">
        <v>1298</v>
      </c>
      <c r="C19" s="380">
        <v>14400</v>
      </c>
      <c r="D19" s="270" t="s">
        <v>1719</v>
      </c>
      <c r="E19" s="271" t="s">
        <v>1721</v>
      </c>
      <c r="F19" s="381"/>
      <c r="G19" s="271"/>
      <c r="H19" s="341"/>
      <c r="I19" s="404"/>
      <c r="Y19" s="424"/>
      <c r="Z19" s="353">
        <v>18</v>
      </c>
    </row>
    <row r="20" spans="1:26" ht="78" customHeight="1" x14ac:dyDescent="0.7">
      <c r="A20" s="366" t="s">
        <v>1543</v>
      </c>
      <c r="B20" s="242" t="s">
        <v>1559</v>
      </c>
      <c r="C20" s="382" t="s">
        <v>1572</v>
      </c>
      <c r="D20" s="270"/>
      <c r="E20" s="271"/>
      <c r="F20" s="381"/>
      <c r="G20" s="271"/>
      <c r="H20" s="341"/>
      <c r="I20" s="369" t="s">
        <v>1570</v>
      </c>
      <c r="Y20" s="352">
        <v>12</v>
      </c>
      <c r="Z20" s="353">
        <v>21</v>
      </c>
    </row>
    <row r="21" spans="1:26" ht="120" customHeight="1" x14ac:dyDescent="0.7">
      <c r="A21" s="405" t="s">
        <v>905</v>
      </c>
      <c r="B21" s="242" t="s">
        <v>1299</v>
      </c>
      <c r="C21" s="380">
        <v>45000</v>
      </c>
      <c r="D21" s="270" t="s">
        <v>480</v>
      </c>
      <c r="E21" s="271" t="s">
        <v>1722</v>
      </c>
      <c r="F21" s="381"/>
      <c r="G21" s="271"/>
      <c r="H21" s="341"/>
      <c r="I21" s="404" t="s">
        <v>906</v>
      </c>
      <c r="Y21" s="424">
        <v>13</v>
      </c>
      <c r="Z21" s="353">
        <v>22</v>
      </c>
    </row>
    <row r="22" spans="1:26" ht="120" customHeight="1" x14ac:dyDescent="0.7">
      <c r="A22" s="406"/>
      <c r="B22" s="242" t="s">
        <v>1300</v>
      </c>
      <c r="C22" s="380">
        <v>39300</v>
      </c>
      <c r="D22" s="270" t="s">
        <v>1723</v>
      </c>
      <c r="E22" s="271" t="s">
        <v>1722</v>
      </c>
      <c r="F22" s="381"/>
      <c r="G22" s="271"/>
      <c r="H22" s="341"/>
      <c r="I22" s="404"/>
      <c r="Y22" s="424"/>
      <c r="Z22" s="353">
        <v>23</v>
      </c>
    </row>
    <row r="23" spans="1:26" ht="57" customHeight="1" x14ac:dyDescent="0.7">
      <c r="A23" s="366" t="s">
        <v>1544</v>
      </c>
      <c r="B23" s="242" t="s">
        <v>1560</v>
      </c>
      <c r="C23" s="380">
        <v>20</v>
      </c>
      <c r="D23" s="270"/>
      <c r="E23" s="271"/>
      <c r="F23" s="381"/>
      <c r="G23" s="271"/>
      <c r="H23" s="341"/>
      <c r="I23" s="369" t="s">
        <v>1578</v>
      </c>
      <c r="Y23" s="352">
        <v>14</v>
      </c>
      <c r="Z23" s="353">
        <v>24</v>
      </c>
    </row>
    <row r="24" spans="1:26" ht="57" customHeight="1" x14ac:dyDescent="0.7">
      <c r="A24" s="405" t="s">
        <v>908</v>
      </c>
      <c r="B24" s="242" t="s">
        <v>1301</v>
      </c>
      <c r="C24" s="380">
        <v>14760</v>
      </c>
      <c r="D24" s="270" t="s">
        <v>1724</v>
      </c>
      <c r="E24" s="271"/>
      <c r="F24" s="381"/>
      <c r="G24" s="271"/>
      <c r="H24" s="341"/>
      <c r="I24" s="404" t="s">
        <v>909</v>
      </c>
      <c r="Y24" s="424">
        <v>15</v>
      </c>
      <c r="Z24" s="353">
        <v>25</v>
      </c>
    </row>
    <row r="25" spans="1:26" ht="57" customHeight="1" x14ac:dyDescent="0.7">
      <c r="A25" s="406"/>
      <c r="B25" s="242" t="s">
        <v>1302</v>
      </c>
      <c r="C25" s="380">
        <v>13970</v>
      </c>
      <c r="D25" s="270" t="s">
        <v>1724</v>
      </c>
      <c r="E25" s="271"/>
      <c r="F25" s="381"/>
      <c r="G25" s="271"/>
      <c r="H25" s="341"/>
      <c r="I25" s="404"/>
      <c r="Y25" s="424"/>
      <c r="Z25" s="353">
        <v>26</v>
      </c>
    </row>
    <row r="26" spans="1:26" ht="57" customHeight="1" x14ac:dyDescent="0.7">
      <c r="A26" s="405" t="s">
        <v>910</v>
      </c>
      <c r="B26" s="242" t="s">
        <v>1303</v>
      </c>
      <c r="C26" s="380">
        <v>1342</v>
      </c>
      <c r="D26" s="270" t="s">
        <v>1724</v>
      </c>
      <c r="E26" s="271"/>
      <c r="F26" s="381"/>
      <c r="G26" s="271"/>
      <c r="H26" s="341"/>
      <c r="I26" s="404" t="s">
        <v>911</v>
      </c>
      <c r="Y26" s="424">
        <v>16</v>
      </c>
      <c r="Z26" s="353">
        <v>27</v>
      </c>
    </row>
    <row r="27" spans="1:26" ht="57" customHeight="1" x14ac:dyDescent="0.7">
      <c r="A27" s="406"/>
      <c r="B27" s="242" t="s">
        <v>1304</v>
      </c>
      <c r="C27" s="380">
        <v>1319</v>
      </c>
      <c r="D27" s="270" t="s">
        <v>489</v>
      </c>
      <c r="E27" s="271"/>
      <c r="F27" s="381"/>
      <c r="G27" s="271"/>
      <c r="H27" s="341"/>
      <c r="I27" s="404"/>
      <c r="Y27" s="424"/>
      <c r="Z27" s="353">
        <v>28</v>
      </c>
    </row>
    <row r="28" spans="1:26" ht="57" customHeight="1" x14ac:dyDescent="0.7">
      <c r="A28" s="405" t="s">
        <v>912</v>
      </c>
      <c r="B28" s="242" t="s">
        <v>1305</v>
      </c>
      <c r="C28" s="380">
        <v>4827</v>
      </c>
      <c r="D28" s="270" t="s">
        <v>487</v>
      </c>
      <c r="E28" s="271"/>
      <c r="F28" s="381"/>
      <c r="G28" s="271"/>
      <c r="H28" s="341"/>
      <c r="I28" s="404" t="s">
        <v>913</v>
      </c>
      <c r="Y28" s="424">
        <v>17</v>
      </c>
      <c r="Z28" s="353">
        <v>29</v>
      </c>
    </row>
    <row r="29" spans="1:26" ht="57" customHeight="1" x14ac:dyDescent="0.7">
      <c r="A29" s="406"/>
      <c r="B29" s="242" t="s">
        <v>1306</v>
      </c>
      <c r="C29" s="380">
        <v>4825</v>
      </c>
      <c r="D29" s="270" t="s">
        <v>487</v>
      </c>
      <c r="E29" s="271"/>
      <c r="F29" s="381"/>
      <c r="G29" s="271"/>
      <c r="H29" s="341"/>
      <c r="I29" s="404"/>
      <c r="Y29" s="424"/>
      <c r="Z29" s="353">
        <v>30</v>
      </c>
    </row>
    <row r="30" spans="1:26" ht="36" customHeight="1" x14ac:dyDescent="0.7">
      <c r="A30" s="405" t="s">
        <v>914</v>
      </c>
      <c r="B30" s="242" t="s">
        <v>1307</v>
      </c>
      <c r="C30" s="380">
        <v>296</v>
      </c>
      <c r="D30" s="270"/>
      <c r="E30" s="271"/>
      <c r="F30" s="381"/>
      <c r="G30" s="271"/>
      <c r="H30" s="341"/>
      <c r="I30" s="404" t="s">
        <v>915</v>
      </c>
      <c r="Y30" s="424">
        <v>18</v>
      </c>
      <c r="Z30" s="353">
        <v>31</v>
      </c>
    </row>
    <row r="31" spans="1:26" ht="36" customHeight="1" x14ac:dyDescent="0.7">
      <c r="A31" s="406"/>
      <c r="B31" s="242" t="s">
        <v>1308</v>
      </c>
      <c r="C31" s="380">
        <v>293</v>
      </c>
      <c r="D31" s="270"/>
      <c r="E31" s="271"/>
      <c r="F31" s="381"/>
      <c r="G31" s="271"/>
      <c r="H31" s="341"/>
      <c r="I31" s="404"/>
      <c r="Y31" s="424"/>
      <c r="Z31" s="353">
        <v>32</v>
      </c>
    </row>
    <row r="32" spans="1:26" ht="36" customHeight="1" x14ac:dyDescent="0.7">
      <c r="A32" s="366" t="s">
        <v>916</v>
      </c>
      <c r="B32" s="242" t="s">
        <v>1414</v>
      </c>
      <c r="C32" s="380">
        <v>290</v>
      </c>
      <c r="D32" s="270"/>
      <c r="E32" s="271"/>
      <c r="F32" s="381"/>
      <c r="G32" s="271"/>
      <c r="H32" s="341"/>
      <c r="I32" s="369" t="s">
        <v>917</v>
      </c>
      <c r="Y32" s="352">
        <v>19</v>
      </c>
      <c r="Z32" s="353">
        <v>33</v>
      </c>
    </row>
    <row r="33" spans="1:26" ht="36" customHeight="1" x14ac:dyDescent="0.7">
      <c r="A33" s="405" t="s">
        <v>918</v>
      </c>
      <c r="B33" s="242" t="s">
        <v>1309</v>
      </c>
      <c r="C33" s="380">
        <v>5430</v>
      </c>
      <c r="D33" s="270" t="s">
        <v>1725</v>
      </c>
      <c r="E33" s="271"/>
      <c r="F33" s="381"/>
      <c r="G33" s="271"/>
      <c r="H33" s="341"/>
      <c r="I33" s="404" t="s">
        <v>919</v>
      </c>
      <c r="Y33" s="424">
        <v>20</v>
      </c>
      <c r="Z33" s="353">
        <v>34</v>
      </c>
    </row>
    <row r="34" spans="1:26" ht="36" customHeight="1" x14ac:dyDescent="0.7">
      <c r="A34" s="406"/>
      <c r="B34" s="242" t="s">
        <v>1310</v>
      </c>
      <c r="C34" s="380">
        <v>4985</v>
      </c>
      <c r="D34" s="270" t="s">
        <v>1726</v>
      </c>
      <c r="E34" s="271"/>
      <c r="F34" s="381"/>
      <c r="G34" s="271"/>
      <c r="H34" s="341"/>
      <c r="I34" s="404"/>
      <c r="Y34" s="424"/>
      <c r="Z34" s="353">
        <v>35</v>
      </c>
    </row>
    <row r="35" spans="1:26" ht="36" customHeight="1" x14ac:dyDescent="0.7">
      <c r="A35" s="366" t="s">
        <v>1441</v>
      </c>
      <c r="B35" s="242" t="s">
        <v>1450</v>
      </c>
      <c r="C35" s="380">
        <v>4616</v>
      </c>
      <c r="D35" s="270" t="s">
        <v>502</v>
      </c>
      <c r="E35" s="271"/>
      <c r="F35" s="381"/>
      <c r="G35" s="271"/>
      <c r="H35" s="341"/>
      <c r="I35" s="369" t="s">
        <v>1463</v>
      </c>
      <c r="Y35" s="352">
        <v>21</v>
      </c>
      <c r="Z35" s="353">
        <v>36</v>
      </c>
    </row>
    <row r="36" spans="1:26" ht="57" customHeight="1" x14ac:dyDescent="0.7">
      <c r="A36" s="366" t="s">
        <v>1442</v>
      </c>
      <c r="B36" s="242" t="s">
        <v>1451</v>
      </c>
      <c r="C36" s="382"/>
      <c r="D36" s="270"/>
      <c r="E36" s="271"/>
      <c r="F36" s="381"/>
      <c r="G36" s="271"/>
      <c r="H36" s="341"/>
      <c r="I36" s="369" t="s">
        <v>1464</v>
      </c>
      <c r="Y36" s="352">
        <v>22</v>
      </c>
      <c r="Z36" s="353">
        <v>37</v>
      </c>
    </row>
    <row r="37" spans="1:26" ht="57" customHeight="1" x14ac:dyDescent="0.7">
      <c r="A37" s="366" t="s">
        <v>1545</v>
      </c>
      <c r="B37" s="242" t="s">
        <v>1561</v>
      </c>
      <c r="C37" s="382" t="s">
        <v>712</v>
      </c>
      <c r="D37" s="270"/>
      <c r="E37" s="271" t="s">
        <v>1727</v>
      </c>
      <c r="F37" s="381"/>
      <c r="G37" s="271"/>
      <c r="H37" s="341"/>
      <c r="I37" s="369" t="s">
        <v>1579</v>
      </c>
      <c r="Y37" s="352">
        <v>23</v>
      </c>
      <c r="Z37" s="353">
        <v>38</v>
      </c>
    </row>
    <row r="38" spans="1:26" ht="36" customHeight="1" x14ac:dyDescent="0.7">
      <c r="A38" s="405" t="s">
        <v>1443</v>
      </c>
      <c r="B38" s="242" t="s">
        <v>1452</v>
      </c>
      <c r="C38" s="380">
        <v>96</v>
      </c>
      <c r="D38" s="270" t="s">
        <v>499</v>
      </c>
      <c r="E38" s="271" t="s">
        <v>1728</v>
      </c>
      <c r="F38" s="381"/>
      <c r="G38" s="271"/>
      <c r="H38" s="341"/>
      <c r="I38" s="404" t="s">
        <v>1465</v>
      </c>
      <c r="Y38" s="424">
        <v>24</v>
      </c>
      <c r="Z38" s="353">
        <v>39</v>
      </c>
    </row>
    <row r="39" spans="1:26" ht="36" customHeight="1" x14ac:dyDescent="0.7">
      <c r="A39" s="406"/>
      <c r="B39" s="242" t="s">
        <v>1453</v>
      </c>
      <c r="C39" s="380">
        <v>90</v>
      </c>
      <c r="D39" s="270"/>
      <c r="E39" s="271"/>
      <c r="F39" s="381"/>
      <c r="G39" s="271"/>
      <c r="H39" s="341"/>
      <c r="I39" s="404"/>
      <c r="Y39" s="424"/>
      <c r="Z39" s="353">
        <v>40</v>
      </c>
    </row>
    <row r="40" spans="1:26" ht="36" customHeight="1" x14ac:dyDescent="0.7">
      <c r="A40" s="366" t="s">
        <v>1444</v>
      </c>
      <c r="B40" s="242" t="s">
        <v>1454</v>
      </c>
      <c r="C40" s="380">
        <v>105</v>
      </c>
      <c r="D40" s="270" t="s">
        <v>499</v>
      </c>
      <c r="E40" s="271" t="s">
        <v>1729</v>
      </c>
      <c r="F40" s="381"/>
      <c r="G40" s="271"/>
      <c r="H40" s="341"/>
      <c r="I40" s="369" t="s">
        <v>1466</v>
      </c>
      <c r="Y40" s="352">
        <v>25</v>
      </c>
      <c r="Z40" s="353">
        <v>41</v>
      </c>
    </row>
    <row r="41" spans="1:26" ht="141" customHeight="1" x14ac:dyDescent="0.7">
      <c r="A41" s="405" t="s">
        <v>1546</v>
      </c>
      <c r="B41" s="242" t="s">
        <v>1562</v>
      </c>
      <c r="C41" s="382" t="s">
        <v>1529</v>
      </c>
      <c r="D41" s="270"/>
      <c r="E41" s="271" t="s">
        <v>1730</v>
      </c>
      <c r="F41" s="381"/>
      <c r="G41" s="271"/>
      <c r="H41" s="341"/>
      <c r="I41" s="404" t="s">
        <v>1580</v>
      </c>
      <c r="Y41" s="424">
        <v>26</v>
      </c>
      <c r="Z41" s="353">
        <v>49</v>
      </c>
    </row>
    <row r="42" spans="1:26" ht="57" customHeight="1" x14ac:dyDescent="0.7">
      <c r="A42" s="406"/>
      <c r="B42" s="242" t="s">
        <v>1563</v>
      </c>
      <c r="C42" s="382"/>
      <c r="D42" s="270"/>
      <c r="E42" s="271"/>
      <c r="F42" s="381"/>
      <c r="G42" s="271"/>
      <c r="H42" s="341"/>
      <c r="I42" s="404"/>
      <c r="Y42" s="424"/>
      <c r="Z42" s="353">
        <v>50</v>
      </c>
    </row>
    <row r="43" spans="1:26" ht="78" customHeight="1" x14ac:dyDescent="0.7">
      <c r="A43" s="366" t="s">
        <v>1547</v>
      </c>
      <c r="B43" s="242" t="s">
        <v>1564</v>
      </c>
      <c r="C43" s="380">
        <v>100</v>
      </c>
      <c r="D43" s="270"/>
      <c r="E43" s="271" t="s">
        <v>1731</v>
      </c>
      <c r="F43" s="381"/>
      <c r="G43" s="271"/>
      <c r="H43" s="341"/>
      <c r="I43" s="369" t="s">
        <v>1571</v>
      </c>
      <c r="Y43" s="352">
        <v>27</v>
      </c>
      <c r="Z43" s="353">
        <v>51</v>
      </c>
    </row>
    <row r="44" spans="1:26" ht="57" customHeight="1" x14ac:dyDescent="0.7">
      <c r="A44" s="366" t="s">
        <v>1548</v>
      </c>
      <c r="B44" s="242" t="s">
        <v>1565</v>
      </c>
      <c r="C44" s="382" t="s">
        <v>1529</v>
      </c>
      <c r="D44" s="270"/>
      <c r="E44" s="271" t="s">
        <v>1732</v>
      </c>
      <c r="F44" s="381"/>
      <c r="G44" s="271"/>
      <c r="H44" s="341"/>
      <c r="I44" s="369" t="s">
        <v>1581</v>
      </c>
      <c r="Y44" s="352">
        <v>28</v>
      </c>
      <c r="Z44" s="353">
        <v>52</v>
      </c>
    </row>
    <row r="45" spans="1:26" ht="57" customHeight="1" x14ac:dyDescent="0.7">
      <c r="A45" s="366" t="s">
        <v>1549</v>
      </c>
      <c r="B45" s="242" t="s">
        <v>1566</v>
      </c>
      <c r="C45" s="382" t="s">
        <v>1529</v>
      </c>
      <c r="D45" s="270"/>
      <c r="E45" s="271" t="s">
        <v>1733</v>
      </c>
      <c r="F45" s="381"/>
      <c r="G45" s="271"/>
      <c r="H45" s="341"/>
      <c r="I45" s="369" t="s">
        <v>1582</v>
      </c>
      <c r="Y45" s="352">
        <v>29</v>
      </c>
      <c r="Z45" s="353">
        <v>53</v>
      </c>
    </row>
    <row r="46" spans="1:26" ht="120" customHeight="1" x14ac:dyDescent="0.7">
      <c r="A46" s="366" t="s">
        <v>1445</v>
      </c>
      <c r="B46" s="242" t="s">
        <v>1455</v>
      </c>
      <c r="C46" s="382" t="s">
        <v>1529</v>
      </c>
      <c r="D46" s="270" t="s">
        <v>522</v>
      </c>
      <c r="E46" s="271" t="s">
        <v>1734</v>
      </c>
      <c r="F46" s="381"/>
      <c r="G46" s="271"/>
      <c r="H46" s="341"/>
      <c r="I46" s="369" t="s">
        <v>1467</v>
      </c>
      <c r="Y46" s="352">
        <v>30</v>
      </c>
      <c r="Z46" s="353">
        <v>54</v>
      </c>
    </row>
    <row r="47" spans="1:26" ht="57" customHeight="1" x14ac:dyDescent="0.7">
      <c r="A47" s="405" t="s">
        <v>1446</v>
      </c>
      <c r="B47" s="242" t="s">
        <v>1456</v>
      </c>
      <c r="C47" s="380">
        <v>48</v>
      </c>
      <c r="D47" s="270" t="s">
        <v>1735</v>
      </c>
      <c r="E47" s="271" t="s">
        <v>1736</v>
      </c>
      <c r="F47" s="381"/>
      <c r="G47" s="271"/>
      <c r="H47" s="341"/>
      <c r="I47" s="404" t="s">
        <v>1468</v>
      </c>
      <c r="Y47" s="424">
        <v>31</v>
      </c>
      <c r="Z47" s="353">
        <v>55</v>
      </c>
    </row>
    <row r="48" spans="1:26" ht="57" customHeight="1" x14ac:dyDescent="0.7">
      <c r="A48" s="406"/>
      <c r="B48" s="242" t="s">
        <v>1457</v>
      </c>
      <c r="C48" s="380">
        <v>14</v>
      </c>
      <c r="D48" s="270" t="s">
        <v>1735</v>
      </c>
      <c r="E48" s="271"/>
      <c r="F48" s="381"/>
      <c r="G48" s="271"/>
      <c r="H48" s="341"/>
      <c r="I48" s="404"/>
      <c r="Y48" s="424"/>
      <c r="Z48" s="353">
        <v>56</v>
      </c>
    </row>
    <row r="49" spans="1:26" ht="78" customHeight="1" x14ac:dyDescent="0.7">
      <c r="A49" s="405" t="s">
        <v>1550</v>
      </c>
      <c r="B49" s="242" t="s">
        <v>1458</v>
      </c>
      <c r="C49" s="380">
        <v>50.15</v>
      </c>
      <c r="D49" s="270" t="s">
        <v>158</v>
      </c>
      <c r="E49" s="271" t="s">
        <v>1737</v>
      </c>
      <c r="F49" s="381"/>
      <c r="G49" s="271"/>
      <c r="H49" s="341"/>
      <c r="I49" s="404" t="s">
        <v>1469</v>
      </c>
      <c r="Y49" s="424">
        <v>32</v>
      </c>
      <c r="Z49" s="353">
        <v>57</v>
      </c>
    </row>
    <row r="50" spans="1:26" ht="36" customHeight="1" x14ac:dyDescent="0.7">
      <c r="A50" s="406"/>
      <c r="B50" s="242" t="s">
        <v>1459</v>
      </c>
      <c r="C50" s="380"/>
      <c r="D50" s="270"/>
      <c r="E50" s="271"/>
      <c r="F50" s="381"/>
      <c r="G50" s="271"/>
      <c r="H50" s="341"/>
      <c r="I50" s="404"/>
      <c r="Y50" s="424"/>
      <c r="Z50" s="353">
        <v>58</v>
      </c>
    </row>
    <row r="51" spans="1:26" ht="57" customHeight="1" x14ac:dyDescent="0.7">
      <c r="A51" s="366" t="s">
        <v>1551</v>
      </c>
      <c r="B51" s="242" t="s">
        <v>1574</v>
      </c>
      <c r="C51" s="383">
        <v>0.32500000000000001</v>
      </c>
      <c r="D51" s="270"/>
      <c r="E51" s="271" t="s">
        <v>1738</v>
      </c>
      <c r="F51" s="381"/>
      <c r="G51" s="271"/>
      <c r="H51" s="341"/>
      <c r="I51" s="369" t="s">
        <v>1583</v>
      </c>
      <c r="Y51" s="352">
        <v>33</v>
      </c>
      <c r="Z51" s="353">
        <v>62</v>
      </c>
    </row>
    <row r="52" spans="1:26" ht="78" customHeight="1" x14ac:dyDescent="0.7">
      <c r="A52" s="366" t="s">
        <v>1552</v>
      </c>
      <c r="B52" s="242" t="s">
        <v>1440</v>
      </c>
      <c r="C52" s="383">
        <v>0.98699999999999999</v>
      </c>
      <c r="D52" s="270"/>
      <c r="E52" s="271" t="s">
        <v>1739</v>
      </c>
      <c r="F52" s="381"/>
      <c r="G52" s="271"/>
      <c r="H52" s="341"/>
      <c r="I52" s="369" t="s">
        <v>1470</v>
      </c>
      <c r="Y52" s="352">
        <v>34</v>
      </c>
      <c r="Z52" s="353">
        <v>64</v>
      </c>
    </row>
    <row r="53" spans="1:26" ht="78" customHeight="1" x14ac:dyDescent="0.7">
      <c r="A53" s="366" t="s">
        <v>1447</v>
      </c>
      <c r="B53" s="242" t="s">
        <v>1460</v>
      </c>
      <c r="C53" s="382" t="s">
        <v>1529</v>
      </c>
      <c r="D53" s="270"/>
      <c r="E53" s="271" t="s">
        <v>1740</v>
      </c>
      <c r="F53" s="381"/>
      <c r="G53" s="271"/>
      <c r="H53" s="341"/>
      <c r="I53" s="369" t="s">
        <v>1471</v>
      </c>
      <c r="Y53" s="352">
        <v>35</v>
      </c>
      <c r="Z53" s="353">
        <v>66</v>
      </c>
    </row>
    <row r="54" spans="1:26" ht="409.6" x14ac:dyDescent="0.7">
      <c r="A54" s="366" t="s">
        <v>1448</v>
      </c>
      <c r="B54" s="242" t="s">
        <v>1461</v>
      </c>
      <c r="C54" s="382" t="s">
        <v>712</v>
      </c>
      <c r="D54" s="270" t="s">
        <v>1741</v>
      </c>
      <c r="E54" s="271" t="s">
        <v>1742</v>
      </c>
      <c r="F54" s="381"/>
      <c r="G54" s="271"/>
      <c r="H54" s="341"/>
      <c r="I54" s="369" t="s">
        <v>1472</v>
      </c>
      <c r="Y54" s="352">
        <v>36</v>
      </c>
      <c r="Z54" s="353">
        <v>68</v>
      </c>
    </row>
    <row r="55" spans="1:26" ht="36" customHeight="1" x14ac:dyDescent="0.7">
      <c r="A55" s="366" t="s">
        <v>1553</v>
      </c>
      <c r="B55" s="242" t="s">
        <v>1567</v>
      </c>
      <c r="C55" s="382" t="s">
        <v>723</v>
      </c>
      <c r="D55" s="270"/>
      <c r="E55" s="271"/>
      <c r="F55" s="381"/>
      <c r="G55" s="271"/>
      <c r="H55" s="341"/>
      <c r="I55" s="369" t="s">
        <v>1584</v>
      </c>
      <c r="Y55" s="352">
        <v>37</v>
      </c>
      <c r="Z55" s="353">
        <v>69</v>
      </c>
    </row>
    <row r="56" spans="1:26" ht="409.6" x14ac:dyDescent="0.7">
      <c r="A56" s="366" t="s">
        <v>1449</v>
      </c>
      <c r="B56" s="242" t="s">
        <v>1462</v>
      </c>
      <c r="C56" s="382" t="s">
        <v>712</v>
      </c>
      <c r="D56" s="270" t="s">
        <v>1743</v>
      </c>
      <c r="E56" s="271" t="s">
        <v>1744</v>
      </c>
      <c r="F56" s="381"/>
      <c r="G56" s="271"/>
      <c r="H56" s="341"/>
      <c r="I56" s="369" t="s">
        <v>1473</v>
      </c>
      <c r="Y56" s="352">
        <v>38</v>
      </c>
      <c r="Z56" s="353">
        <v>70</v>
      </c>
    </row>
    <row r="57" spans="1:26" ht="372" customHeight="1" x14ac:dyDescent="0.7">
      <c r="A57" s="405" t="s">
        <v>1840</v>
      </c>
      <c r="B57" s="242" t="s">
        <v>1857</v>
      </c>
      <c r="C57" s="380">
        <v>2823</v>
      </c>
      <c r="D57" s="270" t="s">
        <v>1907</v>
      </c>
      <c r="E57" s="271" t="s">
        <v>1908</v>
      </c>
      <c r="F57" s="381"/>
      <c r="G57" s="271"/>
      <c r="H57" s="341"/>
      <c r="I57" s="404" t="s">
        <v>1878</v>
      </c>
      <c r="Y57" s="424">
        <v>39</v>
      </c>
      <c r="Z57" s="353">
        <v>71</v>
      </c>
    </row>
    <row r="58" spans="1:26" ht="246" customHeight="1" x14ac:dyDescent="0.7">
      <c r="A58" s="406"/>
      <c r="B58" s="242" t="s">
        <v>1858</v>
      </c>
      <c r="C58" s="380">
        <v>2620</v>
      </c>
      <c r="D58" s="270" t="s">
        <v>1909</v>
      </c>
      <c r="E58" s="271" t="s">
        <v>1910</v>
      </c>
      <c r="F58" s="381"/>
      <c r="G58" s="271"/>
      <c r="H58" s="341"/>
      <c r="I58" s="404"/>
      <c r="Y58" s="424"/>
      <c r="Z58" s="353">
        <v>72</v>
      </c>
    </row>
    <row r="59" spans="1:26" ht="204" customHeight="1" x14ac:dyDescent="0.7">
      <c r="A59" s="366" t="s">
        <v>1841</v>
      </c>
      <c r="B59" s="242" t="s">
        <v>1859</v>
      </c>
      <c r="C59" s="380">
        <v>30</v>
      </c>
      <c r="D59" s="270" t="s">
        <v>1911</v>
      </c>
      <c r="E59" s="271" t="s">
        <v>1912</v>
      </c>
      <c r="F59" s="381"/>
      <c r="G59" s="271"/>
      <c r="H59" s="341"/>
      <c r="I59" s="369" t="s">
        <v>1879</v>
      </c>
      <c r="Y59" s="352">
        <v>40</v>
      </c>
      <c r="Z59" s="353">
        <v>73</v>
      </c>
    </row>
    <row r="60" spans="1:26" ht="57" customHeight="1" x14ac:dyDescent="0.7">
      <c r="A60" s="366" t="s">
        <v>1842</v>
      </c>
      <c r="B60" s="242" t="s">
        <v>1860</v>
      </c>
      <c r="C60" s="382" t="s">
        <v>723</v>
      </c>
      <c r="D60" s="270"/>
      <c r="E60" s="271"/>
      <c r="F60" s="381"/>
      <c r="G60" s="271"/>
      <c r="H60" s="341"/>
      <c r="I60" s="369" t="s">
        <v>1880</v>
      </c>
      <c r="Y60" s="352">
        <v>41</v>
      </c>
      <c r="Z60" s="353">
        <v>74</v>
      </c>
    </row>
    <row r="61" spans="1:26" ht="141" customHeight="1" x14ac:dyDescent="0.7">
      <c r="A61" s="366" t="s">
        <v>1843</v>
      </c>
      <c r="B61" s="242" t="s">
        <v>1861</v>
      </c>
      <c r="C61" s="380">
        <v>30</v>
      </c>
      <c r="D61" s="270" t="s">
        <v>563</v>
      </c>
      <c r="E61" s="271" t="s">
        <v>1913</v>
      </c>
      <c r="F61" s="381"/>
      <c r="G61" s="271"/>
      <c r="H61" s="341"/>
      <c r="I61" s="369" t="s">
        <v>1881</v>
      </c>
      <c r="Y61" s="352">
        <v>42</v>
      </c>
      <c r="Z61" s="353">
        <v>75</v>
      </c>
    </row>
    <row r="62" spans="1:26" ht="351" customHeight="1" x14ac:dyDescent="0.7">
      <c r="A62" s="405" t="s">
        <v>1844</v>
      </c>
      <c r="B62" s="242" t="s">
        <v>1862</v>
      </c>
      <c r="C62" s="380">
        <v>5</v>
      </c>
      <c r="D62" s="270" t="s">
        <v>1914</v>
      </c>
      <c r="E62" s="271" t="s">
        <v>1915</v>
      </c>
      <c r="F62" s="381"/>
      <c r="G62" s="271"/>
      <c r="H62" s="341"/>
      <c r="I62" s="404" t="s">
        <v>1882</v>
      </c>
      <c r="Y62" s="424">
        <v>43</v>
      </c>
      <c r="Z62" s="353">
        <v>76</v>
      </c>
    </row>
    <row r="63" spans="1:26" ht="120" customHeight="1" x14ac:dyDescent="0.7">
      <c r="A63" s="407"/>
      <c r="B63" s="242" t="s">
        <v>1863</v>
      </c>
      <c r="C63" s="380">
        <v>11</v>
      </c>
      <c r="D63" s="270" t="s">
        <v>1916</v>
      </c>
      <c r="E63" s="271" t="s">
        <v>1917</v>
      </c>
      <c r="F63" s="381"/>
      <c r="G63" s="271"/>
      <c r="H63" s="341"/>
      <c r="I63" s="404"/>
      <c r="Y63" s="424"/>
      <c r="Z63" s="353">
        <v>77</v>
      </c>
    </row>
    <row r="64" spans="1:26" ht="99" customHeight="1" x14ac:dyDescent="0.7">
      <c r="A64" s="407"/>
      <c r="B64" s="242" t="s">
        <v>1864</v>
      </c>
      <c r="C64" s="380" t="s">
        <v>1272</v>
      </c>
      <c r="D64" s="270" t="s">
        <v>1918</v>
      </c>
      <c r="E64" s="271" t="s">
        <v>1919</v>
      </c>
      <c r="F64" s="381"/>
      <c r="G64" s="271"/>
      <c r="H64" s="341"/>
      <c r="I64" s="404"/>
      <c r="Y64" s="424"/>
      <c r="Z64" s="353">
        <v>78</v>
      </c>
    </row>
    <row r="65" spans="1:26" ht="162" customHeight="1" x14ac:dyDescent="0.7">
      <c r="A65" s="406"/>
      <c r="B65" s="242" t="s">
        <v>1865</v>
      </c>
      <c r="C65" s="380" t="s">
        <v>1272</v>
      </c>
      <c r="D65" s="270" t="s">
        <v>1918</v>
      </c>
      <c r="E65" s="271" t="s">
        <v>1920</v>
      </c>
      <c r="F65" s="381"/>
      <c r="G65" s="271"/>
      <c r="H65" s="341"/>
      <c r="I65" s="404"/>
      <c r="Y65" s="424"/>
      <c r="Z65" s="353">
        <v>79</v>
      </c>
    </row>
    <row r="66" spans="1:26" ht="183" customHeight="1" x14ac:dyDescent="0.7">
      <c r="A66" s="366" t="s">
        <v>1845</v>
      </c>
      <c r="B66" s="242" t="s">
        <v>1866</v>
      </c>
      <c r="C66" s="380">
        <v>0</v>
      </c>
      <c r="D66" s="270" t="s">
        <v>578</v>
      </c>
      <c r="E66" s="271" t="s">
        <v>1921</v>
      </c>
      <c r="F66" s="381"/>
      <c r="G66" s="271"/>
      <c r="H66" s="341"/>
      <c r="I66" s="369" t="s">
        <v>1883</v>
      </c>
      <c r="Y66" s="352">
        <v>44</v>
      </c>
      <c r="Z66" s="353">
        <v>82</v>
      </c>
    </row>
    <row r="67" spans="1:26" ht="183" customHeight="1" x14ac:dyDescent="0.7">
      <c r="A67" s="366" t="s">
        <v>1846</v>
      </c>
      <c r="B67" s="242" t="s">
        <v>1867</v>
      </c>
      <c r="C67" s="380">
        <v>0</v>
      </c>
      <c r="D67" s="270" t="s">
        <v>578</v>
      </c>
      <c r="E67" s="271" t="s">
        <v>1922</v>
      </c>
      <c r="F67" s="381"/>
      <c r="G67" s="271"/>
      <c r="H67" s="341"/>
      <c r="I67" s="369" t="s">
        <v>1884</v>
      </c>
      <c r="Y67" s="352">
        <v>45</v>
      </c>
      <c r="Z67" s="353">
        <v>83</v>
      </c>
    </row>
    <row r="68" spans="1:26" ht="204" customHeight="1" x14ac:dyDescent="0.7">
      <c r="A68" s="366" t="s">
        <v>1847</v>
      </c>
      <c r="B68" s="242" t="s">
        <v>1868</v>
      </c>
      <c r="C68" s="380">
        <v>0</v>
      </c>
      <c r="D68" s="270" t="s">
        <v>578</v>
      </c>
      <c r="E68" s="271" t="s">
        <v>1923</v>
      </c>
      <c r="F68" s="381"/>
      <c r="G68" s="271"/>
      <c r="H68" s="341"/>
      <c r="I68" s="369" t="s">
        <v>1885</v>
      </c>
      <c r="Y68" s="352">
        <v>46</v>
      </c>
      <c r="Z68" s="353">
        <v>84</v>
      </c>
    </row>
    <row r="69" spans="1:26" ht="246" customHeight="1" x14ac:dyDescent="0.7">
      <c r="A69" s="366" t="s">
        <v>1848</v>
      </c>
      <c r="B69" s="242" t="s">
        <v>1869</v>
      </c>
      <c r="C69" s="380">
        <v>0.73</v>
      </c>
      <c r="D69" s="270" t="s">
        <v>578</v>
      </c>
      <c r="E69" s="271" t="s">
        <v>1924</v>
      </c>
      <c r="F69" s="381"/>
      <c r="G69" s="271"/>
      <c r="H69" s="341"/>
      <c r="I69" s="369" t="s">
        <v>1886</v>
      </c>
      <c r="Y69" s="352">
        <v>47</v>
      </c>
      <c r="Z69" s="353">
        <v>85</v>
      </c>
    </row>
    <row r="70" spans="1:26" ht="309" customHeight="1" x14ac:dyDescent="0.7">
      <c r="A70" s="366" t="s">
        <v>1849</v>
      </c>
      <c r="B70" s="242" t="s">
        <v>1870</v>
      </c>
      <c r="C70" s="380">
        <v>346</v>
      </c>
      <c r="D70" s="270" t="s">
        <v>578</v>
      </c>
      <c r="E70" s="271" t="s">
        <v>1925</v>
      </c>
      <c r="F70" s="381"/>
      <c r="G70" s="271"/>
      <c r="H70" s="341"/>
      <c r="I70" s="369" t="s">
        <v>1887</v>
      </c>
      <c r="Y70" s="352">
        <v>48</v>
      </c>
      <c r="Z70" s="353">
        <v>86</v>
      </c>
    </row>
    <row r="71" spans="1:26" ht="99" customHeight="1" x14ac:dyDescent="0.7">
      <c r="A71" s="366" t="s">
        <v>1850</v>
      </c>
      <c r="B71" s="242" t="s">
        <v>1871</v>
      </c>
      <c r="C71" s="380" t="s">
        <v>712</v>
      </c>
      <c r="D71" s="270" t="s">
        <v>574</v>
      </c>
      <c r="E71" s="271" t="s">
        <v>1926</v>
      </c>
      <c r="F71" s="381"/>
      <c r="G71" s="271"/>
      <c r="H71" s="341"/>
      <c r="I71" s="369" t="s">
        <v>1888</v>
      </c>
      <c r="Y71" s="352">
        <v>49</v>
      </c>
      <c r="Z71" s="353">
        <v>88</v>
      </c>
    </row>
    <row r="72" spans="1:26" ht="204" customHeight="1" x14ac:dyDescent="0.7">
      <c r="A72" s="366" t="s">
        <v>1851</v>
      </c>
      <c r="B72" s="242" t="s">
        <v>1872</v>
      </c>
      <c r="C72" s="380" t="s">
        <v>712</v>
      </c>
      <c r="D72" s="270" t="s">
        <v>592</v>
      </c>
      <c r="E72" s="271" t="s">
        <v>1927</v>
      </c>
      <c r="F72" s="381"/>
      <c r="G72" s="271"/>
      <c r="H72" s="341"/>
      <c r="I72" s="369" t="s">
        <v>1889</v>
      </c>
      <c r="Y72" s="352">
        <v>50</v>
      </c>
      <c r="Z72" s="353">
        <v>90</v>
      </c>
    </row>
    <row r="73" spans="1:26" ht="78" customHeight="1" x14ac:dyDescent="0.7">
      <c r="A73" s="366" t="s">
        <v>1852</v>
      </c>
      <c r="B73" s="242" t="s">
        <v>1873</v>
      </c>
      <c r="C73" s="380" t="s">
        <v>723</v>
      </c>
      <c r="D73" s="270" t="s">
        <v>590</v>
      </c>
      <c r="E73" s="271" t="s">
        <v>1928</v>
      </c>
      <c r="F73" s="381"/>
      <c r="G73" s="271"/>
      <c r="H73" s="341"/>
      <c r="I73" s="369" t="s">
        <v>1889</v>
      </c>
      <c r="Y73" s="352">
        <v>51</v>
      </c>
      <c r="Z73" s="353">
        <v>91</v>
      </c>
    </row>
    <row r="74" spans="1:26" ht="78" customHeight="1" x14ac:dyDescent="0.7">
      <c r="A74" s="366" t="s">
        <v>1853</v>
      </c>
      <c r="B74" s="242" t="s">
        <v>1874</v>
      </c>
      <c r="C74" s="382" t="s">
        <v>723</v>
      </c>
      <c r="D74" s="270"/>
      <c r="E74" s="271"/>
      <c r="F74" s="381"/>
      <c r="G74" s="271"/>
      <c r="H74" s="341"/>
      <c r="I74" s="369" t="s">
        <v>1889</v>
      </c>
      <c r="Y74" s="352">
        <v>52</v>
      </c>
      <c r="Z74" s="353">
        <v>94</v>
      </c>
    </row>
    <row r="75" spans="1:26" ht="57" customHeight="1" x14ac:dyDescent="0.7">
      <c r="A75" s="366" t="s">
        <v>1854</v>
      </c>
      <c r="B75" s="242" t="s">
        <v>1875</v>
      </c>
      <c r="C75" s="380" t="s">
        <v>712</v>
      </c>
      <c r="D75" s="270" t="s">
        <v>590</v>
      </c>
      <c r="E75" s="271" t="s">
        <v>1929</v>
      </c>
      <c r="F75" s="381"/>
      <c r="G75" s="271"/>
      <c r="H75" s="341"/>
      <c r="I75" s="369" t="s">
        <v>1889</v>
      </c>
      <c r="Y75" s="352">
        <v>53</v>
      </c>
      <c r="Z75" s="353">
        <v>96</v>
      </c>
    </row>
    <row r="76" spans="1:26" ht="57" customHeight="1" x14ac:dyDescent="0.7">
      <c r="A76" s="366" t="s">
        <v>1855</v>
      </c>
      <c r="B76" s="242" t="s">
        <v>1876</v>
      </c>
      <c r="C76" s="380" t="s">
        <v>723</v>
      </c>
      <c r="D76" s="270" t="s">
        <v>599</v>
      </c>
      <c r="E76" s="271" t="s">
        <v>1930</v>
      </c>
      <c r="F76" s="381"/>
      <c r="G76" s="271"/>
      <c r="H76" s="341"/>
      <c r="I76" s="369" t="s">
        <v>1889</v>
      </c>
      <c r="Y76" s="352">
        <v>54</v>
      </c>
      <c r="Z76" s="353">
        <v>97</v>
      </c>
    </row>
    <row r="77" spans="1:26" ht="162" customHeight="1" x14ac:dyDescent="0.7">
      <c r="A77" s="366" t="s">
        <v>1856</v>
      </c>
      <c r="B77" s="242" t="s">
        <v>1877</v>
      </c>
      <c r="C77" s="382" t="s">
        <v>723</v>
      </c>
      <c r="D77" s="270" t="s">
        <v>599</v>
      </c>
      <c r="E77" s="271" t="s">
        <v>1931</v>
      </c>
      <c r="F77" s="381"/>
      <c r="G77" s="271"/>
      <c r="H77" s="341"/>
      <c r="I77" s="369" t="s">
        <v>1890</v>
      </c>
      <c r="Y77" s="352">
        <v>55</v>
      </c>
      <c r="Z77" s="353">
        <v>98</v>
      </c>
    </row>
  </sheetData>
  <sheetProtection algorithmName="SHA-512" hashValue="JngIeKn0uloJp4D3arpVnLPJ+Zv87d8PNClFCDuEE9q+zjNKQYaQh9hfeg9QnYAaS+gmZVzhKx0TwJZWHiRDRQ==" saltValue="cE79OWLkPri7y/+txJc6+Q==" spinCount="100000" sheet="1" objects="1" scenarios="1" formatColumns="0" formatRows="0" sort="0" autoFilter="0" pivotTables="0"/>
  <mergeCells count="45">
    <mergeCell ref="A38:A39"/>
    <mergeCell ref="A47:A48"/>
    <mergeCell ref="A49:A50"/>
    <mergeCell ref="I15:I16"/>
    <mergeCell ref="I26:I27"/>
    <mergeCell ref="I28:I29"/>
    <mergeCell ref="I30:I31"/>
    <mergeCell ref="I38:I39"/>
    <mergeCell ref="I47:I48"/>
    <mergeCell ref="I49:I50"/>
    <mergeCell ref="A33:A34"/>
    <mergeCell ref="I33:I34"/>
    <mergeCell ref="A41:A42"/>
    <mergeCell ref="A26:A27"/>
    <mergeCell ref="A28:A29"/>
    <mergeCell ref="I41:I42"/>
    <mergeCell ref="Y6:Y7"/>
    <mergeCell ref="Y18:Y19"/>
    <mergeCell ref="Y21:Y22"/>
    <mergeCell ref="Y15:Y16"/>
    <mergeCell ref="Y26:Y27"/>
    <mergeCell ref="Y24:Y25"/>
    <mergeCell ref="Y28:Y29"/>
    <mergeCell ref="Y30:Y31"/>
    <mergeCell ref="Y38:Y39"/>
    <mergeCell ref="Y47:Y48"/>
    <mergeCell ref="Y49:Y50"/>
    <mergeCell ref="Y33:Y34"/>
    <mergeCell ref="Y41:Y42"/>
    <mergeCell ref="A30:A31"/>
    <mergeCell ref="A6:A7"/>
    <mergeCell ref="I24:I25"/>
    <mergeCell ref="A18:A19"/>
    <mergeCell ref="A24:A25"/>
    <mergeCell ref="I6:I7"/>
    <mergeCell ref="I18:I19"/>
    <mergeCell ref="A15:A16"/>
    <mergeCell ref="I21:I22"/>
    <mergeCell ref="A21:A22"/>
    <mergeCell ref="A57:A58"/>
    <mergeCell ref="A62:A65"/>
    <mergeCell ref="I57:I58"/>
    <mergeCell ref="I62:I65"/>
    <mergeCell ref="Y57:Y58"/>
    <mergeCell ref="Y62:Y65"/>
  </mergeCells>
  <phoneticPr fontId="10" type="noConversion"/>
  <conditionalFormatting sqref="A59:A62 A51:A53 A49 A43:A46 A40:A41 A32:A33 A30 A28 A26 A23:A24 A20:A21 A8:A15 A66:A77 A6">
    <cfRule type="expression" dxfId="426" priority="10">
      <formula>LEN(A6)&gt;255</formula>
    </cfRule>
  </conditionalFormatting>
  <conditionalFormatting sqref="A17:A18 A35:A38 A47 A54:A57">
    <cfRule type="expression" dxfId="425" priority="9">
      <formula>LEN(A17)&gt;255</formula>
    </cfRule>
  </conditionalFormatting>
  <conditionalFormatting sqref="B59:B62 B51:B53 B49 B43:B46 B40:B41 B32:B33 B30 B28 B26 B23:B24 B20:B21 B8:B15 B66:B77 B6">
    <cfRule type="expression" dxfId="424" priority="8">
      <formula>LEN(B6)&gt;255</formula>
    </cfRule>
  </conditionalFormatting>
  <conditionalFormatting sqref="B7 B16:B19 B22 B25 B27 B29 B31 B34:B39 B42 B47:B48 B50 B54:B58 B63:B65">
    <cfRule type="expression" dxfId="423" priority="7">
      <formula>LEN(B7)&gt;255</formula>
    </cfRule>
  </conditionalFormatting>
  <conditionalFormatting sqref="I59:I62 I51:I53 I49 I43:I46 I40:I41 I32:I33 I30 I28 I26 I23:I24 I20:I21 I8:I15 I66:I77 I6">
    <cfRule type="expression" dxfId="422" priority="6">
      <formula>LEN(I6)&gt;255</formula>
    </cfRule>
  </conditionalFormatting>
  <conditionalFormatting sqref="I17:I18 I35:I38 I47 I54:I57">
    <cfRule type="expression" dxfId="421" priority="5">
      <formula>LEN(I17)&gt;255</formula>
    </cfRule>
  </conditionalFormatting>
  <conditionalFormatting sqref="Y66:Y77 Y59:Y62 Y51:Y53 Y49 Y43:Y47 Y40:Y41 Y35:Y38 Y32:Y33 Y30 Y28 Y26 Y23:Y24 Y20:Y21 Y17:Y18 Y8:Y15 Y6">
    <cfRule type="expression" dxfId="420" priority="4">
      <formula>LEN(Y6)&gt;255</formula>
    </cfRule>
  </conditionalFormatting>
  <conditionalFormatting sqref="Y54:Y57">
    <cfRule type="expression" dxfId="419" priority="3">
      <formula>LEN(Y54)&gt;255</formula>
    </cfRule>
  </conditionalFormatting>
  <conditionalFormatting sqref="Z66:Z77 Z59:Z62 Z51:Z53 Z49 Z43:Z47 Z40:Z41 Z35:Z38 Z32:Z33 Z30 Z28 Z26 Z23:Z24 Z20:Z21 Z17:Z18 Z8:Z15 Z6">
    <cfRule type="expression" dxfId="418" priority="2">
      <formula>LEN(Z6)&gt;255</formula>
    </cfRule>
  </conditionalFormatting>
  <conditionalFormatting sqref="Z7 Z16 Z19 Z22 Z25 Z27 Z29 Z31 Z34 Z39 Z42 Z48 Z50 Z54:Z58 Z63:Z65">
    <cfRule type="expression" dxfId="417" priority="1">
      <formula>LEN(Z7)&gt;255</formula>
    </cfRule>
  </conditionalFormatting>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3A1C2495-9D2C-4F35-BE91-1CEAD76F0AAE}">
          <x14:formula1>
            <xm:f>Setting!$D$6:$D$105</xm:f>
          </x14:formula1>
          <xm:sqref>C6:C77</xm:sqref>
        </x14:dataValidation>
        <x14:dataValidation type="list" errorStyle="information" allowBlank="1" showInputMessage="1" showErrorMessage="1" xr:uid="{28B39AAC-C0A4-4FE0-B013-418CEDC0A72D}">
          <x14:formula1>
            <xm:f>DocumentList!$E$6:$E$999</xm:f>
          </x14:formula1>
          <xm:sqref>D6:D77</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664-68F5-4CA5-A17C-CD679FDE35FE}">
  <sheetPr codeName="Sheet53">
    <tabColor theme="9"/>
    <pageSetUpPr fitToPage="1"/>
  </sheetPr>
  <dimension ref="A1:Z77"/>
  <sheetViews>
    <sheetView showGridLines="0" zoomScale="85" zoomScaleNormal="85" workbookViewId="0">
      <pane xSplit="6" ySplit="5" topLeftCell="G37" activePane="bottomRight" state="frozen"/>
      <selection pane="topRight" activeCell="D23" sqref="D23"/>
      <selection pane="bottomLeft" activeCell="D23" sqref="D23"/>
      <selection pane="bottomRight" activeCell="C40" sqref="C40"/>
    </sheetView>
  </sheetViews>
  <sheetFormatPr defaultColWidth="9.07421875" defaultRowHeight="21" x14ac:dyDescent="0.7"/>
  <cols>
    <col min="1" max="1" width="33.69140625" style="3" customWidth="1"/>
    <col min="2" max="2" width="22.4609375" style="336" hidden="1" customWidth="1"/>
    <col min="3" max="3" width="9.69140625" style="2" customWidth="1"/>
    <col min="4" max="4" width="12.69140625" style="345" customWidth="1"/>
    <col min="5" max="5" width="7.69140625" style="345" customWidth="1"/>
    <col min="6" max="6" width="11.69140625" style="28" customWidth="1"/>
    <col min="7" max="7" width="33.69140625" style="27" customWidth="1"/>
    <col min="8" max="8" width="8.69140625" style="27" customWidth="1"/>
    <col min="9" max="9" width="12.69140625" style="27" customWidth="1"/>
    <col min="10" max="10" width="11.69140625" style="27" customWidth="1"/>
    <col min="11" max="11" width="30.69140625" style="277" customWidth="1"/>
    <col min="12" max="13" width="12.69140625" style="345" customWidth="1"/>
    <col min="14" max="14" width="12.69140625" style="28" customWidth="1"/>
    <col min="15" max="15" width="20.69140625" style="277" customWidth="1"/>
    <col min="16" max="16" width="10.69140625" style="345" customWidth="1"/>
    <col min="17" max="17" width="8.69140625" style="1" customWidth="1"/>
    <col min="18" max="18" width="20.69140625" style="277" customWidth="1"/>
    <col min="19" max="24" width="9.07421875" style="1"/>
    <col min="25" max="26" width="0" style="1" hidden="1" customWidth="1"/>
    <col min="27" max="16384" width="9.07421875" style="1"/>
  </cols>
  <sheetData>
    <row r="1" spans="1:26" ht="21" customHeight="1" x14ac:dyDescent="0.7">
      <c r="A1" s="51"/>
      <c r="B1" s="51"/>
      <c r="D1" s="1"/>
      <c r="E1" s="1"/>
      <c r="G1" s="123"/>
      <c r="H1" s="123"/>
      <c r="I1" s="123"/>
      <c r="J1" s="123"/>
      <c r="K1" s="276"/>
      <c r="L1" s="1"/>
      <c r="M1" s="1"/>
      <c r="O1" s="276"/>
      <c r="P1" s="1"/>
      <c r="R1" s="276"/>
    </row>
    <row r="2" spans="1:26" ht="21" customHeight="1" x14ac:dyDescent="0.7">
      <c r="A2" s="7" t="s">
        <v>3</v>
      </c>
      <c r="B2" s="7"/>
      <c r="D2" s="1"/>
      <c r="E2" s="1"/>
      <c r="G2" s="123"/>
      <c r="H2" s="123"/>
      <c r="I2" s="123"/>
      <c r="J2" s="123"/>
      <c r="K2" s="276"/>
      <c r="L2" s="1"/>
      <c r="M2" s="1"/>
      <c r="O2" s="276"/>
      <c r="P2" s="1"/>
      <c r="R2" s="276"/>
    </row>
    <row r="3" spans="1:26" ht="21" customHeight="1" x14ac:dyDescent="0.7">
      <c r="A3" s="80" t="str" cm="1">
        <f t="array" aca="1" ref="A3" ca="1">MID(CELL("filename",A1),FIND("]",CELL("filename",A1))+1,256)</f>
        <v>DevCoAssessmentAnalysis(D&amp;C)</v>
      </c>
      <c r="B3" s="8"/>
      <c r="D3" s="1"/>
      <c r="E3" s="1"/>
      <c r="G3" s="123"/>
      <c r="H3" s="123"/>
      <c r="I3" s="123"/>
      <c r="J3" s="123"/>
      <c r="K3" s="276"/>
      <c r="L3" s="1"/>
      <c r="M3" s="1"/>
      <c r="O3" s="276"/>
      <c r="P3" s="1"/>
      <c r="R3" s="276"/>
    </row>
    <row r="4" spans="1:26" ht="4.95" customHeight="1" x14ac:dyDescent="0.7">
      <c r="A4" s="8"/>
      <c r="B4" s="8"/>
      <c r="D4" s="2"/>
      <c r="E4" s="2"/>
      <c r="G4" s="123"/>
      <c r="H4" s="123"/>
      <c r="I4" s="123"/>
      <c r="J4" s="123"/>
      <c r="K4" s="268"/>
      <c r="L4" s="2"/>
      <c r="M4" s="1"/>
      <c r="O4" s="276"/>
      <c r="P4" s="1"/>
      <c r="R4" s="276"/>
    </row>
    <row r="5" spans="1:26" s="192" customFormat="1" ht="63" customHeight="1" x14ac:dyDescent="0.7">
      <c r="A5" s="29" t="s">
        <v>690</v>
      </c>
      <c r="B5" s="29" t="s">
        <v>691</v>
      </c>
      <c r="C5" s="29" t="s">
        <v>738</v>
      </c>
      <c r="D5" s="29" t="s">
        <v>739</v>
      </c>
      <c r="E5" s="29" t="s">
        <v>740</v>
      </c>
      <c r="F5" s="30" t="s">
        <v>741</v>
      </c>
      <c r="G5" s="31" t="s">
        <v>742</v>
      </c>
      <c r="H5" s="284" t="s">
        <v>743</v>
      </c>
      <c r="I5" s="285" t="s">
        <v>744</v>
      </c>
      <c r="J5" s="280" t="s">
        <v>745</v>
      </c>
      <c r="K5" s="29" t="s">
        <v>746</v>
      </c>
      <c r="L5" s="29" t="s">
        <v>747</v>
      </c>
      <c r="M5" s="29" t="s">
        <v>748</v>
      </c>
      <c r="N5" s="30" t="s">
        <v>749</v>
      </c>
      <c r="O5" s="29" t="s">
        <v>750</v>
      </c>
      <c r="P5" s="31" t="s">
        <v>920</v>
      </c>
      <c r="Q5" s="39" t="s">
        <v>752</v>
      </c>
      <c r="R5" s="29" t="s">
        <v>753</v>
      </c>
    </row>
    <row r="6" spans="1:26" ht="78" customHeight="1" x14ac:dyDescent="0.7">
      <c r="A6" s="405" t="s">
        <v>891</v>
      </c>
      <c r="B6" s="369" t="s">
        <v>1410</v>
      </c>
      <c r="C6" s="412">
        <f>IF(OR('DevCoAssessmentInput(D&amp;C)'!$C$6="",'DevCoAssessmentInput(D&amp;C)'!$C$6="Data Not Available"),"Data Not Available",IFERROR('DevCoAssessmentInput(D&amp;C)'!$C$6/'DevCoAssessmentInput(D&amp;C)'!$C$7,"Data Not Available"))</f>
        <v>0.81818181818181823</v>
      </c>
      <c r="D6" s="414" t="str">
        <f>_xlfn.IFS($C$6="Data Not Available","Needs Improvement",$C$6="","Needs Improvement",$C$6&gt;0.8,"Good",$C$6&gt;=0.6,"Satisfactory",$C$6&lt;0.6,"Needs Improvement")</f>
        <v>Good</v>
      </c>
      <c r="E6" s="415">
        <f>_xlfn.IFS($D$6="Good", 100%, $D$6="Satisfactory", 66%, $D$6="Needs Improvement", 33%)</f>
        <v>1</v>
      </c>
      <c r="F6" s="416">
        <v>0.1</v>
      </c>
      <c r="G6" s="417" t="s">
        <v>892</v>
      </c>
      <c r="H6" s="416" t="s">
        <v>921</v>
      </c>
      <c r="I6" s="416" t="s">
        <v>922</v>
      </c>
      <c r="J6" s="416" t="s">
        <v>923</v>
      </c>
      <c r="K6" s="410"/>
      <c r="L6" s="422" t="s">
        <v>924</v>
      </c>
      <c r="M6" s="420">
        <f>ROUNDDOWN(($F$6*$E$6+$F$8*$E$8+$F$9*$E$9+$F$10*$E$10+$F$11*$E$11+$F$12*$E$12+$F$13*$E$13+$F$14*$E$14+$F$15*$E$15+$F$17*$E$17)*100,0)/100</f>
        <v>0.89</v>
      </c>
      <c r="N6" s="421">
        <v>0.7</v>
      </c>
      <c r="O6" s="410"/>
      <c r="P6" s="411" t="s">
        <v>925</v>
      </c>
      <c r="Q6" s="409">
        <f>ROUNDDOWN(($N$6*$M$6+$N$18*$M$18)*100,0)/100</f>
        <v>0.92</v>
      </c>
      <c r="R6" s="410"/>
      <c r="Y6" s="424">
        <v>1</v>
      </c>
      <c r="Z6" s="353">
        <v>1</v>
      </c>
    </row>
    <row r="7" spans="1:26" ht="21" hidden="1" customHeight="1" x14ac:dyDescent="0.7">
      <c r="A7" s="406"/>
      <c r="B7" s="369" t="s">
        <v>1411</v>
      </c>
      <c r="C7" s="413"/>
      <c r="D7" s="414"/>
      <c r="E7" s="415"/>
      <c r="F7" s="416"/>
      <c r="G7" s="419"/>
      <c r="H7" s="416"/>
      <c r="I7" s="416"/>
      <c r="J7" s="416"/>
      <c r="K7" s="410"/>
      <c r="L7" s="422"/>
      <c r="M7" s="420"/>
      <c r="N7" s="421"/>
      <c r="O7" s="410"/>
      <c r="P7" s="411"/>
      <c r="Q7" s="409"/>
      <c r="R7" s="410"/>
      <c r="Y7" s="424"/>
      <c r="Z7" s="353">
        <v>2</v>
      </c>
    </row>
    <row r="8" spans="1:26" ht="57" customHeight="1" x14ac:dyDescent="0.7">
      <c r="A8" s="366" t="s">
        <v>1538</v>
      </c>
      <c r="B8" s="369" t="s">
        <v>1554</v>
      </c>
      <c r="C8" s="370" t="str">
        <f>IF(OR('DevCoAssessmentInput(D&amp;C)'!$C$8="",'DevCoAssessmentInput(D&amp;C)'!$C$8="Data Not Available"),"Data Not Available",IFERROR('DevCoAssessmentInput(D&amp;C)'!$C$8,"Data Not Available"))</f>
        <v>Yes</v>
      </c>
      <c r="D8" s="370" t="str">
        <f>_xlfn.IFS($C$8="Data Not Available","Needs Improvement",$C$8="","Needs Improvement",$C$8="Yes","Good",$C$8="Partially Applied","Satisfactory",$C$8="No","Needs Improvement")</f>
        <v>Good</v>
      </c>
      <c r="E8" s="372">
        <f>_xlfn.IFS($D$8="Good", 100%, $D$8="Satisfactory", 66%, $D$8="Needs Improvement", 33%)</f>
        <v>1</v>
      </c>
      <c r="F8" s="243">
        <v>0.05</v>
      </c>
      <c r="G8" s="242" t="s">
        <v>1575</v>
      </c>
      <c r="H8" s="243" t="s">
        <v>712</v>
      </c>
      <c r="I8" s="243" t="s">
        <v>1529</v>
      </c>
      <c r="J8" s="243" t="s">
        <v>723</v>
      </c>
      <c r="K8" s="374"/>
      <c r="L8" s="422"/>
      <c r="M8" s="420"/>
      <c r="N8" s="421"/>
      <c r="O8" s="410"/>
      <c r="P8" s="411"/>
      <c r="Q8" s="409"/>
      <c r="R8" s="410"/>
      <c r="Y8" s="352">
        <v>2</v>
      </c>
      <c r="Z8" s="353">
        <v>3</v>
      </c>
    </row>
    <row r="9" spans="1:26" ht="78" customHeight="1" x14ac:dyDescent="0.7">
      <c r="A9" s="366" t="s">
        <v>1539</v>
      </c>
      <c r="B9" s="369" t="s">
        <v>1555</v>
      </c>
      <c r="C9" s="370" t="str">
        <f>IF(OR('DevCoAssessmentInput(D&amp;C)'!$C$9="",'DevCoAssessmentInput(D&amp;C)'!$C$9="Data Not Available"),"Data Not Available",IFERROR('DevCoAssessmentInput(D&amp;C)'!$C$9,"Data Not Available"))</f>
        <v>Yes</v>
      </c>
      <c r="D9" s="370" t="str">
        <f>_xlfn.IFS($C$9="Data Not Available","Needs Improvement",$C$9="","Needs Improvement",$C$9="Yes","Good",$C$9="Partially Applied","Satisfactory",$C$9="No","Needs Improvement")</f>
        <v>Good</v>
      </c>
      <c r="E9" s="372">
        <f>_xlfn.IFS($D$9="Good", 100%, $D$9="Satisfactory", 66%, $D$9="Needs Improvement", 33%)</f>
        <v>1</v>
      </c>
      <c r="F9" s="243">
        <v>0.05</v>
      </c>
      <c r="G9" s="242" t="s">
        <v>1576</v>
      </c>
      <c r="H9" s="243" t="s">
        <v>712</v>
      </c>
      <c r="I9" s="243" t="s">
        <v>1529</v>
      </c>
      <c r="J9" s="243" t="s">
        <v>723</v>
      </c>
      <c r="K9" s="374"/>
      <c r="L9" s="422"/>
      <c r="M9" s="420"/>
      <c r="N9" s="421"/>
      <c r="O9" s="410"/>
      <c r="P9" s="411"/>
      <c r="Q9" s="409"/>
      <c r="R9" s="410"/>
      <c r="Y9" s="352">
        <v>3</v>
      </c>
      <c r="Z9" s="353">
        <v>4</v>
      </c>
    </row>
    <row r="10" spans="1:26" ht="78" customHeight="1" x14ac:dyDescent="0.7">
      <c r="A10" s="366" t="s">
        <v>893</v>
      </c>
      <c r="B10" s="369" t="s">
        <v>1292</v>
      </c>
      <c r="C10" s="370" t="str">
        <f>IF(OR('DevCoAssessmentInput(D&amp;C)'!$C$10="",'DevCoAssessmentInput(D&amp;C)'!$C$10="Data Not Available"),"Data Not Available",IFERROR('DevCoAssessmentInput(D&amp;C)'!$C$10,"Data Not Available"))</f>
        <v>Yes</v>
      </c>
      <c r="D10" s="370" t="str">
        <f>_xlfn.IFS($C$10="Data Not Available","Needs Improvement",$C$10="","Needs Improvement",$C$10="Yes","Good",$C$10="Partially Applied","Satisfactory",$C$10="No","Needs Improvement")</f>
        <v>Good</v>
      </c>
      <c r="E10" s="372">
        <f>_xlfn.IFS($D$10="Good", 100%, $D$10="Satisfactory", 66%, $D$10="Needs Improvement", 33%)</f>
        <v>1</v>
      </c>
      <c r="F10" s="243">
        <v>0.1</v>
      </c>
      <c r="G10" s="242" t="s">
        <v>894</v>
      </c>
      <c r="H10" s="243" t="s">
        <v>712</v>
      </c>
      <c r="I10" s="243" t="s">
        <v>1529</v>
      </c>
      <c r="J10" s="243" t="s">
        <v>723</v>
      </c>
      <c r="K10" s="374"/>
      <c r="L10" s="422"/>
      <c r="M10" s="420"/>
      <c r="N10" s="421"/>
      <c r="O10" s="410"/>
      <c r="P10" s="411"/>
      <c r="Q10" s="409"/>
      <c r="R10" s="410"/>
      <c r="Y10" s="352">
        <v>4</v>
      </c>
      <c r="Z10" s="353">
        <v>5</v>
      </c>
    </row>
    <row r="11" spans="1:26" ht="57" customHeight="1" x14ac:dyDescent="0.7">
      <c r="A11" s="366" t="s">
        <v>895</v>
      </c>
      <c r="B11" s="369" t="s">
        <v>1293</v>
      </c>
      <c r="C11" s="370" t="str">
        <f>IF(OR('DevCoAssessmentInput(D&amp;C)'!$C$11="",'DevCoAssessmentInput(D&amp;C)'!$C$11="Data Not Available"),"Data Not Available",IFERROR('DevCoAssessmentInput(D&amp;C)'!$C$11,"Data Not Available"))</f>
        <v>Partially Applied</v>
      </c>
      <c r="D11" s="370" t="str">
        <f>_xlfn.IFS($C$11="Data Not Available","Needs Improvement",$C$11="","Needs Improvement",$C$11="Yes","Good",$C$11="Partially Applied","Satisfactory",$C$11="No","Needs Improvement")</f>
        <v>Satisfactory</v>
      </c>
      <c r="E11" s="372">
        <f>_xlfn.IFS($D$11="Good", 100%, $D$11="Satisfactory", 66%, $D$11="Needs Improvement", 33%)</f>
        <v>0.66</v>
      </c>
      <c r="F11" s="243">
        <v>0.1</v>
      </c>
      <c r="G11" s="242" t="s">
        <v>896</v>
      </c>
      <c r="H11" s="243" t="s">
        <v>712</v>
      </c>
      <c r="I11" s="243" t="s">
        <v>1529</v>
      </c>
      <c r="J11" s="243" t="s">
        <v>723</v>
      </c>
      <c r="K11" s="374"/>
      <c r="L11" s="422"/>
      <c r="M11" s="420"/>
      <c r="N11" s="421"/>
      <c r="O11" s="410"/>
      <c r="P11" s="411"/>
      <c r="Q11" s="409"/>
      <c r="R11" s="410"/>
      <c r="Y11" s="352">
        <v>5</v>
      </c>
      <c r="Z11" s="353">
        <v>6</v>
      </c>
    </row>
    <row r="12" spans="1:26" ht="78" customHeight="1" x14ac:dyDescent="0.7">
      <c r="A12" s="366" t="s">
        <v>1540</v>
      </c>
      <c r="B12" s="369" t="s">
        <v>1556</v>
      </c>
      <c r="C12" s="370" t="str">
        <f>IF(OR('DevCoAssessmentInput(D&amp;C)'!$C$12="",'DevCoAssessmentInput(D&amp;C)'!$C$12="Data Not Available"),"Data Not Available",IFERROR('DevCoAssessmentInput(D&amp;C)'!$C$12,"Data Not Available"))</f>
        <v>Yes</v>
      </c>
      <c r="D12" s="370" t="str">
        <f>_xlfn.IFS($C$12="Data Not Available","Needs Improvement",$C$12="","Needs Improvement",$C$12="Yes","Good",$C$12="Partially Applied","Satisfactory",$C$12="No","Needs Improvement")</f>
        <v>Good</v>
      </c>
      <c r="E12" s="372">
        <f>_xlfn.IFS($D$12="Good", 100%, $D$12="Satisfactory", 66%, $D$12="Needs Improvement", 33%)</f>
        <v>1</v>
      </c>
      <c r="F12" s="243">
        <v>0.1</v>
      </c>
      <c r="G12" s="242" t="s">
        <v>1568</v>
      </c>
      <c r="H12" s="243" t="s">
        <v>712</v>
      </c>
      <c r="I12" s="243" t="s">
        <v>1529</v>
      </c>
      <c r="J12" s="243" t="s">
        <v>723</v>
      </c>
      <c r="K12" s="374"/>
      <c r="L12" s="422"/>
      <c r="M12" s="420"/>
      <c r="N12" s="421"/>
      <c r="O12" s="410"/>
      <c r="P12" s="411"/>
      <c r="Q12" s="409"/>
      <c r="R12" s="410"/>
      <c r="Y12" s="352">
        <v>6</v>
      </c>
      <c r="Z12" s="353">
        <v>7</v>
      </c>
    </row>
    <row r="13" spans="1:26" ht="57" customHeight="1" x14ac:dyDescent="0.7">
      <c r="A13" s="366" t="s">
        <v>898</v>
      </c>
      <c r="B13" s="369" t="s">
        <v>1294</v>
      </c>
      <c r="C13" s="370" t="str">
        <f>IF(OR('DevCoAssessmentInput(D&amp;C)'!$C$13="",'DevCoAssessmentInput(D&amp;C)'!$C$13="Data Not Available"),"Data Not Available",IFERROR('DevCoAssessmentInput(D&amp;C)'!$C$13,"Data Not Available"))</f>
        <v>Yes</v>
      </c>
      <c r="D13" s="370" t="str">
        <f>_xlfn.IFS($C$13="Data Not Available","Needs Improvement",$C$13="","Needs Improvement",$C$13="Yes","Good",$C$13="Partially Applied","Satisfactory",$C$13="No","Needs Improvement")</f>
        <v>Good</v>
      </c>
      <c r="E13" s="372">
        <f>_xlfn.IFS($D$13="Good", 100%, $D$13="Satisfactory", 66%, $D$13="Needs Improvement", 33%)</f>
        <v>1</v>
      </c>
      <c r="F13" s="243">
        <v>0.1</v>
      </c>
      <c r="G13" s="242" t="s">
        <v>899</v>
      </c>
      <c r="H13" s="243" t="s">
        <v>712</v>
      </c>
      <c r="I13" s="243" t="s">
        <v>1529</v>
      </c>
      <c r="J13" s="243" t="s">
        <v>723</v>
      </c>
      <c r="K13" s="374"/>
      <c r="L13" s="422"/>
      <c r="M13" s="420"/>
      <c r="N13" s="421"/>
      <c r="O13" s="410"/>
      <c r="P13" s="411"/>
      <c r="Q13" s="409"/>
      <c r="R13" s="410"/>
      <c r="Y13" s="352">
        <v>7</v>
      </c>
      <c r="Z13" s="353">
        <v>8</v>
      </c>
    </row>
    <row r="14" spans="1:26" ht="120" customHeight="1" x14ac:dyDescent="0.7">
      <c r="A14" s="366" t="s">
        <v>1541</v>
      </c>
      <c r="B14" s="369" t="s">
        <v>1557</v>
      </c>
      <c r="C14" s="370" t="str">
        <f>IF(OR('DevCoAssessmentInput(D&amp;C)'!$C$14="",'DevCoAssessmentInput(D&amp;C)'!$C$14="Data Not Available"),"Data Not Available",IFERROR('DevCoAssessmentInput(D&amp;C)'!$C$14,"Data Not Available"))</f>
        <v>Yes</v>
      </c>
      <c r="D14" s="370" t="str">
        <f>_xlfn.IFS($C$14="Data Not Available","Needs Improvement",$C$14="","Needs Improvement",$C$14="Yes","Good",$C$14="Partially Applied","Satisfactory",$C$14="No","Needs Improvement")</f>
        <v>Good</v>
      </c>
      <c r="E14" s="372">
        <f>_xlfn.IFS($D$14="Good", 100%, $D$14="Satisfactory", 66%, $D$14="Needs Improvement", 33%)</f>
        <v>1</v>
      </c>
      <c r="F14" s="243">
        <v>0.1</v>
      </c>
      <c r="G14" s="242" t="s">
        <v>1569</v>
      </c>
      <c r="H14" s="243" t="s">
        <v>712</v>
      </c>
      <c r="I14" s="243" t="s">
        <v>1529</v>
      </c>
      <c r="J14" s="243" t="s">
        <v>723</v>
      </c>
      <c r="K14" s="374"/>
      <c r="L14" s="422"/>
      <c r="M14" s="420"/>
      <c r="N14" s="421"/>
      <c r="O14" s="410"/>
      <c r="P14" s="411"/>
      <c r="Q14" s="409"/>
      <c r="R14" s="410"/>
      <c r="Y14" s="352">
        <v>8</v>
      </c>
      <c r="Z14" s="353">
        <v>9</v>
      </c>
    </row>
    <row r="15" spans="1:26" ht="78" customHeight="1" x14ac:dyDescent="0.7">
      <c r="A15" s="405" t="s">
        <v>900</v>
      </c>
      <c r="B15" s="369" t="s">
        <v>1295</v>
      </c>
      <c r="C15" s="412">
        <f>IF(OR('DevCoAssessmentInput(D&amp;C)'!$C$15="",'DevCoAssessmentInput(D&amp;C)'!$C$15="Data Not Available"),"Data Not Available",IFERROR('DevCoAssessmentInput(D&amp;C)'!$C$15/'DevCoAssessmentInput(D&amp;C)'!$C$16,"Data Not Available"))</f>
        <v>0.38095238095238093</v>
      </c>
      <c r="D15" s="414" t="str">
        <f>_xlfn.IFS($C$15="Data Not Available","Needs Improvement",$C$15&lt;0.2,"Good",$C$15&lt;=0.6,"Satisfactory",$C$15&gt;0.6,"Needs Improvement")</f>
        <v>Satisfactory</v>
      </c>
      <c r="E15" s="415">
        <f>_xlfn.IFS($D$15="Good", 100%, $D$15="Satisfactory", 66%, $D$15="Needs Improvement", 33%)</f>
        <v>0.66</v>
      </c>
      <c r="F15" s="416">
        <v>0.2</v>
      </c>
      <c r="G15" s="417" t="s">
        <v>901</v>
      </c>
      <c r="H15" s="416" t="s">
        <v>765</v>
      </c>
      <c r="I15" s="416" t="s">
        <v>926</v>
      </c>
      <c r="J15" s="416" t="s">
        <v>927</v>
      </c>
      <c r="K15" s="410"/>
      <c r="L15" s="422"/>
      <c r="M15" s="420"/>
      <c r="N15" s="421"/>
      <c r="O15" s="410"/>
      <c r="P15" s="411"/>
      <c r="Q15" s="409"/>
      <c r="R15" s="410"/>
      <c r="Y15" s="424">
        <v>9</v>
      </c>
      <c r="Z15" s="353">
        <v>13</v>
      </c>
    </row>
    <row r="16" spans="1:26" ht="21" hidden="1" customHeight="1" x14ac:dyDescent="0.7">
      <c r="A16" s="406"/>
      <c r="B16" s="369" t="s">
        <v>1296</v>
      </c>
      <c r="C16" s="413"/>
      <c r="D16" s="414"/>
      <c r="E16" s="415"/>
      <c r="F16" s="416"/>
      <c r="G16" s="419"/>
      <c r="H16" s="416"/>
      <c r="I16" s="416"/>
      <c r="J16" s="416"/>
      <c r="K16" s="410"/>
      <c r="L16" s="422"/>
      <c r="M16" s="420"/>
      <c r="N16" s="421"/>
      <c r="O16" s="410"/>
      <c r="P16" s="411"/>
      <c r="Q16" s="409"/>
      <c r="R16" s="410"/>
      <c r="Y16" s="424"/>
      <c r="Z16" s="353">
        <v>14</v>
      </c>
    </row>
    <row r="17" spans="1:26" ht="57" customHeight="1" x14ac:dyDescent="0.7">
      <c r="A17" s="366" t="s">
        <v>1542</v>
      </c>
      <c r="B17" s="369" t="s">
        <v>1558</v>
      </c>
      <c r="C17" s="370" t="str">
        <f>IF(OR('DevCoAssessmentInput(D&amp;C)'!$C$17="",'DevCoAssessmentInput(D&amp;C)'!$C$17="Data Not Available"),"Data Not Available",IFERROR('DevCoAssessmentInput(D&amp;C)'!$C$17,"Data Not Available"))</f>
        <v>Yes</v>
      </c>
      <c r="D17" s="370" t="str">
        <f>_xlfn.IFS($C$17="Data Not Available","Needs Improvement",$C$17="","Needs Improvement",$C$17="Yes","Good",$C$17="Partially Applied","Satisfactory",$C$17="No","Needs Improvement")</f>
        <v>Good</v>
      </c>
      <c r="E17" s="372">
        <f>_xlfn.IFS($D$17="Good", 100%, $D$17="Satisfactory", 66%, $D$17="Needs Improvement", 33%)</f>
        <v>1</v>
      </c>
      <c r="F17" s="243">
        <v>0.1</v>
      </c>
      <c r="G17" s="242" t="s">
        <v>1577</v>
      </c>
      <c r="H17" s="243" t="s">
        <v>712</v>
      </c>
      <c r="I17" s="243" t="s">
        <v>1529</v>
      </c>
      <c r="J17" s="243" t="s">
        <v>723</v>
      </c>
      <c r="K17" s="374"/>
      <c r="L17" s="422"/>
      <c r="M17" s="420"/>
      <c r="N17" s="421"/>
      <c r="O17" s="410"/>
      <c r="P17" s="411"/>
      <c r="Q17" s="409"/>
      <c r="R17" s="410"/>
      <c r="Y17" s="352">
        <v>10</v>
      </c>
      <c r="Z17" s="353">
        <v>15</v>
      </c>
    </row>
    <row r="18" spans="1:26" ht="57" customHeight="1" x14ac:dyDescent="0.7">
      <c r="A18" s="405" t="s">
        <v>902</v>
      </c>
      <c r="B18" s="369" t="s">
        <v>1297</v>
      </c>
      <c r="C18" s="412">
        <f>IF(OR('DevCoAssessmentInput(D&amp;C)'!$C$18="",'DevCoAssessmentInput(D&amp;C)'!$C$18="Data Not Available"),"Data Not Available",IFERROR('DevCoAssessmentInput(D&amp;C)'!$C$19/'DevCoAssessmentInput(D&amp;C)'!$C$18,"Data Not Available"))</f>
        <v>0.94117647058823528</v>
      </c>
      <c r="D18" s="414" t="str">
        <f>_xlfn.IFS($C$18="Data Not Available","Needs Improvement",$C$18="","Needs Improvement",$C$18&gt;0.9,"Good",$C$18&gt;=0.7,"Satisfactory",$C$18&lt;0.7,"Needs Improvement")</f>
        <v>Good</v>
      </c>
      <c r="E18" s="415">
        <f>_xlfn.IFS($D$18="Good", 100%, $D$18="Satisfactory", 66%, $D$18="Needs Improvement", 33%)</f>
        <v>1</v>
      </c>
      <c r="F18" s="416">
        <v>0.3</v>
      </c>
      <c r="G18" s="417" t="s">
        <v>903</v>
      </c>
      <c r="H18" s="416" t="s">
        <v>928</v>
      </c>
      <c r="I18" s="416" t="s">
        <v>929</v>
      </c>
      <c r="J18" s="416" t="s">
        <v>930</v>
      </c>
      <c r="K18" s="410"/>
      <c r="L18" s="422" t="s">
        <v>931</v>
      </c>
      <c r="M18" s="420">
        <f>ROUNDDOWN(($F$18*$E$18+$F$20*$E$20+$F$21*$E$21)*100,0)/100</f>
        <v>1</v>
      </c>
      <c r="N18" s="421">
        <v>0.3</v>
      </c>
      <c r="O18" s="410"/>
      <c r="P18" s="411"/>
      <c r="Q18" s="409"/>
      <c r="R18" s="410"/>
      <c r="Y18" s="424">
        <v>11</v>
      </c>
      <c r="Z18" s="353">
        <v>17</v>
      </c>
    </row>
    <row r="19" spans="1:26" ht="21" hidden="1" customHeight="1" x14ac:dyDescent="0.7">
      <c r="A19" s="406"/>
      <c r="B19" s="369" t="s">
        <v>1298</v>
      </c>
      <c r="C19" s="413"/>
      <c r="D19" s="414"/>
      <c r="E19" s="415"/>
      <c r="F19" s="416"/>
      <c r="G19" s="419"/>
      <c r="H19" s="416"/>
      <c r="I19" s="416"/>
      <c r="J19" s="416"/>
      <c r="K19" s="410"/>
      <c r="L19" s="422"/>
      <c r="M19" s="420"/>
      <c r="N19" s="421"/>
      <c r="O19" s="410"/>
      <c r="P19" s="411"/>
      <c r="Q19" s="409"/>
      <c r="R19" s="410"/>
      <c r="Y19" s="424"/>
      <c r="Z19" s="353">
        <v>18</v>
      </c>
    </row>
    <row r="20" spans="1:26" ht="99" customHeight="1" x14ac:dyDescent="0.7">
      <c r="A20" s="366" t="s">
        <v>1543</v>
      </c>
      <c r="B20" s="369" t="s">
        <v>1559</v>
      </c>
      <c r="C20" s="370" t="str">
        <f>IF(OR('DevCoAssessmentInput(D&amp;C)'!$C$20="",'DevCoAssessmentInput(D&amp;C)'!$C$20="Data Not Available"),"Data Not Available",IFERROR('DevCoAssessmentInput(D&amp;C)'!$C$20,"Data Not Available"))</f>
        <v>&lt;quarterly</v>
      </c>
      <c r="D20" s="370" t="str">
        <f>_xlfn.IFS($C$20="Data Not Available","Needs Improvement",$C$20="","Needs Improvement",$C$20="&lt;quarterly","Good",$C$20="&gt;quarterly","Satisfactory",$C$20="No","Needs Improvement")</f>
        <v>Good</v>
      </c>
      <c r="E20" s="372">
        <f>_xlfn.IFS($D$20="Good", 100%, $D$20="Satisfactory", 66%, $D$20="Needs Improvement", 33%)</f>
        <v>1</v>
      </c>
      <c r="F20" s="243">
        <v>0.3</v>
      </c>
      <c r="G20" s="242" t="s">
        <v>1570</v>
      </c>
      <c r="H20" s="243" t="s">
        <v>1572</v>
      </c>
      <c r="I20" s="243" t="s">
        <v>1573</v>
      </c>
      <c r="J20" s="243" t="s">
        <v>723</v>
      </c>
      <c r="K20" s="374"/>
      <c r="L20" s="422"/>
      <c r="M20" s="420"/>
      <c r="N20" s="421"/>
      <c r="O20" s="410"/>
      <c r="P20" s="411"/>
      <c r="Q20" s="409"/>
      <c r="R20" s="410"/>
      <c r="Y20" s="352">
        <v>12</v>
      </c>
      <c r="Z20" s="353">
        <v>21</v>
      </c>
    </row>
    <row r="21" spans="1:26" ht="57" customHeight="1" x14ac:dyDescent="0.7">
      <c r="A21" s="405" t="s">
        <v>905</v>
      </c>
      <c r="B21" s="369" t="s">
        <v>1299</v>
      </c>
      <c r="C21" s="412">
        <f>IF(OR('DevCoAssessmentInput(D&amp;C)'!$C$21="",'DevCoAssessmentInput(D&amp;C)'!$C$21="Data Not Available"),"Data Not Available",IFERROR('DevCoAssessmentInput(D&amp;C)'!$C$22/'DevCoAssessmentInput(D&amp;C)'!$C$21,"Data Not Available"))</f>
        <v>0.87333333333333329</v>
      </c>
      <c r="D21" s="414" t="str">
        <f>_xlfn.IFS($C$21="Data Not Available","Needs Improvement",$C$21="","Needs Improvement",$C$21&gt;0.8,"Good",$C$21&gt;=0.4,"Satisfactory",$C$21&lt;0.4,"Needs Improvement")</f>
        <v>Good</v>
      </c>
      <c r="E21" s="415">
        <f>_xlfn.IFS($D$21="Good", 100%, $D$21="Satisfactory", 66%, $D$21="Needs Improvement", 33%)</f>
        <v>1</v>
      </c>
      <c r="F21" s="416">
        <v>0.4</v>
      </c>
      <c r="G21" s="417" t="s">
        <v>906</v>
      </c>
      <c r="H21" s="416" t="s">
        <v>921</v>
      </c>
      <c r="I21" s="416" t="s">
        <v>932</v>
      </c>
      <c r="J21" s="416" t="s">
        <v>773</v>
      </c>
      <c r="K21" s="410"/>
      <c r="L21" s="422"/>
      <c r="M21" s="420"/>
      <c r="N21" s="421"/>
      <c r="O21" s="410"/>
      <c r="P21" s="411"/>
      <c r="Q21" s="409"/>
      <c r="R21" s="410"/>
      <c r="Y21" s="424">
        <v>13</v>
      </c>
      <c r="Z21" s="353">
        <v>22</v>
      </c>
    </row>
    <row r="22" spans="1:26" ht="21" hidden="1" customHeight="1" x14ac:dyDescent="0.7">
      <c r="A22" s="406"/>
      <c r="B22" s="369" t="s">
        <v>1300</v>
      </c>
      <c r="C22" s="413"/>
      <c r="D22" s="414"/>
      <c r="E22" s="415"/>
      <c r="F22" s="416"/>
      <c r="G22" s="419"/>
      <c r="H22" s="416"/>
      <c r="I22" s="416"/>
      <c r="J22" s="416"/>
      <c r="K22" s="410"/>
      <c r="L22" s="422"/>
      <c r="M22" s="420"/>
      <c r="N22" s="421"/>
      <c r="O22" s="410"/>
      <c r="P22" s="411"/>
      <c r="Q22" s="409"/>
      <c r="R22" s="410"/>
      <c r="Y22" s="424"/>
      <c r="Z22" s="353">
        <v>23</v>
      </c>
    </row>
    <row r="23" spans="1:26" ht="57" customHeight="1" x14ac:dyDescent="0.7">
      <c r="A23" s="366" t="s">
        <v>1560</v>
      </c>
      <c r="B23" s="369" t="s">
        <v>1560</v>
      </c>
      <c r="C23" s="370">
        <f>IF(OR('DevCoAssessmentInput(D&amp;C)'!$C$23="",'DevCoAssessmentInput(D&amp;C)'!$C$23="Data Not Available"),"Data Not Available",IFERROR('DevCoAssessmentInput(D&amp;C)'!$C$23,"Data Not Available"))</f>
        <v>20</v>
      </c>
      <c r="D23" s="370" t="str">
        <f>_xlfn.IFS($C$23="Data Not Available","Needs Improvement",$C$23="","Needs Improvement",$C$23&lt;10,"Good",$C$23&lt;=21,"Satisfactory",$C$23&gt;21,"Needs Improvement")</f>
        <v>Satisfactory</v>
      </c>
      <c r="E23" s="372">
        <f>_xlfn.IFS($D$23="Good", 100%, $D$23="Satisfactory", 66%, $D$23="Needs Improvement", 33%)</f>
        <v>0.66</v>
      </c>
      <c r="F23" s="243">
        <v>0.1</v>
      </c>
      <c r="G23" s="242" t="s">
        <v>1578</v>
      </c>
      <c r="H23" s="243" t="s">
        <v>1474</v>
      </c>
      <c r="I23" s="243" t="s">
        <v>1475</v>
      </c>
      <c r="J23" s="243" t="s">
        <v>1476</v>
      </c>
      <c r="K23" s="374">
        <v>20</v>
      </c>
      <c r="L23" s="422" t="s">
        <v>933</v>
      </c>
      <c r="M23" s="420">
        <f>ROUNDDOWN(($F$23*$E$23+$F$24*$E$24+$F$26*$E$26+$F$28*$E$28+$F$30*$E$30+$F$32*$E$32+$F$33*$E$33+$F$35*$E$35)*100,0)/100</f>
        <v>0.96</v>
      </c>
      <c r="N23" s="421">
        <v>0.7</v>
      </c>
      <c r="O23" s="410"/>
      <c r="P23" s="411" t="s">
        <v>934</v>
      </c>
      <c r="Q23" s="409">
        <f>ROUNDDOWN(($N$23*$M$23+$N$36*$M$36)*100,0)/100</f>
        <v>0.89</v>
      </c>
      <c r="R23" s="410"/>
      <c r="Y23" s="352">
        <v>14</v>
      </c>
      <c r="Z23" s="353">
        <v>24</v>
      </c>
    </row>
    <row r="24" spans="1:26" ht="78" customHeight="1" x14ac:dyDescent="0.7">
      <c r="A24" s="405" t="s">
        <v>908</v>
      </c>
      <c r="B24" s="369" t="s">
        <v>1301</v>
      </c>
      <c r="C24" s="412">
        <f>IF(OR('DevCoAssessmentInput(D&amp;C)'!$C$24="",'DevCoAssessmentInput(D&amp;C)'!$C$24="Data Not Available"),"Data Not Available",IFERROR('DevCoAssessmentInput(D&amp;C)'!$C$25/'DevCoAssessmentInput(D&amp;C)'!$C$24,"Data Not Available"))</f>
        <v>0.94647696476964771</v>
      </c>
      <c r="D24" s="414" t="str">
        <f>_xlfn.IFS($C$24="Data Not Available","Needs Improvement",$C$24="","Needs Improvement",$C$24&gt;0.9,"Good",$C$24&gt;=0.6,"Satisfactory",$C$24&lt;0.6,"Needs Improvement")</f>
        <v>Good</v>
      </c>
      <c r="E24" s="415">
        <f>_xlfn.IFS($D$24="Good", 100%, $D$24="Satisfactory", 66%, $D$24="Needs Improvement", 33%)</f>
        <v>1</v>
      </c>
      <c r="F24" s="416">
        <v>0.15</v>
      </c>
      <c r="G24" s="417" t="s">
        <v>909</v>
      </c>
      <c r="H24" s="416" t="s">
        <v>928</v>
      </c>
      <c r="I24" s="416" t="s">
        <v>935</v>
      </c>
      <c r="J24" s="416" t="s">
        <v>923</v>
      </c>
      <c r="K24" s="410"/>
      <c r="L24" s="422"/>
      <c r="M24" s="420"/>
      <c r="N24" s="421"/>
      <c r="O24" s="410"/>
      <c r="P24" s="411"/>
      <c r="Q24" s="409"/>
      <c r="R24" s="410"/>
      <c r="Y24" s="424">
        <v>15</v>
      </c>
      <c r="Z24" s="353">
        <v>25</v>
      </c>
    </row>
    <row r="25" spans="1:26" ht="21" hidden="1" customHeight="1" x14ac:dyDescent="0.7">
      <c r="A25" s="406"/>
      <c r="B25" s="369" t="s">
        <v>1302</v>
      </c>
      <c r="C25" s="413"/>
      <c r="D25" s="414"/>
      <c r="E25" s="415"/>
      <c r="F25" s="416"/>
      <c r="G25" s="419"/>
      <c r="H25" s="416"/>
      <c r="I25" s="416"/>
      <c r="J25" s="416"/>
      <c r="K25" s="410"/>
      <c r="L25" s="422"/>
      <c r="M25" s="420"/>
      <c r="N25" s="421"/>
      <c r="O25" s="410"/>
      <c r="P25" s="411"/>
      <c r="Q25" s="409"/>
      <c r="R25" s="410"/>
      <c r="Y25" s="424"/>
      <c r="Z25" s="353">
        <v>26</v>
      </c>
    </row>
    <row r="26" spans="1:26" ht="78" customHeight="1" x14ac:dyDescent="0.7">
      <c r="A26" s="405" t="s">
        <v>910</v>
      </c>
      <c r="B26" s="369" t="s">
        <v>1303</v>
      </c>
      <c r="C26" s="412">
        <f>IF(OR('DevCoAssessmentInput(D&amp;C)'!$C$26="",'DevCoAssessmentInput(D&amp;C)'!$C$26="Data Not Available"),"Data Not Available",IFERROR('DevCoAssessmentInput(D&amp;C)'!$C$27/'DevCoAssessmentInput(D&amp;C)'!$C$26,"Data Not Available"))</f>
        <v>0.98286140089418783</v>
      </c>
      <c r="D26" s="414" t="str">
        <f>_xlfn.IFS($C$26="Data Not Available","Needs Improvement",$C$26="","Needs Improvement",$C$26&gt;0.9,"Good",$C$26&gt;=0.6,"Satisfactory",$C$26&lt;0.6,"Needs Improvement")</f>
        <v>Good</v>
      </c>
      <c r="E26" s="415">
        <f>_xlfn.IFS($D$26="Good", 100%, $D$26="Satisfactory", 66%, $D$26="Needs Improvement", 33%)</f>
        <v>1</v>
      </c>
      <c r="F26" s="416">
        <v>0.15</v>
      </c>
      <c r="G26" s="417" t="s">
        <v>911</v>
      </c>
      <c r="H26" s="416" t="s">
        <v>928</v>
      </c>
      <c r="I26" s="416" t="s">
        <v>935</v>
      </c>
      <c r="J26" s="416" t="s">
        <v>923</v>
      </c>
      <c r="K26" s="410"/>
      <c r="L26" s="422"/>
      <c r="M26" s="420"/>
      <c r="N26" s="421"/>
      <c r="O26" s="410"/>
      <c r="P26" s="411"/>
      <c r="Q26" s="409"/>
      <c r="R26" s="410"/>
      <c r="Y26" s="424">
        <v>16</v>
      </c>
      <c r="Z26" s="353">
        <v>27</v>
      </c>
    </row>
    <row r="27" spans="1:26" ht="21" hidden="1" customHeight="1" x14ac:dyDescent="0.7">
      <c r="A27" s="406"/>
      <c r="B27" s="369" t="s">
        <v>1304</v>
      </c>
      <c r="C27" s="413"/>
      <c r="D27" s="414"/>
      <c r="E27" s="415"/>
      <c r="F27" s="416"/>
      <c r="G27" s="419"/>
      <c r="H27" s="416"/>
      <c r="I27" s="416"/>
      <c r="J27" s="416"/>
      <c r="K27" s="410"/>
      <c r="L27" s="422"/>
      <c r="M27" s="420"/>
      <c r="N27" s="421"/>
      <c r="O27" s="410"/>
      <c r="P27" s="411"/>
      <c r="Q27" s="409"/>
      <c r="R27" s="410"/>
      <c r="Y27" s="424"/>
      <c r="Z27" s="353">
        <v>28</v>
      </c>
    </row>
    <row r="28" spans="1:26" ht="57" customHeight="1" x14ac:dyDescent="0.7">
      <c r="A28" s="405" t="s">
        <v>912</v>
      </c>
      <c r="B28" s="369" t="s">
        <v>1305</v>
      </c>
      <c r="C28" s="412">
        <f>IF(OR('DevCoAssessmentInput(D&amp;C)'!$C$28="",'DevCoAssessmentInput(D&amp;C)'!$C$28="Data Not Available"),"Data Not Available",IFERROR('DevCoAssessmentInput(D&amp;C)'!$C$29/'DevCoAssessmentInput(D&amp;C)'!$C$28,"Data Not Available"))</f>
        <v>0.99958566397348247</v>
      </c>
      <c r="D28" s="414" t="str">
        <f>_xlfn.IFS($C$28="Data Not Available","Needs Improvement",$C$28="","Needs Improvement",$C$28&gt;0.8,"Good",$C$28&gt;=0.6,"Satisfactory",$C$28&lt;0.6,"Needs Improvement")</f>
        <v>Good</v>
      </c>
      <c r="E28" s="415">
        <f>_xlfn.IFS($D$28="Good", 100%, $D$28="Satisfactory", 66%, $D$28="Needs Improvement", 33%)</f>
        <v>1</v>
      </c>
      <c r="F28" s="416">
        <v>0.2</v>
      </c>
      <c r="G28" s="417" t="s">
        <v>913</v>
      </c>
      <c r="H28" s="416" t="s">
        <v>921</v>
      </c>
      <c r="I28" s="416" t="s">
        <v>922</v>
      </c>
      <c r="J28" s="416" t="s">
        <v>923</v>
      </c>
      <c r="K28" s="410"/>
      <c r="L28" s="422"/>
      <c r="M28" s="420"/>
      <c r="N28" s="421"/>
      <c r="O28" s="410"/>
      <c r="P28" s="411"/>
      <c r="Q28" s="409"/>
      <c r="R28" s="410"/>
      <c r="Y28" s="424">
        <v>17</v>
      </c>
      <c r="Z28" s="353">
        <v>29</v>
      </c>
    </row>
    <row r="29" spans="1:26" ht="21" hidden="1" customHeight="1" x14ac:dyDescent="0.7">
      <c r="A29" s="406"/>
      <c r="B29" s="369" t="s">
        <v>1306</v>
      </c>
      <c r="C29" s="413"/>
      <c r="D29" s="414"/>
      <c r="E29" s="415"/>
      <c r="F29" s="416"/>
      <c r="G29" s="419"/>
      <c r="H29" s="416"/>
      <c r="I29" s="416"/>
      <c r="J29" s="416"/>
      <c r="K29" s="410"/>
      <c r="L29" s="422"/>
      <c r="M29" s="420"/>
      <c r="N29" s="421"/>
      <c r="O29" s="410"/>
      <c r="P29" s="411"/>
      <c r="Q29" s="409"/>
      <c r="R29" s="410"/>
      <c r="Y29" s="424"/>
      <c r="Z29" s="353">
        <v>30</v>
      </c>
    </row>
    <row r="30" spans="1:26" ht="57" customHeight="1" x14ac:dyDescent="0.7">
      <c r="A30" s="405" t="s">
        <v>914</v>
      </c>
      <c r="B30" s="369" t="s">
        <v>1307</v>
      </c>
      <c r="C30" s="412">
        <f>IF(OR('DevCoAssessmentInput(D&amp;C)'!$C$30="",'DevCoAssessmentInput(D&amp;C)'!$C$30="Data Not Available"),"Data Not Available",IFERROR('DevCoAssessmentInput(D&amp;C)'!$C$31/'DevCoAssessmentInput(D&amp;C)'!$C$30,"Data Not Available"))</f>
        <v>0.98986486486486491</v>
      </c>
      <c r="D30" s="414" t="str">
        <f>_xlfn.IFS($C$30="Data Not Available","Needs Improvement",$C$30="","Needs Improvement",$C$30&gt;0.8,"Good",$C$30&gt;=0.6,"Satisfactory",$C$30&lt;0.6,"Needs Improvement")</f>
        <v>Good</v>
      </c>
      <c r="E30" s="415">
        <f>_xlfn.IFS($D$30="Good", 100%, $D$30="Satisfactory", 66%, $D$30="Needs Improvement", 33%)</f>
        <v>1</v>
      </c>
      <c r="F30" s="416">
        <v>0.1</v>
      </c>
      <c r="G30" s="417" t="s">
        <v>915</v>
      </c>
      <c r="H30" s="416" t="s">
        <v>921</v>
      </c>
      <c r="I30" s="416" t="s">
        <v>922</v>
      </c>
      <c r="J30" s="416" t="s">
        <v>923</v>
      </c>
      <c r="K30" s="410"/>
      <c r="L30" s="422"/>
      <c r="M30" s="420"/>
      <c r="N30" s="421"/>
      <c r="O30" s="410"/>
      <c r="P30" s="411"/>
      <c r="Q30" s="409"/>
      <c r="R30" s="410"/>
      <c r="Y30" s="424">
        <v>18</v>
      </c>
      <c r="Z30" s="353">
        <v>31</v>
      </c>
    </row>
    <row r="31" spans="1:26" ht="21" hidden="1" customHeight="1" x14ac:dyDescent="0.7">
      <c r="A31" s="406"/>
      <c r="B31" s="369" t="s">
        <v>1308</v>
      </c>
      <c r="C31" s="413"/>
      <c r="D31" s="414"/>
      <c r="E31" s="415"/>
      <c r="F31" s="416"/>
      <c r="G31" s="419"/>
      <c r="H31" s="416"/>
      <c r="I31" s="416"/>
      <c r="J31" s="416"/>
      <c r="K31" s="410"/>
      <c r="L31" s="422"/>
      <c r="M31" s="420"/>
      <c r="N31" s="421"/>
      <c r="O31" s="410"/>
      <c r="P31" s="411"/>
      <c r="Q31" s="409"/>
      <c r="R31" s="410"/>
      <c r="Y31" s="424"/>
      <c r="Z31" s="353">
        <v>32</v>
      </c>
    </row>
    <row r="32" spans="1:26" ht="57" customHeight="1" x14ac:dyDescent="0.7">
      <c r="A32" s="366" t="s">
        <v>916</v>
      </c>
      <c r="B32" s="369" t="s">
        <v>1414</v>
      </c>
      <c r="C32" s="371">
        <f>IF(OR('DevCoAssessmentInput(D&amp;C)'!$C$32="",'DevCoAssessmentInput(D&amp;C)'!$C$32="Data Not Available"),"Data Not Available",IFERROR('DevCoAssessmentInput(D&amp;C)'!$C$32/'DevCoAssessmentInput(D&amp;C)'!$C$30,"Data Not Available"))</f>
        <v>0.97972972972972971</v>
      </c>
      <c r="D32" s="370" t="str">
        <f>_xlfn.IFS($C$32="Data Not Available","Needs Improvement",$C$32="","Needs Improvement",$C$32&gt;0.8,"Good",$C$32&gt;=0.6,"Satisfactory",$C$32&lt;0.6,"Needs Improvement")</f>
        <v>Good</v>
      </c>
      <c r="E32" s="372">
        <f>_xlfn.IFS($D$32="Good", 100%, $D$32="Satisfactory", 66%, $D$32="Needs Improvement", 33%)</f>
        <v>1</v>
      </c>
      <c r="F32" s="243">
        <v>0.1</v>
      </c>
      <c r="G32" s="242" t="s">
        <v>917</v>
      </c>
      <c r="H32" s="243" t="s">
        <v>921</v>
      </c>
      <c r="I32" s="243" t="s">
        <v>922</v>
      </c>
      <c r="J32" s="243" t="s">
        <v>923</v>
      </c>
      <c r="K32" s="374"/>
      <c r="L32" s="422"/>
      <c r="M32" s="420"/>
      <c r="N32" s="421"/>
      <c r="O32" s="410"/>
      <c r="P32" s="411"/>
      <c r="Q32" s="409"/>
      <c r="R32" s="410"/>
      <c r="Y32" s="352">
        <v>19</v>
      </c>
      <c r="Z32" s="353">
        <v>33</v>
      </c>
    </row>
    <row r="33" spans="1:26" ht="57" customHeight="1" x14ac:dyDescent="0.7">
      <c r="A33" s="405" t="s">
        <v>918</v>
      </c>
      <c r="B33" s="369" t="s">
        <v>1309</v>
      </c>
      <c r="C33" s="412">
        <f>IF(OR('DevCoAssessmentInput(D&amp;C)'!$C$33="",'DevCoAssessmentInput(D&amp;C)'!$C$33="Data Not Available"),"Data Not Available",IFERROR('DevCoAssessmentInput(D&amp;C)'!$C$34/'DevCoAssessmentInput(D&amp;C)'!$C$33,"Data Not Available"))</f>
        <v>0.91804788213627997</v>
      </c>
      <c r="D33" s="414" t="str">
        <f>_xlfn.IFS($C$33="Data Not Available","Needs Improvement",$C$33="","Needs Improvement",$C$33&gt;0.8,"Good",$C$33&gt;=0.6,"Satisfactory",$C$33&lt;0.6,"Needs Improvement")</f>
        <v>Good</v>
      </c>
      <c r="E33" s="415">
        <f>_xlfn.IFS($D$33="Good", 100%, $D$33="Satisfactory", 66%, $D$33="Needs Improvement", 33%)</f>
        <v>1</v>
      </c>
      <c r="F33" s="416">
        <v>0.1</v>
      </c>
      <c r="G33" s="417" t="s">
        <v>919</v>
      </c>
      <c r="H33" s="416" t="s">
        <v>921</v>
      </c>
      <c r="I33" s="416" t="s">
        <v>922</v>
      </c>
      <c r="J33" s="416" t="s">
        <v>923</v>
      </c>
      <c r="K33" s="410"/>
      <c r="L33" s="422"/>
      <c r="M33" s="420"/>
      <c r="N33" s="421"/>
      <c r="O33" s="410"/>
      <c r="P33" s="411"/>
      <c r="Q33" s="409"/>
      <c r="R33" s="410"/>
      <c r="Y33" s="424">
        <v>20</v>
      </c>
      <c r="Z33" s="353">
        <v>34</v>
      </c>
    </row>
    <row r="34" spans="1:26" ht="21" hidden="1" customHeight="1" x14ac:dyDescent="0.7">
      <c r="A34" s="406"/>
      <c r="B34" s="369" t="s">
        <v>1310</v>
      </c>
      <c r="C34" s="413"/>
      <c r="D34" s="414"/>
      <c r="E34" s="415"/>
      <c r="F34" s="416"/>
      <c r="G34" s="419"/>
      <c r="H34" s="416"/>
      <c r="I34" s="416"/>
      <c r="J34" s="416"/>
      <c r="K34" s="410"/>
      <c r="L34" s="422"/>
      <c r="M34" s="420"/>
      <c r="N34" s="421"/>
      <c r="O34" s="410"/>
      <c r="P34" s="411"/>
      <c r="Q34" s="409"/>
      <c r="R34" s="410"/>
      <c r="Y34" s="424"/>
      <c r="Z34" s="353">
        <v>35</v>
      </c>
    </row>
    <row r="35" spans="1:26" ht="57" customHeight="1" x14ac:dyDescent="0.7">
      <c r="A35" s="366" t="s">
        <v>1441</v>
      </c>
      <c r="B35" s="369" t="s">
        <v>1450</v>
      </c>
      <c r="C35" s="371">
        <f>IF(OR('DevCoAssessmentInput(D&amp;C)'!$C$35="",'DevCoAssessmentInput(D&amp;C)'!$C$35="Data Not Available"),"Data Not Available",IFERROR('DevCoAssessmentInput(D&amp;C)'!$C$35/'DevCoAssessmentInput(D&amp;C)'!$C$33,"Data Not Available"))</f>
        <v>0.85009208103130751</v>
      </c>
      <c r="D35" s="370" t="str">
        <f>_xlfn.IFS($C$35="Data Not Available","Needs Improvement",$C$35="","Needs Improvement",$C$35&gt;0.8,"Good",$C$35&gt;=0.6,"Satisfactory",$C$35&lt;0.6,"Needs Improvement")</f>
        <v>Good</v>
      </c>
      <c r="E35" s="372">
        <f>_xlfn.IFS($D$35="Good", 100%, $D$35="Satisfactory", 66%, $D$35="Needs Improvement", 33%)</f>
        <v>1</v>
      </c>
      <c r="F35" s="243">
        <v>0.1</v>
      </c>
      <c r="G35" s="242" t="s">
        <v>1463</v>
      </c>
      <c r="H35" s="243" t="s">
        <v>921</v>
      </c>
      <c r="I35" s="243" t="s">
        <v>922</v>
      </c>
      <c r="J35" s="243" t="s">
        <v>923</v>
      </c>
      <c r="K35" s="374"/>
      <c r="L35" s="422"/>
      <c r="M35" s="420"/>
      <c r="N35" s="421"/>
      <c r="O35" s="410"/>
      <c r="P35" s="411"/>
      <c r="Q35" s="409"/>
      <c r="R35" s="410"/>
      <c r="Y35" s="352">
        <v>21</v>
      </c>
      <c r="Z35" s="353">
        <v>36</v>
      </c>
    </row>
    <row r="36" spans="1:26" ht="57" customHeight="1" x14ac:dyDescent="0.7">
      <c r="A36" s="366" t="s">
        <v>1442</v>
      </c>
      <c r="B36" s="369" t="s">
        <v>1451</v>
      </c>
      <c r="C36" s="370" t="str">
        <f>IF(OR('DevCoAssessmentInput(D&amp;C)'!$C$36="",'DevCoAssessmentInput(D&amp;C)'!$C$36="Data Not Available"),"Data Not Available",IFERROR('DevCoAssessmentInput(D&amp;C)'!$C$36,"Data Not Available"))</f>
        <v>Data Not Available</v>
      </c>
      <c r="D36" s="370" t="str">
        <f>_xlfn.IFS($C$36="Data Not Available","Needs Improvement",$C$36="","Needs Improvement",$C$36="Yes","Good",$C$36="Partially Applied","Satisfactory",$C$36="No","Needs Improvement")</f>
        <v>Needs Improvement</v>
      </c>
      <c r="E36" s="372">
        <f>_xlfn.IFS($D$36="Good", 100%, $D$36="Satisfactory", 66%, $D$36="Needs Improvement", 33%)</f>
        <v>0.33</v>
      </c>
      <c r="F36" s="243">
        <v>0.2</v>
      </c>
      <c r="G36" s="242" t="s">
        <v>1464</v>
      </c>
      <c r="H36" s="243" t="s">
        <v>712</v>
      </c>
      <c r="I36" s="243" t="s">
        <v>1529</v>
      </c>
      <c r="J36" s="243" t="s">
        <v>723</v>
      </c>
      <c r="K36" s="374"/>
      <c r="L36" s="422" t="s">
        <v>1477</v>
      </c>
      <c r="M36" s="420">
        <f>ROUNDDOWN(($F$36*$E$36+$F$37*$E$37+$F$38*$E$38+$F$40*$E$40)*100,0)/100</f>
        <v>0.73</v>
      </c>
      <c r="N36" s="421">
        <v>0.3</v>
      </c>
      <c r="O36" s="410"/>
      <c r="P36" s="411"/>
      <c r="Q36" s="409"/>
      <c r="R36" s="410"/>
      <c r="Y36" s="352">
        <v>22</v>
      </c>
      <c r="Z36" s="353">
        <v>37</v>
      </c>
    </row>
    <row r="37" spans="1:26" ht="57" customHeight="1" x14ac:dyDescent="0.7">
      <c r="A37" s="366" t="s">
        <v>1745</v>
      </c>
      <c r="B37" s="369" t="s">
        <v>1561</v>
      </c>
      <c r="C37" s="370" t="str">
        <f>IF(OR('DevCoAssessmentInput(D&amp;C)'!$C$37="",'DevCoAssessmentInput(D&amp;C)'!$C$37="Data Not Available"),"Data Not Available",IFERROR('DevCoAssessmentInput(D&amp;C)'!$C$37,"Data Not Available"))</f>
        <v>Yes</v>
      </c>
      <c r="D37" s="370" t="str">
        <f>_xlfn.IFS($C$37="Data Not Available","Needs Improvement",$C$37="","Needs Improvement",$C$37="Yes","Good",$C$37="Partially Applied","Satisfactory",$C$37="No","Needs Improvement")</f>
        <v>Good</v>
      </c>
      <c r="E37" s="372">
        <f>_xlfn.IFS($D$37="Good", 100%, $D$37="Satisfactory", 66%, $D$37="Needs Improvement", 33%)</f>
        <v>1</v>
      </c>
      <c r="F37" s="243">
        <v>0.2</v>
      </c>
      <c r="G37" s="242" t="s">
        <v>1579</v>
      </c>
      <c r="H37" s="243" t="s">
        <v>712</v>
      </c>
      <c r="I37" s="243" t="s">
        <v>1529</v>
      </c>
      <c r="J37" s="243" t="s">
        <v>723</v>
      </c>
      <c r="K37" s="374"/>
      <c r="L37" s="422"/>
      <c r="M37" s="420"/>
      <c r="N37" s="421"/>
      <c r="O37" s="410"/>
      <c r="P37" s="411"/>
      <c r="Q37" s="409"/>
      <c r="R37" s="410"/>
      <c r="Y37" s="352">
        <v>23</v>
      </c>
      <c r="Z37" s="353">
        <v>38</v>
      </c>
    </row>
    <row r="38" spans="1:26" ht="57" customHeight="1" x14ac:dyDescent="0.7">
      <c r="A38" s="405" t="s">
        <v>1443</v>
      </c>
      <c r="B38" s="369" t="s">
        <v>1452</v>
      </c>
      <c r="C38" s="412">
        <f>IF(OR('DevCoAssessmentInput(D&amp;C)'!$C$38="",'DevCoAssessmentInput(D&amp;C)'!$C$38="Data Not Available"),"Data Not Available",IFERROR('DevCoAssessmentInput(D&amp;C)'!$C$39/'DevCoAssessmentInput(D&amp;C)'!$C$38,"Data Not Available"))</f>
        <v>0.9375</v>
      </c>
      <c r="D38" s="414" t="str">
        <f>_xlfn.IFS($C$38="Data Not Available","Needs Improvement",$C$38="","Needs Improvement",$C$38&gt;0.8,"Good",$C$38&gt;=0.6,"Satisfactory",$C$38&lt;0.6,"Needs Improvement")</f>
        <v>Good</v>
      </c>
      <c r="E38" s="415">
        <f>_xlfn.IFS($D$38="Good", 100%, $D$38="Satisfactory", 66%, $D$38="Needs Improvement", 33%)</f>
        <v>1</v>
      </c>
      <c r="F38" s="416">
        <v>0.4</v>
      </c>
      <c r="G38" s="417" t="s">
        <v>1465</v>
      </c>
      <c r="H38" s="416" t="s">
        <v>921</v>
      </c>
      <c r="I38" s="416" t="s">
        <v>922</v>
      </c>
      <c r="J38" s="416" t="s">
        <v>923</v>
      </c>
      <c r="K38" s="410"/>
      <c r="L38" s="422"/>
      <c r="M38" s="420"/>
      <c r="N38" s="421"/>
      <c r="O38" s="410"/>
      <c r="P38" s="411"/>
      <c r="Q38" s="409"/>
      <c r="R38" s="410"/>
      <c r="Y38" s="424">
        <v>24</v>
      </c>
      <c r="Z38" s="353">
        <v>39</v>
      </c>
    </row>
    <row r="39" spans="1:26" ht="21" hidden="1" customHeight="1" x14ac:dyDescent="0.7">
      <c r="A39" s="406"/>
      <c r="B39" s="369" t="s">
        <v>1453</v>
      </c>
      <c r="C39" s="413"/>
      <c r="D39" s="414"/>
      <c r="E39" s="415"/>
      <c r="F39" s="416"/>
      <c r="G39" s="419"/>
      <c r="H39" s="416"/>
      <c r="I39" s="416"/>
      <c r="J39" s="416"/>
      <c r="K39" s="410"/>
      <c r="L39" s="422"/>
      <c r="M39" s="420"/>
      <c r="N39" s="421"/>
      <c r="O39" s="410"/>
      <c r="P39" s="411"/>
      <c r="Q39" s="409"/>
      <c r="R39" s="410"/>
      <c r="Y39" s="424"/>
      <c r="Z39" s="353">
        <v>40</v>
      </c>
    </row>
    <row r="40" spans="1:26" ht="57" customHeight="1" x14ac:dyDescent="0.7">
      <c r="A40" s="366" t="s">
        <v>1444</v>
      </c>
      <c r="B40" s="369" t="s">
        <v>1454</v>
      </c>
      <c r="C40" s="384">
        <f>IF(OR('DevCoAssessmentInput(D&amp;C)'!$C$40="",'DevCoAssessmentInput(D&amp;C)'!$C$40="Data Not Available"),"Data Not Available",IFERROR('DevCoAssessmentInput(D&amp;C)'!$C$40,"Data Not Available"))</f>
        <v>105</v>
      </c>
      <c r="D40" s="370" t="str">
        <f>_xlfn.IFS($C$40="Data Not Available","Needs Improvement",$C$40&lt;10,"Good",$C$40&lt;=21,"Satisfactory",$C$40&gt;21,"Needs Improvement")</f>
        <v>Needs Improvement</v>
      </c>
      <c r="E40" s="372">
        <f>_xlfn.IFS($D$40="Good", 100%, $D$40="Satisfactory", 66%, $D$40="Needs Improvement", 33%)</f>
        <v>0.33</v>
      </c>
      <c r="F40" s="243">
        <v>0.2</v>
      </c>
      <c r="G40" s="242" t="s">
        <v>1466</v>
      </c>
      <c r="H40" s="243" t="s">
        <v>1474</v>
      </c>
      <c r="I40" s="243" t="s">
        <v>1475</v>
      </c>
      <c r="J40" s="243" t="s">
        <v>1476</v>
      </c>
      <c r="K40" s="374"/>
      <c r="L40" s="422"/>
      <c r="M40" s="420"/>
      <c r="N40" s="421"/>
      <c r="O40" s="410"/>
      <c r="P40" s="411"/>
      <c r="Q40" s="409"/>
      <c r="R40" s="410"/>
      <c r="Y40" s="352">
        <v>25</v>
      </c>
      <c r="Z40" s="353">
        <v>41</v>
      </c>
    </row>
    <row r="41" spans="1:26" ht="57" customHeight="1" x14ac:dyDescent="0.7">
      <c r="A41" s="405" t="s">
        <v>1546</v>
      </c>
      <c r="B41" s="369" t="s">
        <v>1562</v>
      </c>
      <c r="C41" s="414" t="str">
        <f>IF(OR('DevCoAssessmentInput(D&amp;C)'!$C$41="",'DevCoAssessmentInput(D&amp;C)'!$C$41="Data Not Available"),"Data Not Available",IFERROR('DevCoAssessmentInput(D&amp;C)'!$C$41,"Data Not Available"))</f>
        <v>Partially Applied</v>
      </c>
      <c r="D41" s="414" t="str">
        <f>_xlfn.IFS($C$41="Data Not Available","Needs Improvement",$C$41="","Needs Improvement",$C$41="Yes","Good",$C$41="Partially Applied","Satisfactory",$C$41="No","Needs Improvement")</f>
        <v>Satisfactory</v>
      </c>
      <c r="E41" s="415">
        <f>_xlfn.IFS($D$41="Good", 100%, $D$41="Satisfactory", 66%, $D$41="Needs Improvement", 33%)</f>
        <v>0.66</v>
      </c>
      <c r="F41" s="416">
        <v>0.2</v>
      </c>
      <c r="G41" s="417" t="s">
        <v>1580</v>
      </c>
      <c r="H41" s="416" t="s">
        <v>712</v>
      </c>
      <c r="I41" s="416" t="s">
        <v>1529</v>
      </c>
      <c r="J41" s="416" t="s">
        <v>723</v>
      </c>
      <c r="K41" s="410"/>
      <c r="L41" s="422" t="s">
        <v>1478</v>
      </c>
      <c r="M41" s="420">
        <f>ROUNDDOWN(($F$41*$E$41+$F$43*$E$43+$F$44*$E$44+$F$45*$E$45+$F$46*$E$46)*100,0)/100</f>
        <v>0.59</v>
      </c>
      <c r="N41" s="421">
        <v>0.3</v>
      </c>
      <c r="O41" s="410"/>
      <c r="P41" s="411" t="s">
        <v>1481</v>
      </c>
      <c r="Q41" s="409">
        <f>ROUNDDOWN(($N$41*$M$41+$N$47*$M$47)*100,0)/100</f>
        <v>0.54</v>
      </c>
      <c r="R41" s="410"/>
      <c r="Y41" s="424">
        <v>26</v>
      </c>
      <c r="Z41" s="353">
        <v>49</v>
      </c>
    </row>
    <row r="42" spans="1:26" ht="21" hidden="1" customHeight="1" x14ac:dyDescent="0.7">
      <c r="A42" s="406"/>
      <c r="B42" s="369" t="s">
        <v>1563</v>
      </c>
      <c r="C42" s="413"/>
      <c r="D42" s="414"/>
      <c r="E42" s="415"/>
      <c r="F42" s="416"/>
      <c r="G42" s="419"/>
      <c r="H42" s="416"/>
      <c r="I42" s="416"/>
      <c r="J42" s="416"/>
      <c r="K42" s="410"/>
      <c r="L42" s="422"/>
      <c r="M42" s="420"/>
      <c r="N42" s="421"/>
      <c r="O42" s="410"/>
      <c r="P42" s="411"/>
      <c r="Q42" s="409"/>
      <c r="R42" s="410"/>
      <c r="Y42" s="424"/>
      <c r="Z42" s="353">
        <v>50</v>
      </c>
    </row>
    <row r="43" spans="1:26" ht="57" customHeight="1" x14ac:dyDescent="0.7">
      <c r="A43" s="366" t="s">
        <v>1547</v>
      </c>
      <c r="B43" s="369" t="s">
        <v>1564</v>
      </c>
      <c r="C43" s="370">
        <f>IF(OR('DevCoAssessmentInput(D&amp;C)'!$C$43="",'DevCoAssessmentInput(D&amp;C)'!$C$43="Data Not Available"),"Data Not Available",IFERROR('DevCoAssessmentInput(D&amp;C)'!$C$43,"Data Not Available"))</f>
        <v>100</v>
      </c>
      <c r="D43" s="370" t="str">
        <f>_xlfn.IFS($C$43="Data Not Available","Needs Improvement",$C$43="","Needs Improvement",$C$43&lt;42,"Good",$C$43&lt;=90,"Satisfactory",$C$43&gt;90,"Needs Improvement")</f>
        <v>Needs Improvement</v>
      </c>
      <c r="E43" s="372">
        <f>_xlfn.IFS($D$43="Good", 100%, $D$43="Satisfactory", 66%, $D$43="Needs Improvement", 33%)</f>
        <v>0.33</v>
      </c>
      <c r="F43" s="243">
        <v>0.2</v>
      </c>
      <c r="G43" s="242" t="s">
        <v>1571</v>
      </c>
      <c r="H43" s="243" t="s">
        <v>1585</v>
      </c>
      <c r="I43" s="243" t="s">
        <v>1586</v>
      </c>
      <c r="J43" s="243" t="s">
        <v>1587</v>
      </c>
      <c r="K43" s="374"/>
      <c r="L43" s="422"/>
      <c r="M43" s="420"/>
      <c r="N43" s="421"/>
      <c r="O43" s="410"/>
      <c r="P43" s="411"/>
      <c r="Q43" s="409"/>
      <c r="R43" s="410"/>
      <c r="Y43" s="352">
        <v>27</v>
      </c>
      <c r="Z43" s="353">
        <v>51</v>
      </c>
    </row>
    <row r="44" spans="1:26" ht="57" customHeight="1" x14ac:dyDescent="0.7">
      <c r="A44" s="366" t="s">
        <v>1548</v>
      </c>
      <c r="B44" s="369" t="s">
        <v>1565</v>
      </c>
      <c r="C44" s="370" t="str">
        <f>IF(OR('DevCoAssessmentInput(D&amp;C)'!$C$44="",'DevCoAssessmentInput(D&amp;C)'!$C$44="Data Not Available"),"Data Not Available",IFERROR('DevCoAssessmentInput(D&amp;C)'!$C$44,"Data Not Available"))</f>
        <v>Partially Applied</v>
      </c>
      <c r="D44" s="370" t="str">
        <f>_xlfn.IFS($C$44="Data Not Available","Needs Improvement",$C$44="","Needs Improvement",$C$44="Yes","Good",$C$44="Partially Applied","Satisfactory",$C$44="No","Needs Improvement")</f>
        <v>Satisfactory</v>
      </c>
      <c r="E44" s="372">
        <f>_xlfn.IFS($D$44="Good", 100%, $D$44="Satisfactory", 66%, $D$44="Needs Improvement", 33%)</f>
        <v>0.66</v>
      </c>
      <c r="F44" s="243">
        <v>0.2</v>
      </c>
      <c r="G44" s="242" t="s">
        <v>1581</v>
      </c>
      <c r="H44" s="243" t="s">
        <v>712</v>
      </c>
      <c r="I44" s="243" t="s">
        <v>1529</v>
      </c>
      <c r="J44" s="243" t="s">
        <v>723</v>
      </c>
      <c r="K44" s="374"/>
      <c r="L44" s="422"/>
      <c r="M44" s="420"/>
      <c r="N44" s="421"/>
      <c r="O44" s="410"/>
      <c r="P44" s="411"/>
      <c r="Q44" s="409"/>
      <c r="R44" s="410"/>
      <c r="Y44" s="352">
        <v>28</v>
      </c>
      <c r="Z44" s="353">
        <v>52</v>
      </c>
    </row>
    <row r="45" spans="1:26" ht="57" customHeight="1" x14ac:dyDescent="0.7">
      <c r="A45" s="366" t="s">
        <v>1549</v>
      </c>
      <c r="B45" s="369" t="s">
        <v>1566</v>
      </c>
      <c r="C45" s="370" t="str">
        <f>IF(OR('DevCoAssessmentInput(D&amp;C)'!$C$45="",'DevCoAssessmentInput(D&amp;C)'!$C$45="Data Not Available"),"Data Not Available",IFERROR('DevCoAssessmentInput(D&amp;C)'!$C$45,"Data Not Available"))</f>
        <v>Partially Applied</v>
      </c>
      <c r="D45" s="370" t="str">
        <f>_xlfn.IFS($C$45="Data Not Available","Needs Improvement",$C$45="","Needs Improvement",$C$45="Yes","Good",$C$45="Partially Applied","Satisfactory",$C$45="No","Needs Improvement")</f>
        <v>Satisfactory</v>
      </c>
      <c r="E45" s="372">
        <f>_xlfn.IFS($D$45="Good", 100%, $D$45="Satisfactory", 66%, $D$45="Needs Improvement", 33%)</f>
        <v>0.66</v>
      </c>
      <c r="F45" s="243">
        <v>0.2</v>
      </c>
      <c r="G45" s="242" t="s">
        <v>1582</v>
      </c>
      <c r="H45" s="243" t="s">
        <v>712</v>
      </c>
      <c r="I45" s="243" t="s">
        <v>1529</v>
      </c>
      <c r="J45" s="243" t="s">
        <v>723</v>
      </c>
      <c r="K45" s="374"/>
      <c r="L45" s="422"/>
      <c r="M45" s="420"/>
      <c r="N45" s="421"/>
      <c r="O45" s="410"/>
      <c r="P45" s="411"/>
      <c r="Q45" s="409"/>
      <c r="R45" s="410"/>
      <c r="Y45" s="352">
        <v>29</v>
      </c>
      <c r="Z45" s="353">
        <v>53</v>
      </c>
    </row>
    <row r="46" spans="1:26" ht="78" customHeight="1" x14ac:dyDescent="0.7">
      <c r="A46" s="366" t="s">
        <v>1445</v>
      </c>
      <c r="B46" s="369" t="s">
        <v>1455</v>
      </c>
      <c r="C46" s="370" t="str">
        <f>IF(OR('DevCoAssessmentInput(D&amp;C)'!$C$46="",'DevCoAssessmentInput(D&amp;C)'!$C$46="Data Not Available"),"Data Not Available",IFERROR('DevCoAssessmentInput(D&amp;C)'!$C$46,"Data Not Available"))</f>
        <v>Partially Applied</v>
      </c>
      <c r="D46" s="370" t="str">
        <f>_xlfn.IFS($C$46="Data Not Available","Needs Improvement",$C$46="","Needs Improvement",$C$46="Yes","Good",$C$46="Partially Applied","Satisfactory",$C$46="No","Needs Improvement")</f>
        <v>Satisfactory</v>
      </c>
      <c r="E46" s="372">
        <f>_xlfn.IFS($D$46="Good", 100%, $D$46="Satisfactory", 66%, $D$46="Needs Improvement", 33%)</f>
        <v>0.66</v>
      </c>
      <c r="F46" s="243">
        <v>0.2</v>
      </c>
      <c r="G46" s="242" t="s">
        <v>1467</v>
      </c>
      <c r="H46" s="243" t="s">
        <v>712</v>
      </c>
      <c r="I46" s="243"/>
      <c r="J46" s="243" t="s">
        <v>723</v>
      </c>
      <c r="K46" s="374"/>
      <c r="L46" s="422"/>
      <c r="M46" s="420"/>
      <c r="N46" s="421"/>
      <c r="O46" s="410"/>
      <c r="P46" s="411"/>
      <c r="Q46" s="409"/>
      <c r="R46" s="410"/>
      <c r="Y46" s="352">
        <v>30</v>
      </c>
      <c r="Z46" s="353">
        <v>54</v>
      </c>
    </row>
    <row r="47" spans="1:26" ht="78" customHeight="1" x14ac:dyDescent="0.7">
      <c r="A47" s="405" t="s">
        <v>1446</v>
      </c>
      <c r="B47" s="369" t="s">
        <v>1456</v>
      </c>
      <c r="C47" s="412">
        <f>IF(OR('DevCoAssessmentInput(D&amp;C)'!$C$47="",'DevCoAssessmentInput(D&amp;C)'!$C$47="Data Not Available"),"Data Not Available",IFERROR('DevCoAssessmentInput(D&amp;C)'!$C$48/'DevCoAssessmentInput(D&amp;C)'!$C$47,"Data Not Available"))</f>
        <v>0.29166666666666669</v>
      </c>
      <c r="D47" s="414" t="str">
        <f>_xlfn.IFS($C$47="Data Not Available","Needs Improvement",$C$47="","Needs Improvement",$C$47&gt;0.6,"Good",$C$47&gt;=0.2,"Satisfactory",$C$47&lt;0.2,"Needs Improvement")</f>
        <v>Satisfactory</v>
      </c>
      <c r="E47" s="415">
        <f>_xlfn.IFS($D$47="Good", 100%, $D$47="Satisfactory", 66%, $D$47="Needs Improvement", 33%)</f>
        <v>0.66</v>
      </c>
      <c r="F47" s="416">
        <v>0.3</v>
      </c>
      <c r="G47" s="417" t="s">
        <v>1468</v>
      </c>
      <c r="H47" s="416" t="s">
        <v>927</v>
      </c>
      <c r="I47" s="416" t="s">
        <v>926</v>
      </c>
      <c r="J47" s="416" t="s">
        <v>765</v>
      </c>
      <c r="K47" s="410"/>
      <c r="L47" s="422" t="s">
        <v>1479</v>
      </c>
      <c r="M47" s="420">
        <f>ROUNDDOWN(($F$47*$E$47+$F$49*$E$49+$F$51*$E$51+$F$52*$E$52+$F$53*$E$53)*100,0)/100</f>
        <v>0.52</v>
      </c>
      <c r="N47" s="421">
        <v>0.7</v>
      </c>
      <c r="O47" s="410"/>
      <c r="P47" s="411"/>
      <c r="Q47" s="409"/>
      <c r="R47" s="410"/>
      <c r="Y47" s="424">
        <v>31</v>
      </c>
      <c r="Z47" s="353">
        <v>55</v>
      </c>
    </row>
    <row r="48" spans="1:26" ht="21" hidden="1" customHeight="1" x14ac:dyDescent="0.7">
      <c r="A48" s="406"/>
      <c r="B48" s="369" t="s">
        <v>1457</v>
      </c>
      <c r="C48" s="413"/>
      <c r="D48" s="414"/>
      <c r="E48" s="415"/>
      <c r="F48" s="416"/>
      <c r="G48" s="419"/>
      <c r="H48" s="416"/>
      <c r="I48" s="416"/>
      <c r="J48" s="416"/>
      <c r="K48" s="410"/>
      <c r="L48" s="422"/>
      <c r="M48" s="420"/>
      <c r="N48" s="421"/>
      <c r="O48" s="410"/>
      <c r="P48" s="411"/>
      <c r="Q48" s="409"/>
      <c r="R48" s="410"/>
      <c r="Y48" s="424"/>
      <c r="Z48" s="353">
        <v>56</v>
      </c>
    </row>
    <row r="49" spans="1:26" ht="57" customHeight="1" x14ac:dyDescent="0.7">
      <c r="A49" s="405" t="s">
        <v>1550</v>
      </c>
      <c r="B49" s="369" t="s">
        <v>1458</v>
      </c>
      <c r="C49" s="412">
        <f>IF(OR('DevCoAssessmentInput(D&amp;C)'!$C$49="",'DevCoAssessmentInput(D&amp;C)'!$C$49="Data Not Available"),"Data Not Available",IFERROR(ABS(('DevCoAssessmentInput(D&amp;C)'!$C$49-'DevCoAssessmentInput(D&amp;C)'!$C$50)/'DevCoAssessmentInput(D&amp;C)'!$C$49),"Data Not Available"))</f>
        <v>1</v>
      </c>
      <c r="D49" s="414" t="str">
        <f>_xlfn.IFS($C$49="Data Not Available","Needs Improvement",$C$49&lt;0.2,"Good",$C$49&lt;=0.6,"Satisfactory",$C$49&gt;0.6,"Needs Improvement")</f>
        <v>Needs Improvement</v>
      </c>
      <c r="E49" s="415">
        <f>_xlfn.IFS($D$49="Good", 100%, $D$49="Satisfactory", 66%, $D$49="Needs Improvement", 33%)</f>
        <v>0.33</v>
      </c>
      <c r="F49" s="416">
        <v>0.3</v>
      </c>
      <c r="G49" s="417" t="s">
        <v>1469</v>
      </c>
      <c r="H49" s="416" t="s">
        <v>765</v>
      </c>
      <c r="I49" s="416" t="s">
        <v>926</v>
      </c>
      <c r="J49" s="416" t="s">
        <v>927</v>
      </c>
      <c r="K49" s="410"/>
      <c r="L49" s="422"/>
      <c r="M49" s="420"/>
      <c r="N49" s="421"/>
      <c r="O49" s="410"/>
      <c r="P49" s="411"/>
      <c r="Q49" s="409"/>
      <c r="R49" s="410"/>
      <c r="Y49" s="424">
        <v>32</v>
      </c>
      <c r="Z49" s="353">
        <v>57</v>
      </c>
    </row>
    <row r="50" spans="1:26" ht="21" hidden="1" customHeight="1" x14ac:dyDescent="0.7">
      <c r="A50" s="406"/>
      <c r="B50" s="369" t="s">
        <v>1459</v>
      </c>
      <c r="C50" s="413"/>
      <c r="D50" s="414"/>
      <c r="E50" s="415"/>
      <c r="F50" s="416"/>
      <c r="G50" s="419"/>
      <c r="H50" s="416"/>
      <c r="I50" s="416"/>
      <c r="J50" s="416"/>
      <c r="K50" s="410"/>
      <c r="L50" s="422"/>
      <c r="M50" s="420"/>
      <c r="N50" s="421"/>
      <c r="O50" s="410"/>
      <c r="P50" s="411"/>
      <c r="Q50" s="409"/>
      <c r="R50" s="410"/>
      <c r="Y50" s="424"/>
      <c r="Z50" s="353">
        <v>58</v>
      </c>
    </row>
    <row r="51" spans="1:26" ht="36" customHeight="1" x14ac:dyDescent="0.7">
      <c r="A51" s="366" t="s">
        <v>1551</v>
      </c>
      <c r="B51" s="369" t="s">
        <v>1574</v>
      </c>
      <c r="C51" s="371">
        <f>IF(OR('DevCoAssessmentInput(D&amp;C)'!$C$51="",'DevCoAssessmentInput(D&amp;C)'!$C$51="Data Not Available"),"Data Not Available",IFERROR('DevCoAssessmentInput(D&amp;C)'!$C$51,"Data Not Available"))</f>
        <v>0.32500000000000001</v>
      </c>
      <c r="D51" s="370" t="str">
        <f>_xlfn.IFS($C$51="Data Not Available","Needs Improvement",$C$51&lt;0.2,"Good",$C$51&lt;=0.6,"Satisfactory",$C$51&gt;0.6,"Needs Improvement")</f>
        <v>Satisfactory</v>
      </c>
      <c r="E51" s="372">
        <f>_xlfn.IFS($D$51="Good", 100%, $D$51="Satisfactory", 66%, $D$51="Needs Improvement", 33%)</f>
        <v>0.66</v>
      </c>
      <c r="F51" s="243">
        <v>0.2</v>
      </c>
      <c r="G51" s="242" t="s">
        <v>1583</v>
      </c>
      <c r="H51" s="243" t="s">
        <v>765</v>
      </c>
      <c r="I51" s="243" t="s">
        <v>926</v>
      </c>
      <c r="J51" s="243" t="s">
        <v>927</v>
      </c>
      <c r="K51" s="374"/>
      <c r="L51" s="422"/>
      <c r="M51" s="420"/>
      <c r="N51" s="421"/>
      <c r="O51" s="410"/>
      <c r="P51" s="411"/>
      <c r="Q51" s="409"/>
      <c r="R51" s="410"/>
      <c r="Y51" s="352">
        <v>33</v>
      </c>
      <c r="Z51" s="353">
        <v>62</v>
      </c>
    </row>
    <row r="52" spans="1:26" ht="78" customHeight="1" x14ac:dyDescent="0.7">
      <c r="A52" s="366" t="s">
        <v>1552</v>
      </c>
      <c r="B52" s="369" t="s">
        <v>1440</v>
      </c>
      <c r="C52" s="371">
        <f>IF(OR('DevCoAssessmentInput(D&amp;C)'!$C$52="",'DevCoAssessmentInput(D&amp;C)'!$C$52="Data Not Available"),"Data Not Available",IFERROR('DevCoAssessmentInput(D&amp;C)'!$C$52,"Data Not Available"))</f>
        <v>0.98699999999999999</v>
      </c>
      <c r="D52" s="370" t="str">
        <f>_xlfn.IFS($C$52="Data Not Available","Needs Improvement",$C$52="","Needs Improvement",$C$52&lt;0.1,"Good",$C$52&lt;0.2,"Satisfactory",$C$52&gt;0.2,"Needs Improvement")</f>
        <v>Needs Improvement</v>
      </c>
      <c r="E52" s="372">
        <f>_xlfn.IFS($D$52="Good", 100%, $D$52="Satisfactory", 66%, $D$52="Needs Improvement", 33%)</f>
        <v>0.33</v>
      </c>
      <c r="F52" s="243">
        <v>0.1</v>
      </c>
      <c r="G52" s="242" t="s">
        <v>1470</v>
      </c>
      <c r="H52" s="243" t="s">
        <v>869</v>
      </c>
      <c r="I52" s="243" t="s">
        <v>1032</v>
      </c>
      <c r="J52" s="243" t="s">
        <v>1033</v>
      </c>
      <c r="K52" s="374"/>
      <c r="L52" s="422"/>
      <c r="M52" s="420"/>
      <c r="N52" s="421"/>
      <c r="O52" s="410"/>
      <c r="P52" s="411"/>
      <c r="Q52" s="409"/>
      <c r="R52" s="410"/>
      <c r="Y52" s="352">
        <v>34</v>
      </c>
      <c r="Z52" s="353">
        <v>64</v>
      </c>
    </row>
    <row r="53" spans="1:26" ht="78" customHeight="1" x14ac:dyDescent="0.7">
      <c r="A53" s="366" t="s">
        <v>1447</v>
      </c>
      <c r="B53" s="369" t="s">
        <v>1460</v>
      </c>
      <c r="C53" s="370" t="str">
        <f>IF(OR('DevCoAssessmentInput(D&amp;C)'!$C$53="",'DevCoAssessmentInput(D&amp;C)'!$C$53="Data Not Available"),"Data Not Available",IFERROR('DevCoAssessmentInput(D&amp;C)'!$C$53,"Data Not Available"))</f>
        <v>Partially Applied</v>
      </c>
      <c r="D53" s="370" t="str">
        <f>_xlfn.IFS($C$53="Data Not Available","Needs Improvement",$C$53="","Needs Improvement",$C$53="Yes","Good",$C$53="Partially Applied","Satisfactory",$C$53="No","Needs Improvement")</f>
        <v>Satisfactory</v>
      </c>
      <c r="E53" s="372">
        <f>_xlfn.IFS($D$53="Good", 100%, $D$53="Satisfactory", 66%, $D$53="Needs Improvement", 33%)</f>
        <v>0.66</v>
      </c>
      <c r="F53" s="243">
        <v>0.1</v>
      </c>
      <c r="G53" s="242" t="s">
        <v>1471</v>
      </c>
      <c r="H53" s="243" t="s">
        <v>712</v>
      </c>
      <c r="I53" s="243" t="s">
        <v>1529</v>
      </c>
      <c r="J53" s="243" t="s">
        <v>723</v>
      </c>
      <c r="K53" s="374"/>
      <c r="L53" s="422"/>
      <c r="M53" s="420"/>
      <c r="N53" s="421"/>
      <c r="O53" s="410"/>
      <c r="P53" s="411"/>
      <c r="Q53" s="409"/>
      <c r="R53" s="410"/>
      <c r="Y53" s="352">
        <v>35</v>
      </c>
      <c r="Z53" s="353">
        <v>66</v>
      </c>
    </row>
    <row r="54" spans="1:26" ht="78" customHeight="1" x14ac:dyDescent="0.7">
      <c r="A54" s="366" t="s">
        <v>1448</v>
      </c>
      <c r="B54" s="369" t="s">
        <v>1461</v>
      </c>
      <c r="C54" s="370" t="str">
        <f>IF(OR('DevCoAssessmentInput(D&amp;C)'!$C$54="",'DevCoAssessmentInput(D&amp;C)'!$C$54="Data Not Available"),"Data Not Available",IFERROR('DevCoAssessmentInput(D&amp;C)'!$C$54,"Data Not Available"))</f>
        <v>Yes</v>
      </c>
      <c r="D54" s="370" t="str">
        <f>_xlfn.IFS($C$54="Data Not Available","Needs Improvement",$C$54="","Needs Improvement",$C$54="Yes","Good",$C$54="Partially Applied","Satisfactory",$C$54="No","Needs Improvement")</f>
        <v>Good</v>
      </c>
      <c r="E54" s="372">
        <f>_xlfn.IFS($D$54="Good", 100%, $D$54="Satisfactory", 66%, $D$54="Needs Improvement", 33%)</f>
        <v>1</v>
      </c>
      <c r="F54" s="243">
        <v>0.04</v>
      </c>
      <c r="G54" s="242" t="s">
        <v>1472</v>
      </c>
      <c r="H54" s="243" t="s">
        <v>712</v>
      </c>
      <c r="I54" s="243" t="s">
        <v>1529</v>
      </c>
      <c r="J54" s="243" t="s">
        <v>723</v>
      </c>
      <c r="K54" s="374"/>
      <c r="L54" s="422" t="s">
        <v>1480</v>
      </c>
      <c r="M54" s="420">
        <f>ROUNDDOWN(($F$54*$E$54+$F$55*$E$55+$F$56*$E$56+$F$57*$E$57+$F$59*$E$59+$F$60*$E$60+$F$61*$E$61+$F$62*$E$62+$F$66*$E$66+$F$67*$E$67+$F$68*$E$68+$F$69*$E$69+$F$70*$E$70+$F$71*$E$71)*100,0)/100</f>
        <v>0.78</v>
      </c>
      <c r="N54" s="421">
        <v>0.5</v>
      </c>
      <c r="O54" s="410"/>
      <c r="P54" s="411" t="s">
        <v>1482</v>
      </c>
      <c r="Q54" s="409">
        <f>ROUNDDOWN(($N$54*$M$54+$N$72*$M$72)*100,0)/100</f>
        <v>0.8</v>
      </c>
      <c r="R54" s="410"/>
      <c r="Y54" s="352">
        <v>36</v>
      </c>
      <c r="Z54" s="353">
        <v>68</v>
      </c>
    </row>
    <row r="55" spans="1:26" ht="57" customHeight="1" x14ac:dyDescent="0.7">
      <c r="A55" s="366" t="s">
        <v>1553</v>
      </c>
      <c r="B55" s="369" t="s">
        <v>1567</v>
      </c>
      <c r="C55" s="370" t="str">
        <f>IF(OR('DevCoAssessmentInput(D&amp;C)'!$C$55="",'DevCoAssessmentInput(D&amp;C)'!$C$55="Data Not Available"),"Data Not Available",IFERROR('DevCoAssessmentInput(D&amp;C)'!$C$55,"Data Not Available"))</f>
        <v>No</v>
      </c>
      <c r="D55" s="370" t="str">
        <f>_xlfn.IFS($C$55="Data Not Available","Needs Improvement",$C$55="","Needs Improvement",$C$55="Yes","Good",$C$55="Partially Applied","Satisfactory",$C$55="No","Needs Improvement")</f>
        <v>Needs Improvement</v>
      </c>
      <c r="E55" s="372">
        <f>_xlfn.IFS($D$55="Good", 100%, $D$55="Satisfactory", 66%, $D$55="Needs Improvement", 33%)</f>
        <v>0.33</v>
      </c>
      <c r="F55" s="243">
        <v>0.01</v>
      </c>
      <c r="G55" s="242" t="s">
        <v>1584</v>
      </c>
      <c r="H55" s="243" t="s">
        <v>712</v>
      </c>
      <c r="I55" s="243" t="s">
        <v>1529</v>
      </c>
      <c r="J55" s="243" t="s">
        <v>723</v>
      </c>
      <c r="K55" s="374"/>
      <c r="L55" s="422"/>
      <c r="M55" s="420"/>
      <c r="N55" s="421"/>
      <c r="O55" s="410"/>
      <c r="P55" s="411"/>
      <c r="Q55" s="409"/>
      <c r="R55" s="410"/>
      <c r="Y55" s="352">
        <v>37</v>
      </c>
      <c r="Z55" s="353">
        <v>69</v>
      </c>
    </row>
    <row r="56" spans="1:26" ht="78" customHeight="1" x14ac:dyDescent="0.7">
      <c r="A56" s="366" t="s">
        <v>1449</v>
      </c>
      <c r="B56" s="369" t="s">
        <v>1462</v>
      </c>
      <c r="C56" s="370" t="str">
        <f>IF(OR('DevCoAssessmentInput(D&amp;C)'!$C$56="",'DevCoAssessmentInput(D&amp;C)'!$C$56="Data Not Available"),"Data Not Available",IFERROR('DevCoAssessmentInput(D&amp;C)'!$C$56,"Data Not Available"))</f>
        <v>Yes</v>
      </c>
      <c r="D56" s="370" t="str">
        <f>_xlfn.IFS($C$56="Data Not Available","Needs Improvement",$C$56="","Needs Improvement",$C$56="Yes","Good",$C$56="Partially Applied","Satisfactory",$C$56="No","Needs Improvement")</f>
        <v>Good</v>
      </c>
      <c r="E56" s="372">
        <f>_xlfn.IFS($D$56="Good", 100%, $D$56="Satisfactory", 66%, $D$56="Needs Improvement", 33%)</f>
        <v>1</v>
      </c>
      <c r="F56" s="243">
        <v>0.02</v>
      </c>
      <c r="G56" s="242" t="s">
        <v>1473</v>
      </c>
      <c r="H56" s="243" t="s">
        <v>712</v>
      </c>
      <c r="I56" s="243" t="s">
        <v>1529</v>
      </c>
      <c r="J56" s="243" t="s">
        <v>723</v>
      </c>
      <c r="K56" s="374"/>
      <c r="L56" s="422"/>
      <c r="M56" s="420"/>
      <c r="N56" s="421"/>
      <c r="O56" s="410"/>
      <c r="P56" s="411"/>
      <c r="Q56" s="409"/>
      <c r="R56" s="410"/>
      <c r="Y56" s="352">
        <v>38</v>
      </c>
      <c r="Z56" s="353">
        <v>70</v>
      </c>
    </row>
    <row r="57" spans="1:26" ht="57" customHeight="1" x14ac:dyDescent="0.7">
      <c r="A57" s="405" t="s">
        <v>1840</v>
      </c>
      <c r="B57" s="369" t="s">
        <v>1857</v>
      </c>
      <c r="C57" s="412">
        <f>IF(OR('DevCoAssessmentInput(D&amp;C)'!$C$57="",'DevCoAssessmentInput(D&amp;C)'!$C$57="Data Not Available"),"Data Not Available",IFERROR('DevCoAssessmentInput(D&amp;C)'!$C$58/'DevCoAssessmentInput(D&amp;C)'!$C$57,"Data Not Available"))</f>
        <v>0.92809068366985481</v>
      </c>
      <c r="D57" s="414" t="str">
        <f>_xlfn.IFS($C$57="Data Not Available","Needs Improvement",$C$57="","Needs Improvement",$C$57&gt;0.8,"Good",$C$57&gt;=0.6,"Satisfactory",$C$57&lt;0.6,"Needs Improvement")</f>
        <v>Good</v>
      </c>
      <c r="E57" s="415">
        <f>_xlfn.IFS($D$57="Good", 100%, $D$57="Satisfactory", 66%, $D$57="Needs Improvement", 33%)</f>
        <v>1</v>
      </c>
      <c r="F57" s="416">
        <v>0.04</v>
      </c>
      <c r="G57" s="417" t="s">
        <v>1878</v>
      </c>
      <c r="H57" s="416" t="s">
        <v>921</v>
      </c>
      <c r="I57" s="416" t="s">
        <v>922</v>
      </c>
      <c r="J57" s="416" t="s">
        <v>923</v>
      </c>
      <c r="K57" s="410"/>
      <c r="L57" s="422"/>
      <c r="M57" s="420"/>
      <c r="N57" s="421"/>
      <c r="O57" s="410"/>
      <c r="P57" s="411"/>
      <c r="Q57" s="409"/>
      <c r="R57" s="410"/>
      <c r="Y57" s="424">
        <v>39</v>
      </c>
      <c r="Z57" s="353">
        <v>71</v>
      </c>
    </row>
    <row r="58" spans="1:26" ht="21" hidden="1" customHeight="1" x14ac:dyDescent="0.7">
      <c r="A58" s="406"/>
      <c r="B58" s="369" t="s">
        <v>1858</v>
      </c>
      <c r="C58" s="413"/>
      <c r="D58" s="414"/>
      <c r="E58" s="415"/>
      <c r="F58" s="416"/>
      <c r="G58" s="419"/>
      <c r="H58" s="416"/>
      <c r="I58" s="416"/>
      <c r="J58" s="416"/>
      <c r="K58" s="410"/>
      <c r="L58" s="422"/>
      <c r="M58" s="420"/>
      <c r="N58" s="421"/>
      <c r="O58" s="410"/>
      <c r="P58" s="411"/>
      <c r="Q58" s="409"/>
      <c r="R58" s="410"/>
      <c r="Y58" s="424"/>
      <c r="Z58" s="353">
        <v>72</v>
      </c>
    </row>
    <row r="59" spans="1:26" ht="78" customHeight="1" x14ac:dyDescent="0.7">
      <c r="A59" s="366" t="s">
        <v>1841</v>
      </c>
      <c r="B59" s="369" t="s">
        <v>1859</v>
      </c>
      <c r="C59" s="384">
        <f>IF(OR('DevCoAssessmentInput(D&amp;C)'!$C$59="",'DevCoAssessmentInput(D&amp;C)'!$C$59="Data Not Available"),"Data Not Available",IFERROR('DevCoAssessmentInput(D&amp;C)'!$C$59,"Data Not Available"))</f>
        <v>30</v>
      </c>
      <c r="D59" s="370" t="str">
        <f>_xlfn.IFS($C$59="Data Not Available","Needs Improvement",$C$59&lt;7,"Good",$C$59&lt;=14,"Satisfactory",$C$59&gt;14,"Needs Improvement")</f>
        <v>Needs Improvement</v>
      </c>
      <c r="E59" s="372">
        <f>_xlfn.IFS($D$59="Good", 100%, $D$59="Satisfactory", 66%, $D$59="Needs Improvement", 33%)</f>
        <v>0.33</v>
      </c>
      <c r="F59" s="243">
        <v>0.04</v>
      </c>
      <c r="G59" s="242" t="s">
        <v>1879</v>
      </c>
      <c r="H59" s="243" t="s">
        <v>1891</v>
      </c>
      <c r="I59" s="243" t="s">
        <v>1892</v>
      </c>
      <c r="J59" s="243" t="s">
        <v>1893</v>
      </c>
      <c r="K59" s="374"/>
      <c r="L59" s="422"/>
      <c r="M59" s="420"/>
      <c r="N59" s="421"/>
      <c r="O59" s="410"/>
      <c r="P59" s="411"/>
      <c r="Q59" s="409"/>
      <c r="R59" s="410"/>
      <c r="Y59" s="352">
        <v>40</v>
      </c>
      <c r="Z59" s="353">
        <v>73</v>
      </c>
    </row>
    <row r="60" spans="1:26" ht="57" customHeight="1" x14ac:dyDescent="0.7">
      <c r="A60" s="366" t="s">
        <v>1842</v>
      </c>
      <c r="B60" s="369" t="s">
        <v>1860</v>
      </c>
      <c r="C60" s="370" t="str">
        <f>IF(OR('DevCoAssessmentInput(D&amp;C)'!$C$60="",'DevCoAssessmentInput(D&amp;C)'!$C$60="Data Not Available"),"Data Not Available",IFERROR('DevCoAssessmentInput(D&amp;C)'!$C$60,"Data Not Available"))</f>
        <v>No</v>
      </c>
      <c r="D60" s="370" t="str">
        <f>_xlfn.IFS($C$60="Data Not Available","Needs Improvement",$C$60="","Needs Improvement",$C$60="Yes","Good",$C$60="Partially Applied","Satisfactory",$C$60="No","Needs Improvement")</f>
        <v>Needs Improvement</v>
      </c>
      <c r="E60" s="372">
        <f>_xlfn.IFS($D$60="Good", 100%, $D$60="Satisfactory", 66%, $D$60="Needs Improvement", 33%)</f>
        <v>0.33</v>
      </c>
      <c r="F60" s="243">
        <v>0.01</v>
      </c>
      <c r="G60" s="242" t="s">
        <v>1880</v>
      </c>
      <c r="H60" s="243" t="s">
        <v>712</v>
      </c>
      <c r="I60" s="243" t="s">
        <v>1529</v>
      </c>
      <c r="J60" s="243" t="s">
        <v>723</v>
      </c>
      <c r="K60" s="374"/>
      <c r="L60" s="422"/>
      <c r="M60" s="420"/>
      <c r="N60" s="421"/>
      <c r="O60" s="410"/>
      <c r="P60" s="411"/>
      <c r="Q60" s="409"/>
      <c r="R60" s="410"/>
      <c r="Y60" s="352">
        <v>41</v>
      </c>
      <c r="Z60" s="353">
        <v>74</v>
      </c>
    </row>
    <row r="61" spans="1:26" ht="78" customHeight="1" x14ac:dyDescent="0.7">
      <c r="A61" s="366" t="s">
        <v>1843</v>
      </c>
      <c r="B61" s="369" t="s">
        <v>1861</v>
      </c>
      <c r="C61" s="384">
        <f>IF(OR('DevCoAssessmentInput(D&amp;C)'!$C$61="",'DevCoAssessmentInput(D&amp;C)'!$C$61="Data Not Available"),"Data Not Available",IFERROR('DevCoAssessmentInput(D&amp;C)'!$C$61,"Data Not Available"))</f>
        <v>30</v>
      </c>
      <c r="D61" s="370" t="str">
        <f>_xlfn.IFS($C$61="Data Not Available","Needs Improvement",$C$61&lt;7,"Good",$C$61&lt;=14,"Satisfactory",$C$61&gt;14,"Needs Improvement")</f>
        <v>Needs Improvement</v>
      </c>
      <c r="E61" s="372">
        <f>_xlfn.IFS($D$61="Good", 100%, $D$61="Satisfactory", 66%, $D$61="Needs Improvement", 33%)</f>
        <v>0.33</v>
      </c>
      <c r="F61" s="243">
        <v>0.04</v>
      </c>
      <c r="G61" s="242" t="s">
        <v>1881</v>
      </c>
      <c r="H61" s="243" t="s">
        <v>1891</v>
      </c>
      <c r="I61" s="243" t="s">
        <v>1892</v>
      </c>
      <c r="J61" s="243" t="s">
        <v>1893</v>
      </c>
      <c r="K61" s="374"/>
      <c r="L61" s="422"/>
      <c r="M61" s="420"/>
      <c r="N61" s="421"/>
      <c r="O61" s="410"/>
      <c r="P61" s="411"/>
      <c r="Q61" s="409"/>
      <c r="R61" s="410"/>
      <c r="Y61" s="352">
        <v>42</v>
      </c>
      <c r="Z61" s="353">
        <v>75</v>
      </c>
    </row>
    <row r="62" spans="1:26" ht="57" customHeight="1" x14ac:dyDescent="0.7">
      <c r="A62" s="405" t="s">
        <v>1844</v>
      </c>
      <c r="B62" s="369" t="s">
        <v>1862</v>
      </c>
      <c r="C62" s="414" t="str">
        <f>IF(OR('DevCoAssessmentInput(D&amp;C)'!$C$62="",'DevCoAssessmentInput(D&amp;C)'!$C$62="Data Not Available"),"Data Not Available",IFERROR(IF(OR('DevCoAssessmentInput(D&amp;C)'!$C$62="",'DevCoAssessmentInput(D&amp;C)'!$C$63="",'DevCoAssessmentInput(D&amp;C)'!$C$62="Data Not Available",'DevCoAssessmentInput(D&amp;C)'!$C$63="Data Not Available"),"Data Not Available",IF(AND('DevCoAssessmentInput(D&amp;C)'!$C$63 &gt;= 'DevCoAssessmentInput(D&amp;C)'!$C$62,'DevCoAssessmentInput(D&amp;C)'!$C$65 &lt;= 'DevCoAssessmentInput(D&amp;C)'!$C$64),"Yes","No")),"Data Not Available"))</f>
        <v>Yes</v>
      </c>
      <c r="D62" s="414" t="str">
        <f>_xlfn.IFS($C$62="Data Not Available","Needs Improvement",$C$62="","Needs Improvement",$C$62="Yes","Good",$C$62="Partially Applied","Satisfactory",$C$62="No","Needs Improvement")</f>
        <v>Good</v>
      </c>
      <c r="E62" s="415">
        <f>_xlfn.IFS($D$62="Good", 100%, $D$62="Satisfactory", 66%, $D$62="Needs Improvement", 33%)</f>
        <v>1</v>
      </c>
      <c r="F62" s="416">
        <v>0.05</v>
      </c>
      <c r="G62" s="417" t="s">
        <v>1882</v>
      </c>
      <c r="H62" s="416" t="s">
        <v>712</v>
      </c>
      <c r="I62" s="416" t="s">
        <v>1529</v>
      </c>
      <c r="J62" s="416" t="s">
        <v>723</v>
      </c>
      <c r="K62" s="410"/>
      <c r="L62" s="422"/>
      <c r="M62" s="420"/>
      <c r="N62" s="421"/>
      <c r="O62" s="410"/>
      <c r="P62" s="411"/>
      <c r="Q62" s="409"/>
      <c r="R62" s="410"/>
      <c r="Y62" s="424">
        <v>43</v>
      </c>
      <c r="Z62" s="353">
        <v>76</v>
      </c>
    </row>
    <row r="63" spans="1:26" ht="21" hidden="1" customHeight="1" x14ac:dyDescent="0.7">
      <c r="A63" s="407"/>
      <c r="B63" s="369" t="s">
        <v>1863</v>
      </c>
      <c r="C63" s="413"/>
      <c r="D63" s="414"/>
      <c r="E63" s="415"/>
      <c r="F63" s="416"/>
      <c r="G63" s="418"/>
      <c r="H63" s="416"/>
      <c r="I63" s="416"/>
      <c r="J63" s="416"/>
      <c r="K63" s="410"/>
      <c r="L63" s="422"/>
      <c r="M63" s="420"/>
      <c r="N63" s="421"/>
      <c r="O63" s="410"/>
      <c r="P63" s="411"/>
      <c r="Q63" s="409"/>
      <c r="R63" s="410"/>
      <c r="Y63" s="424"/>
      <c r="Z63" s="353">
        <v>77</v>
      </c>
    </row>
    <row r="64" spans="1:26" ht="21" hidden="1" customHeight="1" x14ac:dyDescent="0.7">
      <c r="A64" s="407"/>
      <c r="B64" s="369" t="s">
        <v>1864</v>
      </c>
      <c r="C64" s="413"/>
      <c r="D64" s="414"/>
      <c r="E64" s="415"/>
      <c r="F64" s="416"/>
      <c r="G64" s="418"/>
      <c r="H64" s="416"/>
      <c r="I64" s="416"/>
      <c r="J64" s="416"/>
      <c r="K64" s="410"/>
      <c r="L64" s="422"/>
      <c r="M64" s="420"/>
      <c r="N64" s="421"/>
      <c r="O64" s="410"/>
      <c r="P64" s="411"/>
      <c r="Q64" s="409"/>
      <c r="R64" s="410"/>
      <c r="Y64" s="424"/>
      <c r="Z64" s="353">
        <v>78</v>
      </c>
    </row>
    <row r="65" spans="1:26" ht="21" hidden="1" customHeight="1" x14ac:dyDescent="0.7">
      <c r="A65" s="406"/>
      <c r="B65" s="369" t="s">
        <v>1865</v>
      </c>
      <c r="C65" s="413"/>
      <c r="D65" s="414"/>
      <c r="E65" s="415"/>
      <c r="F65" s="416"/>
      <c r="G65" s="419"/>
      <c r="H65" s="416"/>
      <c r="I65" s="416"/>
      <c r="J65" s="416"/>
      <c r="K65" s="410"/>
      <c r="L65" s="422"/>
      <c r="M65" s="420"/>
      <c r="N65" s="421"/>
      <c r="O65" s="410"/>
      <c r="P65" s="411"/>
      <c r="Q65" s="409"/>
      <c r="R65" s="410"/>
      <c r="Y65" s="424"/>
      <c r="Z65" s="353">
        <v>79</v>
      </c>
    </row>
    <row r="66" spans="1:26" ht="57" customHeight="1" x14ac:dyDescent="0.7">
      <c r="A66" s="366" t="s">
        <v>1845</v>
      </c>
      <c r="B66" s="369" t="s">
        <v>1866</v>
      </c>
      <c r="C66" s="384">
        <f>IF(OR('DevCoAssessmentInput(D&amp;C)'!$C$66="",'DevCoAssessmentInput(D&amp;C)'!$C$66="Data Not Available"),"Data Not Available",IFERROR('DevCoAssessmentInput(D&amp;C)'!$C$66,"Data Not Available"))</f>
        <v>0</v>
      </c>
      <c r="D66" s="370" t="str">
        <f>_xlfn.IFS($C$66="Data Not Available","Needs Improvement",$C$66=0,"Good",$C$66&lt;=0.02,"Satisfactory",$C$66&gt;0.02,"Needs Improvement")</f>
        <v>Good</v>
      </c>
      <c r="E66" s="372">
        <f>_xlfn.IFS($D$66="Good", 100%, $D$66="Satisfactory", 66%, $D$66="Needs Improvement", 33%)</f>
        <v>1</v>
      </c>
      <c r="F66" s="243">
        <v>0.15</v>
      </c>
      <c r="G66" s="242" t="s">
        <v>1883</v>
      </c>
      <c r="H66" s="243">
        <v>0</v>
      </c>
      <c r="I66" s="243" t="s">
        <v>1894</v>
      </c>
      <c r="J66" s="243" t="s">
        <v>1895</v>
      </c>
      <c r="K66" s="374"/>
      <c r="L66" s="422"/>
      <c r="M66" s="420"/>
      <c r="N66" s="421"/>
      <c r="O66" s="410"/>
      <c r="P66" s="411"/>
      <c r="Q66" s="409"/>
      <c r="R66" s="410"/>
      <c r="Y66" s="352">
        <v>44</v>
      </c>
      <c r="Z66" s="353">
        <v>82</v>
      </c>
    </row>
    <row r="67" spans="1:26" ht="57" customHeight="1" x14ac:dyDescent="0.7">
      <c r="A67" s="366" t="s">
        <v>1846</v>
      </c>
      <c r="B67" s="369" t="s">
        <v>1867</v>
      </c>
      <c r="C67" s="384">
        <f>IF(OR('DevCoAssessmentInput(D&amp;C)'!$C$67="",'DevCoAssessmentInput(D&amp;C)'!$C$67="Data Not Available"),"Data Not Available",IFERROR('DevCoAssessmentInput(D&amp;C)'!$C$67,"Data Not Available"))</f>
        <v>0</v>
      </c>
      <c r="D67" s="370" t="str">
        <f>_xlfn.IFS($C$67="Data Not Available","Needs Improvement",$C$67&lt;0.1,"Good",$C$67&lt;1.5,"Satisfactory",$C$67&gt;1.5,"Needs Improvement")</f>
        <v>Good</v>
      </c>
      <c r="E67" s="372">
        <f>_xlfn.IFS($D$67="Good", 100%, $D$67="Satisfactory", 66%, $D$67="Needs Improvement", 33%)</f>
        <v>1</v>
      </c>
      <c r="F67" s="243">
        <v>0.1</v>
      </c>
      <c r="G67" s="242" t="s">
        <v>1884</v>
      </c>
      <c r="H67" s="243" t="s">
        <v>1896</v>
      </c>
      <c r="I67" s="243" t="s">
        <v>1897</v>
      </c>
      <c r="J67" s="243" t="s">
        <v>1898</v>
      </c>
      <c r="K67" s="374"/>
      <c r="L67" s="422"/>
      <c r="M67" s="420"/>
      <c r="N67" s="421"/>
      <c r="O67" s="410"/>
      <c r="P67" s="411"/>
      <c r="Q67" s="409"/>
      <c r="R67" s="410"/>
      <c r="Y67" s="352">
        <v>45</v>
      </c>
      <c r="Z67" s="353">
        <v>83</v>
      </c>
    </row>
    <row r="68" spans="1:26" ht="57" customHeight="1" x14ac:dyDescent="0.7">
      <c r="A68" s="366" t="s">
        <v>1847</v>
      </c>
      <c r="B68" s="369" t="s">
        <v>1868</v>
      </c>
      <c r="C68" s="384">
        <f>IF(OR('DevCoAssessmentInput(D&amp;C)'!$C$68="",'DevCoAssessmentInput(D&amp;C)'!$C$68="Data Not Available"),"Data Not Available",IFERROR('DevCoAssessmentInput(D&amp;C)'!$C$68,"Data Not Available"))</f>
        <v>0</v>
      </c>
      <c r="D68" s="370" t="str">
        <f>_xlfn.IFS($C$68="Data Not Available","Needs Improvement",$C$68&lt;0.5,"Good",$C$68&lt;=5,"Satisfactory",$C$68&gt;5,"Needs Improvement")</f>
        <v>Good</v>
      </c>
      <c r="E68" s="372">
        <f>_xlfn.IFS($D$68="Good", 100%, $D$68="Satisfactory", 66%, $D$68="Needs Improvement", 33%)</f>
        <v>1</v>
      </c>
      <c r="F68" s="243">
        <v>0.1</v>
      </c>
      <c r="G68" s="242" t="s">
        <v>1885</v>
      </c>
      <c r="H68" s="243" t="s">
        <v>1899</v>
      </c>
      <c r="I68" s="243" t="s">
        <v>1900</v>
      </c>
      <c r="J68" s="243" t="s">
        <v>1901</v>
      </c>
      <c r="K68" s="374"/>
      <c r="L68" s="422"/>
      <c r="M68" s="420"/>
      <c r="N68" s="421"/>
      <c r="O68" s="410"/>
      <c r="P68" s="411"/>
      <c r="Q68" s="409"/>
      <c r="R68" s="410"/>
      <c r="Y68" s="352">
        <v>46</v>
      </c>
      <c r="Z68" s="353">
        <v>84</v>
      </c>
    </row>
    <row r="69" spans="1:26" ht="57" customHeight="1" x14ac:dyDescent="0.7">
      <c r="A69" s="366" t="s">
        <v>1848</v>
      </c>
      <c r="B69" s="369" t="s">
        <v>1869</v>
      </c>
      <c r="C69" s="384">
        <f>IF(OR('DevCoAssessmentInput(D&amp;C)'!$C$69="",'DevCoAssessmentInput(D&amp;C)'!$C$69="Data Not Available"),"Data Not Available",IFERROR('DevCoAssessmentInput(D&amp;C)'!$C$69,"Data Not Available"))</f>
        <v>0.73</v>
      </c>
      <c r="D69" s="370" t="str">
        <f>_xlfn.IFS($C$69="Data Not Available","Needs Improvement",$C$69="","Needs Improvement",$C$69&gt;30,"Good",$C$69&gt;=0,"Satisfactory",$C$69="","Needs Improvement")</f>
        <v>Satisfactory</v>
      </c>
      <c r="E69" s="372">
        <f>_xlfn.IFS($D$69="Good", 100%, $D$69="Satisfactory", 66%, $D$69="Needs Improvement", 33%)</f>
        <v>0.66</v>
      </c>
      <c r="F69" s="243">
        <v>0.15</v>
      </c>
      <c r="G69" s="242" t="s">
        <v>1886</v>
      </c>
      <c r="H69" s="243" t="s">
        <v>1902</v>
      </c>
      <c r="I69" s="243" t="s">
        <v>1903</v>
      </c>
      <c r="J69" s="243">
        <v>0</v>
      </c>
      <c r="K69" s="374"/>
      <c r="L69" s="422"/>
      <c r="M69" s="420"/>
      <c r="N69" s="421"/>
      <c r="O69" s="410"/>
      <c r="P69" s="411"/>
      <c r="Q69" s="409"/>
      <c r="R69" s="410"/>
      <c r="Y69" s="352">
        <v>47</v>
      </c>
      <c r="Z69" s="353">
        <v>85</v>
      </c>
    </row>
    <row r="70" spans="1:26" ht="57" customHeight="1" x14ac:dyDescent="0.7">
      <c r="A70" s="366" t="s">
        <v>1849</v>
      </c>
      <c r="B70" s="369" t="s">
        <v>1870</v>
      </c>
      <c r="C70" s="384">
        <f>IF(OR('DevCoAssessmentInput(D&amp;C)'!$C$70="",'DevCoAssessmentInput(D&amp;C)'!$C$70="Data Not Available"),"Data Not Available",IFERROR('DevCoAssessmentInput(D&amp;C)'!$C$70,"Data Not Available"))</f>
        <v>346</v>
      </c>
      <c r="D70" s="370" t="str">
        <f>_xlfn.IFS($C$70="Data Not Available","Needs Improvement",$C$70="","Needs Improvement",$C$70&gt;200,"Good",$C$70&gt;=10,"Satisfactory",$C$70&lt;10,"Needs Improvement")</f>
        <v>Good</v>
      </c>
      <c r="E70" s="372">
        <f>_xlfn.IFS($D$70="Good", 100%, $D$70="Satisfactory", 66%, $D$70="Needs Improvement", 33%)</f>
        <v>1</v>
      </c>
      <c r="F70" s="243">
        <v>0.1</v>
      </c>
      <c r="G70" s="242" t="s">
        <v>1887</v>
      </c>
      <c r="H70" s="243" t="s">
        <v>1904</v>
      </c>
      <c r="I70" s="243" t="s">
        <v>1905</v>
      </c>
      <c r="J70" s="243" t="s">
        <v>1906</v>
      </c>
      <c r="K70" s="374"/>
      <c r="L70" s="422"/>
      <c r="M70" s="420"/>
      <c r="N70" s="421"/>
      <c r="O70" s="410"/>
      <c r="P70" s="411"/>
      <c r="Q70" s="409"/>
      <c r="R70" s="410"/>
      <c r="Y70" s="352">
        <v>48</v>
      </c>
      <c r="Z70" s="353">
        <v>86</v>
      </c>
    </row>
    <row r="71" spans="1:26" ht="57" customHeight="1" x14ac:dyDescent="0.7">
      <c r="A71" s="366" t="s">
        <v>1850</v>
      </c>
      <c r="B71" s="369" t="s">
        <v>1871</v>
      </c>
      <c r="C71" s="370" t="str">
        <f>IF(OR('DevCoAssessmentInput(D&amp;C)'!$C$71="",'DevCoAssessmentInput(D&amp;C)'!$C$71="Data Not Available"),"Data Not Available",IFERROR('DevCoAssessmentInput(D&amp;C)'!$C$72/'DevCoAssessmentInput(D&amp;C)'!$C$71,"Data Not Available"))</f>
        <v>Data Not Available</v>
      </c>
      <c r="D71" s="370" t="str">
        <f>_xlfn.IFS($C$71="Data Not Available","Needs Improvement",$C$71="","Needs Improvement",$C$71&gt;0.7,"Good",$C$71&gt;=0.5,"Satisfactory",$C$71&lt;0.5,"Needs Improvement")</f>
        <v>Needs Improvement</v>
      </c>
      <c r="E71" s="372">
        <f>_xlfn.IFS($D$71="Good", 100%, $D$71="Satisfactory", 66%, $D$71="Needs Improvement", 33%)</f>
        <v>0.33</v>
      </c>
      <c r="F71" s="243">
        <v>0.15</v>
      </c>
      <c r="G71" s="242" t="s">
        <v>1888</v>
      </c>
      <c r="H71" s="243" t="s">
        <v>712</v>
      </c>
      <c r="I71" s="243" t="s">
        <v>1529</v>
      </c>
      <c r="J71" s="243" t="s">
        <v>723</v>
      </c>
      <c r="K71" s="374"/>
      <c r="L71" s="422"/>
      <c r="M71" s="420"/>
      <c r="N71" s="421"/>
      <c r="O71" s="410"/>
      <c r="P71" s="411"/>
      <c r="Q71" s="409"/>
      <c r="R71" s="410"/>
      <c r="Y71" s="352">
        <v>49</v>
      </c>
      <c r="Z71" s="353">
        <v>88</v>
      </c>
    </row>
    <row r="72" spans="1:26" ht="36" customHeight="1" x14ac:dyDescent="0.7">
      <c r="A72" s="366" t="s">
        <v>1851</v>
      </c>
      <c r="B72" s="369" t="s">
        <v>1872</v>
      </c>
      <c r="C72" s="370" t="str">
        <f>IF(OR('DevCoAssessmentInput(D&amp;C)'!$C$72="",'DevCoAssessmentInput(D&amp;C)'!$C$72="Data Not Available"),"Data Not Available",IFERROR('DevCoAssessmentInput(D&amp;C)'!$C$72,"Data Not Available"))</f>
        <v>Yes</v>
      </c>
      <c r="D72" s="370" t="str">
        <f>_xlfn.IFS($C$72="Data Not Available","Needs Improvement",$C$72="","Needs Improvement",$C$72="Yes","Good",$C$72="Partially Applied","Satisfactory",$C$72="No","Needs Improvement")</f>
        <v>Good</v>
      </c>
      <c r="E72" s="372">
        <f>_xlfn.IFS($D$72="Good", 100%, $D$72="Satisfactory", 66%, $D$72="Needs Improvement", 33%)</f>
        <v>1</v>
      </c>
      <c r="F72" s="243">
        <v>0.15</v>
      </c>
      <c r="G72" s="242" t="s">
        <v>1889</v>
      </c>
      <c r="H72" s="243" t="s">
        <v>712</v>
      </c>
      <c r="I72" s="243" t="s">
        <v>1529</v>
      </c>
      <c r="J72" s="243" t="s">
        <v>723</v>
      </c>
      <c r="K72" s="374"/>
      <c r="L72" s="422" t="s">
        <v>1612</v>
      </c>
      <c r="M72" s="420">
        <f>ROUNDDOWN(($F$72*$E$72+$F$73*$E$73+$F$74*$E$74+$F$75*$E$75+$F$76*$E$76+$F$77*$E$77)*100,0)/100</f>
        <v>0.83</v>
      </c>
      <c r="N72" s="421">
        <v>0.5</v>
      </c>
      <c r="O72" s="410"/>
      <c r="P72" s="411"/>
      <c r="Q72" s="409"/>
      <c r="R72" s="410"/>
      <c r="Y72" s="352">
        <v>50</v>
      </c>
      <c r="Z72" s="353">
        <v>90</v>
      </c>
    </row>
    <row r="73" spans="1:26" ht="57" customHeight="1" x14ac:dyDescent="0.7">
      <c r="A73" s="366" t="s">
        <v>1852</v>
      </c>
      <c r="B73" s="369" t="s">
        <v>1873</v>
      </c>
      <c r="C73" s="370" t="str">
        <f>IF(OR('DevCoAssessmentInput(D&amp;C)'!$C$72="",'DevCoAssessmentInput(D&amp;C)'!$C$72="Data Not Available"),"Data Not Available",IFERROR('DevCoAssessmentInput(D&amp;C)'!$C$72,"Data Not Available"))</f>
        <v>Yes</v>
      </c>
      <c r="D73" s="370" t="str">
        <f>_xlfn.IFS($C$73="Data Not Available","Needs Improvement",$C$73="","Needs Improvement",$C$73="Yes","Good",$C$73="Partially Applied","Satisfactory",$C$73="No","Needs Improvement")</f>
        <v>Good</v>
      </c>
      <c r="E73" s="372">
        <f>_xlfn.IFS($D$73="Good", 100%, $D$73="Satisfactory", 66%, $D$73="Needs Improvement", 33%)</f>
        <v>1</v>
      </c>
      <c r="F73" s="243">
        <v>0.1</v>
      </c>
      <c r="G73" s="242" t="s">
        <v>1889</v>
      </c>
      <c r="H73" s="243" t="s">
        <v>712</v>
      </c>
      <c r="I73" s="243" t="s">
        <v>1529</v>
      </c>
      <c r="J73" s="243" t="s">
        <v>723</v>
      </c>
      <c r="K73" s="374"/>
      <c r="L73" s="422"/>
      <c r="M73" s="420"/>
      <c r="N73" s="421"/>
      <c r="O73" s="410"/>
      <c r="P73" s="411"/>
      <c r="Q73" s="409"/>
      <c r="R73" s="410"/>
      <c r="Y73" s="352">
        <v>51</v>
      </c>
      <c r="Z73" s="353">
        <v>91</v>
      </c>
    </row>
    <row r="74" spans="1:26" ht="78" customHeight="1" x14ac:dyDescent="0.7">
      <c r="A74" s="366" t="s">
        <v>1853</v>
      </c>
      <c r="B74" s="369" t="s">
        <v>1874</v>
      </c>
      <c r="C74" s="370" t="str">
        <f>IF(OR('DevCoAssessmentInput(D&amp;C)'!$C$72="",'DevCoAssessmentInput(D&amp;C)'!$C$72="Data Not Available"),"Data Not Available",IFERROR('DevCoAssessmentInput(D&amp;C)'!$C$72,"Data Not Available"))</f>
        <v>Yes</v>
      </c>
      <c r="D74" s="370" t="str">
        <f>_xlfn.IFS($C$74="Data Not Available","Needs Improvement",$C$74="","Needs Improvement",$C$74="Yes","Good",$C$74="Partially Applied","Satisfactory",$C$74="No","Needs Improvement")</f>
        <v>Good</v>
      </c>
      <c r="E74" s="372">
        <f>_xlfn.IFS($D$74="Good", 100%, $D$74="Satisfactory", 66%, $D$74="Needs Improvement", 33%)</f>
        <v>1</v>
      </c>
      <c r="F74" s="243">
        <v>0.2</v>
      </c>
      <c r="G74" s="242" t="s">
        <v>1889</v>
      </c>
      <c r="H74" s="243" t="s">
        <v>712</v>
      </c>
      <c r="I74" s="243" t="s">
        <v>1529</v>
      </c>
      <c r="J74" s="243" t="s">
        <v>723</v>
      </c>
      <c r="K74" s="374"/>
      <c r="L74" s="422"/>
      <c r="M74" s="420"/>
      <c r="N74" s="421"/>
      <c r="O74" s="410"/>
      <c r="P74" s="411"/>
      <c r="Q74" s="409"/>
      <c r="R74" s="410"/>
      <c r="Y74" s="352">
        <v>52</v>
      </c>
      <c r="Z74" s="353">
        <v>94</v>
      </c>
    </row>
    <row r="75" spans="1:26" ht="57" customHeight="1" x14ac:dyDescent="0.7">
      <c r="A75" s="366" t="s">
        <v>1854</v>
      </c>
      <c r="B75" s="369" t="s">
        <v>1875</v>
      </c>
      <c r="C75" s="370" t="str">
        <f>IF(OR('DevCoAssessmentInput(D&amp;C)'!$C$72="",'DevCoAssessmentInput(D&amp;C)'!$C$72="Data Not Available"),"Data Not Available",IFERROR('DevCoAssessmentInput(D&amp;C)'!$C$72,"Data Not Available"))</f>
        <v>Yes</v>
      </c>
      <c r="D75" s="370" t="str">
        <f>_xlfn.IFS($C$75="Data Not Available","Needs Improvement",$C$75="","Needs Improvement",$C$75="Yes","Good",$C$75="Partially Applied","Satisfactory",$C$75="No","Needs Improvement")</f>
        <v>Good</v>
      </c>
      <c r="E75" s="372">
        <f>_xlfn.IFS($D$75="Good", 100%, $D$75="Satisfactory", 66%, $D$75="Needs Improvement", 33%)</f>
        <v>1</v>
      </c>
      <c r="F75" s="243">
        <v>0.1</v>
      </c>
      <c r="G75" s="242" t="s">
        <v>1889</v>
      </c>
      <c r="H75" s="243" t="s">
        <v>712</v>
      </c>
      <c r="I75" s="243" t="s">
        <v>1529</v>
      </c>
      <c r="J75" s="243" t="s">
        <v>723</v>
      </c>
      <c r="K75" s="374"/>
      <c r="L75" s="422"/>
      <c r="M75" s="420"/>
      <c r="N75" s="421"/>
      <c r="O75" s="410"/>
      <c r="P75" s="411"/>
      <c r="Q75" s="409"/>
      <c r="R75" s="410"/>
      <c r="Y75" s="352">
        <v>53</v>
      </c>
      <c r="Z75" s="353">
        <v>96</v>
      </c>
    </row>
    <row r="76" spans="1:26" ht="57" customHeight="1" x14ac:dyDescent="0.7">
      <c r="A76" s="366" t="s">
        <v>1855</v>
      </c>
      <c r="B76" s="369" t="s">
        <v>1876</v>
      </c>
      <c r="C76" s="370" t="str">
        <f>IF(OR('DevCoAssessmentInput(D&amp;C)'!$C$72="",'DevCoAssessmentInput(D&amp;C)'!$C$72="Data Not Available"),"Data Not Available",IFERROR('DevCoAssessmentInput(D&amp;C)'!$C$72,"Data Not Available"))</f>
        <v>Yes</v>
      </c>
      <c r="D76" s="370" t="str">
        <f>_xlfn.IFS($C$76="Data Not Available","Needs Improvement",$C$76="","Needs Improvement",$C$76="Yes","Good",$C$76="Partially Applied","Satisfactory",$C$76="No","Needs Improvement")</f>
        <v>Good</v>
      </c>
      <c r="E76" s="372">
        <f>_xlfn.IFS($D$76="Good", 100%, $D$76="Satisfactory", 66%, $D$76="Needs Improvement", 33%)</f>
        <v>1</v>
      </c>
      <c r="F76" s="243">
        <v>0.2</v>
      </c>
      <c r="G76" s="242" t="s">
        <v>1889</v>
      </c>
      <c r="H76" s="243" t="s">
        <v>712</v>
      </c>
      <c r="I76" s="243" t="s">
        <v>1529</v>
      </c>
      <c r="J76" s="243" t="s">
        <v>723</v>
      </c>
      <c r="K76" s="374"/>
      <c r="L76" s="422"/>
      <c r="M76" s="420"/>
      <c r="N76" s="421"/>
      <c r="O76" s="410"/>
      <c r="P76" s="411"/>
      <c r="Q76" s="409"/>
      <c r="R76" s="410"/>
      <c r="Y76" s="352">
        <v>54</v>
      </c>
      <c r="Z76" s="353">
        <v>97</v>
      </c>
    </row>
    <row r="77" spans="1:26" ht="78" customHeight="1" x14ac:dyDescent="0.7">
      <c r="A77" s="366" t="s">
        <v>1856</v>
      </c>
      <c r="B77" s="369" t="s">
        <v>1877</v>
      </c>
      <c r="C77" s="370" t="str">
        <f>IF(OR('DevCoAssessmentInput(D&amp;C)'!$C$77="",'DevCoAssessmentInput(D&amp;C)'!$C$77="Data Not Available"),"Data Not Available",IFERROR('DevCoAssessmentInput(D&amp;C)'!$C$77,"Data Not Available"))</f>
        <v>No</v>
      </c>
      <c r="D77" s="370" t="str">
        <f>_xlfn.IFS($C$77="Data Not Available","Needs Improvement",$C$77="","Needs Improvement",$C$77="Yes","Good",$C$77="Partially Applied","Satisfactory",$C$77="No","Needs Improvement")</f>
        <v>Needs Improvement</v>
      </c>
      <c r="E77" s="372">
        <f>_xlfn.IFS($D$77="Good", 100%, $D$77="Satisfactory", 66%, $D$77="Needs Improvement", 33%)</f>
        <v>0.33</v>
      </c>
      <c r="F77" s="243">
        <v>0.25</v>
      </c>
      <c r="G77" s="242" t="s">
        <v>1890</v>
      </c>
      <c r="H77" s="243" t="s">
        <v>712</v>
      </c>
      <c r="I77" s="243" t="s">
        <v>1529</v>
      </c>
      <c r="J77" s="243" t="s">
        <v>723</v>
      </c>
      <c r="K77" s="374"/>
      <c r="L77" s="422"/>
      <c r="M77" s="420"/>
      <c r="N77" s="421"/>
      <c r="O77" s="410"/>
      <c r="P77" s="411"/>
      <c r="Q77" s="409"/>
      <c r="R77" s="410"/>
      <c r="Y77" s="352">
        <v>55</v>
      </c>
      <c r="Z77" s="353">
        <v>98</v>
      </c>
    </row>
  </sheetData>
  <sheetProtection algorithmName="SHA-512" hashValue="dOmqDEWRs4x6/EfWXbGXlMg8gmLC4UE7r7/16gsh83Tb/EVVtLgz0sPM9WQI5BOVKYaD8BNE7J73ym58RY57qA==" saltValue="xsHbqclcLUSe52mOozTgqg==" spinCount="100000" sheet="1" objects="1" scenarios="1" formatColumns="0" formatRows="0" sort="0" autoFilter="0" pivotTables="0"/>
  <mergeCells count="209">
    <mergeCell ref="D47:D48"/>
    <mergeCell ref="D49:D50"/>
    <mergeCell ref="E47:E48"/>
    <mergeCell ref="E49:E50"/>
    <mergeCell ref="F47:F48"/>
    <mergeCell ref="F49:F50"/>
    <mergeCell ref="G47:G48"/>
    <mergeCell ref="G49:G50"/>
    <mergeCell ref="Y6:Y7"/>
    <mergeCell ref="K6:K7"/>
    <mergeCell ref="R6:R22"/>
    <mergeCell ref="Y21:Y22"/>
    <mergeCell ref="Y18:Y19"/>
    <mergeCell ref="J21:J22"/>
    <mergeCell ref="J18:J19"/>
    <mergeCell ref="N41:N46"/>
    <mergeCell ref="N47:N53"/>
    <mergeCell ref="M6:M17"/>
    <mergeCell ref="M18:M22"/>
    <mergeCell ref="M23:M35"/>
    <mergeCell ref="M36:M40"/>
    <mergeCell ref="O47:O53"/>
    <mergeCell ref="M41:M46"/>
    <mergeCell ref="P23:P40"/>
    <mergeCell ref="A6:A7"/>
    <mergeCell ref="C6:C7"/>
    <mergeCell ref="D6:D7"/>
    <mergeCell ref="E6:E7"/>
    <mergeCell ref="F6:F7"/>
    <mergeCell ref="G6:G7"/>
    <mergeCell ref="H6:H7"/>
    <mergeCell ref="I6:I7"/>
    <mergeCell ref="J6:J7"/>
    <mergeCell ref="P41:P53"/>
    <mergeCell ref="N6:N17"/>
    <mergeCell ref="O18:O22"/>
    <mergeCell ref="N18:N22"/>
    <mergeCell ref="P6:P22"/>
    <mergeCell ref="J26:J27"/>
    <mergeCell ref="H28:H29"/>
    <mergeCell ref="I28:I29"/>
    <mergeCell ref="J28:J29"/>
    <mergeCell ref="H30:H31"/>
    <mergeCell ref="I30:I31"/>
    <mergeCell ref="J30:J31"/>
    <mergeCell ref="I38:I39"/>
    <mergeCell ref="N23:N35"/>
    <mergeCell ref="N36:N40"/>
    <mergeCell ref="I41:I42"/>
    <mergeCell ref="H47:H48"/>
    <mergeCell ref="I47:I48"/>
    <mergeCell ref="H49:H50"/>
    <mergeCell ref="I49:I50"/>
    <mergeCell ref="I24:I25"/>
    <mergeCell ref="H18:H19"/>
    <mergeCell ref="I18:I19"/>
    <mergeCell ref="I21:I22"/>
    <mergeCell ref="I26:I27"/>
    <mergeCell ref="D26:D27"/>
    <mergeCell ref="D28:D29"/>
    <mergeCell ref="E15:E16"/>
    <mergeCell ref="E18:E19"/>
    <mergeCell ref="F18:F19"/>
    <mergeCell ref="F24:F25"/>
    <mergeCell ref="G15:G16"/>
    <mergeCell ref="G26:G27"/>
    <mergeCell ref="G28:G29"/>
    <mergeCell ref="G24:G25"/>
    <mergeCell ref="G18:G19"/>
    <mergeCell ref="E21:E22"/>
    <mergeCell ref="D15:D16"/>
    <mergeCell ref="A26:A27"/>
    <mergeCell ref="A28:A29"/>
    <mergeCell ref="A30:A31"/>
    <mergeCell ref="A38:A39"/>
    <mergeCell ref="A47:A48"/>
    <mergeCell ref="A49:A50"/>
    <mergeCell ref="C15:C16"/>
    <mergeCell ref="C26:C27"/>
    <mergeCell ref="C28:C29"/>
    <mergeCell ref="C30:C31"/>
    <mergeCell ref="C38:C39"/>
    <mergeCell ref="C47:C48"/>
    <mergeCell ref="C49:C50"/>
    <mergeCell ref="A15:A16"/>
    <mergeCell ref="Y24:Y25"/>
    <mergeCell ref="K21:K22"/>
    <mergeCell ref="O6:O17"/>
    <mergeCell ref="E24:E25"/>
    <mergeCell ref="K15:K16"/>
    <mergeCell ref="L6:L17"/>
    <mergeCell ref="L18:L22"/>
    <mergeCell ref="Y15:Y16"/>
    <mergeCell ref="F15:F16"/>
    <mergeCell ref="L23:L35"/>
    <mergeCell ref="K26:K27"/>
    <mergeCell ref="K28:K29"/>
    <mergeCell ref="K30:K31"/>
    <mergeCell ref="J33:J34"/>
    <mergeCell ref="J24:J25"/>
    <mergeCell ref="G33:G34"/>
    <mergeCell ref="H21:H22"/>
    <mergeCell ref="G30:G31"/>
    <mergeCell ref="I33:I34"/>
    <mergeCell ref="J15:J16"/>
    <mergeCell ref="H26:H27"/>
    <mergeCell ref="H15:H16"/>
    <mergeCell ref="I15:I16"/>
    <mergeCell ref="H24:H25"/>
    <mergeCell ref="Y26:Y27"/>
    <mergeCell ref="Y28:Y29"/>
    <mergeCell ref="Y30:Y31"/>
    <mergeCell ref="A21:A22"/>
    <mergeCell ref="A41:A42"/>
    <mergeCell ref="A33:A34"/>
    <mergeCell ref="C21:C22"/>
    <mergeCell ref="C41:C42"/>
    <mergeCell ref="C18:C19"/>
    <mergeCell ref="C24:C25"/>
    <mergeCell ref="C33:C34"/>
    <mergeCell ref="D21:D22"/>
    <mergeCell ref="D41:D42"/>
    <mergeCell ref="D33:D34"/>
    <mergeCell ref="D30:D31"/>
    <mergeCell ref="D38:D39"/>
    <mergeCell ref="D18:D19"/>
    <mergeCell ref="A18:A19"/>
    <mergeCell ref="A24:A25"/>
    <mergeCell ref="D24:D25"/>
    <mergeCell ref="K18:K19"/>
    <mergeCell ref="K24:K25"/>
    <mergeCell ref="K33:K34"/>
    <mergeCell ref="Q6:Q22"/>
    <mergeCell ref="Y41:Y42"/>
    <mergeCell ref="Y33:Y34"/>
    <mergeCell ref="J38:J39"/>
    <mergeCell ref="J41:J42"/>
    <mergeCell ref="J47:J48"/>
    <mergeCell ref="J49:J50"/>
    <mergeCell ref="L36:L40"/>
    <mergeCell ref="L41:L46"/>
    <mergeCell ref="L47:L53"/>
    <mergeCell ref="K41:K42"/>
    <mergeCell ref="K38:K39"/>
    <mergeCell ref="K47:K48"/>
    <mergeCell ref="K49:K50"/>
    <mergeCell ref="Y38:Y39"/>
    <mergeCell ref="Y47:Y48"/>
    <mergeCell ref="Y49:Y50"/>
    <mergeCell ref="M47:M53"/>
    <mergeCell ref="Q23:Q40"/>
    <mergeCell ref="Q41:Q53"/>
    <mergeCell ref="R23:R40"/>
    <mergeCell ref="R41:R53"/>
    <mergeCell ref="O23:O35"/>
    <mergeCell ref="O36:O40"/>
    <mergeCell ref="O41:O46"/>
    <mergeCell ref="E41:E42"/>
    <mergeCell ref="E33:E34"/>
    <mergeCell ref="F41:F42"/>
    <mergeCell ref="F33:F34"/>
    <mergeCell ref="F21:F22"/>
    <mergeCell ref="G21:G22"/>
    <mergeCell ref="H33:H34"/>
    <mergeCell ref="E26:E27"/>
    <mergeCell ref="E28:E29"/>
    <mergeCell ref="E30:E31"/>
    <mergeCell ref="E38:E39"/>
    <mergeCell ref="F26:F27"/>
    <mergeCell ref="F28:F29"/>
    <mergeCell ref="F30:F31"/>
    <mergeCell ref="F38:F39"/>
    <mergeCell ref="G38:G39"/>
    <mergeCell ref="G41:G42"/>
    <mergeCell ref="H38:H39"/>
    <mergeCell ref="H41:H42"/>
    <mergeCell ref="Y57:Y58"/>
    <mergeCell ref="Y62:Y65"/>
    <mergeCell ref="A57:A58"/>
    <mergeCell ref="A62:A65"/>
    <mergeCell ref="C57:C58"/>
    <mergeCell ref="C62:C65"/>
    <mergeCell ref="D57:D58"/>
    <mergeCell ref="D62:D65"/>
    <mergeCell ref="E57:E58"/>
    <mergeCell ref="E62:E65"/>
    <mergeCell ref="F57:F58"/>
    <mergeCell ref="F62:F65"/>
    <mergeCell ref="G57:G58"/>
    <mergeCell ref="G62:G65"/>
    <mergeCell ref="H57:H58"/>
    <mergeCell ref="I57:I58"/>
    <mergeCell ref="J57:J58"/>
    <mergeCell ref="H62:H65"/>
    <mergeCell ref="I62:I65"/>
    <mergeCell ref="J62:J65"/>
    <mergeCell ref="K57:K58"/>
    <mergeCell ref="K62:K65"/>
    <mergeCell ref="L54:L71"/>
    <mergeCell ref="R54:R77"/>
    <mergeCell ref="L72:L77"/>
    <mergeCell ref="M54:M71"/>
    <mergeCell ref="M72:M77"/>
    <mergeCell ref="N54:N71"/>
    <mergeCell ref="N72:N77"/>
    <mergeCell ref="O54:O71"/>
    <mergeCell ref="O72:O77"/>
    <mergeCell ref="P54:P77"/>
    <mergeCell ref="Q54:Q77"/>
  </mergeCells>
  <conditionalFormatting sqref="E78:E1048576 M78:M1048576 Q78:Q1048576">
    <cfRule type="cellIs" dxfId="416" priority="1735" stopIfTrue="1" operator="equal">
      <formula>0</formula>
    </cfRule>
    <cfRule type="cellIs" dxfId="415" priority="1736" stopIfTrue="1" operator="lessThan">
      <formula>1.5</formula>
    </cfRule>
    <cfRule type="cellIs" dxfId="414" priority="1737" stopIfTrue="1" operator="lessThan">
      <formula>2.5</formula>
    </cfRule>
    <cfRule type="cellIs" dxfId="413" priority="1738" stopIfTrue="1" operator="greaterThanOrEqual">
      <formula>2.5</formula>
    </cfRule>
  </conditionalFormatting>
  <conditionalFormatting sqref="Y66:Y77 Y59:Y62 Y51:Y53 Y49 Y43:Y47 Y40:Y41 Y35:Y38 Y32:Y33 Y30 Y28 Y26 Y23:Y24 Y20:Y21 Y17:Y18 Y8:Y15 Y6">
    <cfRule type="expression" dxfId="412" priority="36">
      <formula>LEN(Y6)&gt;255</formula>
    </cfRule>
  </conditionalFormatting>
  <conditionalFormatting sqref="Y54:Y57">
    <cfRule type="expression" dxfId="411" priority="35">
      <formula>LEN(Y54)&gt;255</formula>
    </cfRule>
  </conditionalFormatting>
  <conditionalFormatting sqref="Z66:Z77 Z59:Z62 Z51:Z53 Z49 Z43:Z47 Z40:Z41 Z35:Z38 Z32:Z33 Z30 Z28 Z26 Z23:Z24 Z20:Z21 Z17:Z18 Z8:Z15 Z6">
    <cfRule type="expression" dxfId="410" priority="34">
      <formula>LEN(Z6)&gt;255</formula>
    </cfRule>
  </conditionalFormatting>
  <conditionalFormatting sqref="Z7 Z16 Z19 Z22 Z25 Z27 Z29 Z31 Z34 Z39 Z42 Z48 Z50 Z54:Z58 Z63:Z65">
    <cfRule type="expression" dxfId="409" priority="33">
      <formula>LEN(Z7)&gt;255</formula>
    </cfRule>
  </conditionalFormatting>
  <conditionalFormatting sqref="A59:A62 A51:A53 A49 A43:A46 A40:A41 A32:A33 A30 A28 A26 A23:A24 A20:A21 A8:A15 A66:A77 A6">
    <cfRule type="expression" dxfId="408" priority="32">
      <formula>LEN(A6)&gt;255</formula>
    </cfRule>
  </conditionalFormatting>
  <conditionalFormatting sqref="A17:A18 A35:A38 A47 A54:A57">
    <cfRule type="expression" dxfId="407" priority="31">
      <formula>LEN(A17)&gt;255</formula>
    </cfRule>
  </conditionalFormatting>
  <conditionalFormatting sqref="B59:B62 B51:B53 B49 B43:B46 B40:B41 B32:B33 B30 B28 B26 B23:B24 B20:B21 B8:B15 B66:B77 B6">
    <cfRule type="expression" dxfId="406" priority="30">
      <formula>LEN(B6)&gt;255</formula>
    </cfRule>
  </conditionalFormatting>
  <conditionalFormatting sqref="B7 B16:B19 B22 B25 B27 B29 B31 B34:B39 B42 B47:B48 B50 B54:B58 B63:B65">
    <cfRule type="expression" dxfId="405" priority="29">
      <formula>LEN(B7)&gt;255</formula>
    </cfRule>
  </conditionalFormatting>
  <conditionalFormatting sqref="C59:C62 C51:C53 C49 C43:C46 C40:C41 C32:C33 C30 C28 C26 C23:C24 C20:C21 C8:C15 C66:C77 C6">
    <cfRule type="expression" dxfId="404" priority="28">
      <formula>LEN(C6)&gt;255</formula>
    </cfRule>
  </conditionalFormatting>
  <conditionalFormatting sqref="C17:C18 C35:C38 C47 C54:C57">
    <cfRule type="expression" dxfId="403" priority="27">
      <formula>LEN(C17)&gt;255</formula>
    </cfRule>
  </conditionalFormatting>
  <conditionalFormatting sqref="D59:D62 D51:D53 D49 D43:D46 D40:D41 D32:D33 D30 D28 D26 D23:D24 D20:D21 D8:D15 D66:D77 D6">
    <cfRule type="expression" dxfId="402" priority="26">
      <formula>LEN(D6)&gt;255</formula>
    </cfRule>
  </conditionalFormatting>
  <conditionalFormatting sqref="D17:D18 D35:D38 D47 D54:D57">
    <cfRule type="expression" dxfId="401" priority="25">
      <formula>LEN(D17)&gt;255</formula>
    </cfRule>
  </conditionalFormatting>
  <conditionalFormatting sqref="F59:F62 F51:F53 F49 F43:F46 F40:F41 F32:F33 F30 F28 F26 F23:F24 F20:F21 F8:F15 F66:F77 F6">
    <cfRule type="expression" dxfId="400" priority="22">
      <formula>LEN(F6)&gt;255</formula>
    </cfRule>
  </conditionalFormatting>
  <conditionalFormatting sqref="F17:F18 F35:F38 F47 F54:F57">
    <cfRule type="expression" dxfId="399" priority="21">
      <formula>LEN(F17)&gt;255</formula>
    </cfRule>
  </conditionalFormatting>
  <conditionalFormatting sqref="G59:G62 G51:G53 G49 G43:G46 G40:G41 G32:G33 G30 G28 G26 G23:G24 G20:G21 G8:G15 G66:G77 G6">
    <cfRule type="expression" dxfId="398" priority="20">
      <formula>LEN(G6)&gt;255</formula>
    </cfRule>
  </conditionalFormatting>
  <conditionalFormatting sqref="G17:G18 G35:G38 G47 G54:G57">
    <cfRule type="expression" dxfId="397" priority="19">
      <formula>LEN(G17)&gt;255</formula>
    </cfRule>
  </conditionalFormatting>
  <conditionalFormatting sqref="H59:J62 H51:J53 H49:J49 H43:J46 H40:J41 H32:J33 H30:J30 H28:J28 H26:J26 H23:J24 H20:J21 H8:J15 H66:J77 H6:J6">
    <cfRule type="expression" dxfId="396" priority="18">
      <formula>LEN(H6)&gt;255</formula>
    </cfRule>
  </conditionalFormatting>
  <conditionalFormatting sqref="H17:J18 H35:J38 H47:J47 H54:J57">
    <cfRule type="expression" dxfId="395" priority="17">
      <formula>LEN(H17)&gt;255</formula>
    </cfRule>
  </conditionalFormatting>
  <conditionalFormatting sqref="K59:K62 K51:K53 K49 K43:K46 K40:K41 K32:K33 K30 K28 K26 K23:K24 K20:K21 K8:K15 K66:K77 K6">
    <cfRule type="expression" dxfId="394" priority="16">
      <formula>LEN(K6)&gt;255</formula>
    </cfRule>
  </conditionalFormatting>
  <conditionalFormatting sqref="K17:K18 K35:K38 K47 K54:K57">
    <cfRule type="expression" dxfId="393" priority="15">
      <formula>LEN(K17)&gt;255</formula>
    </cfRule>
  </conditionalFormatting>
  <conditionalFormatting sqref="L6">
    <cfRule type="expression" dxfId="392" priority="14">
      <formula>LEN(L6)&gt;255</formula>
    </cfRule>
  </conditionalFormatting>
  <conditionalFormatting sqref="L18 L36 L54 L47">
    <cfRule type="expression" dxfId="391" priority="13">
      <formula>LEN(L18)&gt;255</formula>
    </cfRule>
  </conditionalFormatting>
  <conditionalFormatting sqref="N6">
    <cfRule type="expression" dxfId="390" priority="10">
      <formula>LEN(N6)&gt;255</formula>
    </cfRule>
  </conditionalFormatting>
  <conditionalFormatting sqref="N18 N36 N54 N47">
    <cfRule type="expression" dxfId="389" priority="9">
      <formula>LEN(N18)&gt;255</formula>
    </cfRule>
  </conditionalFormatting>
  <conditionalFormatting sqref="O6">
    <cfRule type="expression" dxfId="388" priority="8">
      <formula>LEN(O6)&gt;255</formula>
    </cfRule>
  </conditionalFormatting>
  <conditionalFormatting sqref="O18 O36 O54 O47">
    <cfRule type="expression" dxfId="387" priority="7">
      <formula>LEN(O18)&gt;255</formula>
    </cfRule>
  </conditionalFormatting>
  <conditionalFormatting sqref="P6">
    <cfRule type="expression" dxfId="386" priority="6">
      <formula>LEN(P6)&gt;255</formula>
    </cfRule>
  </conditionalFormatting>
  <conditionalFormatting sqref="P54">
    <cfRule type="expression" dxfId="385" priority="5">
      <formula>LEN(P54)&gt;255</formula>
    </cfRule>
  </conditionalFormatting>
  <conditionalFormatting sqref="R6">
    <cfRule type="expression" dxfId="384" priority="2">
      <formula>LEN(R6)&gt;255</formula>
    </cfRule>
  </conditionalFormatting>
  <conditionalFormatting sqref="R54">
    <cfRule type="expression" dxfId="383" priority="1">
      <formula>LEN(R54)&gt;255</formula>
    </cfRule>
  </conditionalFormatting>
  <conditionalFormatting sqref="E6:E77">
    <cfRule type="cellIs" dxfId="382" priority="1739" stopIfTrue="1" operator="equal">
      <formula>0</formula>
    </cfRule>
  </conditionalFormatting>
  <conditionalFormatting sqref="E6:E77">
    <cfRule type="cellIs" dxfId="381" priority="1740" stopIfTrue="1" operator="lessThan">
      <formula>0.5</formula>
    </cfRule>
  </conditionalFormatting>
  <conditionalFormatting sqref="E6:E77">
    <cfRule type="cellIs" dxfId="380" priority="1741" stopIfTrue="1" operator="lessThan">
      <formula>0.7</formula>
    </cfRule>
  </conditionalFormatting>
  <conditionalFormatting sqref="E6:E77">
    <cfRule type="cellIs" dxfId="379" priority="1742" stopIfTrue="1" operator="greaterThanOrEqual">
      <formula>0.7</formula>
    </cfRule>
  </conditionalFormatting>
  <conditionalFormatting sqref="M6:M77">
    <cfRule type="cellIs" dxfId="378" priority="1743" stopIfTrue="1" operator="equal">
      <formula>0</formula>
    </cfRule>
  </conditionalFormatting>
  <conditionalFormatting sqref="M6:M77">
    <cfRule type="cellIs" dxfId="377" priority="1744" stopIfTrue="1" operator="lessThan">
      <formula>0.5</formula>
    </cfRule>
  </conditionalFormatting>
  <conditionalFormatting sqref="M6:M77">
    <cfRule type="cellIs" dxfId="376" priority="1745" stopIfTrue="1" operator="lessThan">
      <formula>0.7</formula>
    </cfRule>
  </conditionalFormatting>
  <conditionalFormatting sqref="M6:M77">
    <cfRule type="cellIs" dxfId="375" priority="1746" stopIfTrue="1" operator="greaterThanOrEqual">
      <formula>0.7</formula>
    </cfRule>
  </conditionalFormatting>
  <conditionalFormatting sqref="Q6:Q77">
    <cfRule type="cellIs" dxfId="374" priority="1747" stopIfTrue="1" operator="equal">
      <formula>0</formula>
    </cfRule>
  </conditionalFormatting>
  <conditionalFormatting sqref="Q6:Q77">
    <cfRule type="cellIs" dxfId="373" priority="1748" stopIfTrue="1" operator="lessThan">
      <formula>0.5</formula>
    </cfRule>
  </conditionalFormatting>
  <conditionalFormatting sqref="Q6:Q77">
    <cfRule type="cellIs" dxfId="372" priority="1749" stopIfTrue="1" operator="lessThan">
      <formula>0.7</formula>
    </cfRule>
  </conditionalFormatting>
  <conditionalFormatting sqref="Q6:Q77">
    <cfRule type="cellIs" dxfId="371" priority="1750"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D22-160C-4EAE-928F-23AE29146C29}">
  <sheetPr codeName="Sheet73">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InterviewQuestion(D&amp;C)</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5" t="s">
        <v>777</v>
      </c>
      <c r="E5" s="75" t="s">
        <v>778</v>
      </c>
      <c r="F5" s="75" t="s">
        <v>779</v>
      </c>
    </row>
    <row r="6" spans="1:81" ht="76.2" customHeight="1" x14ac:dyDescent="0.7">
      <c r="A6" s="108">
        <f t="shared" ref="A6:A15" si="0">ROW()-5</f>
        <v>1</v>
      </c>
      <c r="B6" s="63" t="s">
        <v>938</v>
      </c>
      <c r="C6" s="101">
        <v>45786.670162037037</v>
      </c>
      <c r="D6" s="63"/>
      <c r="E6" s="63"/>
      <c r="F6" s="62"/>
    </row>
    <row r="7" spans="1:81" ht="76.2" customHeight="1" x14ac:dyDescent="0.7">
      <c r="A7" s="108">
        <f t="shared" si="0"/>
        <v>2</v>
      </c>
      <c r="B7" s="63" t="s">
        <v>939</v>
      </c>
      <c r="C7" s="101">
        <v>45786.670162037037</v>
      </c>
      <c r="D7" s="63"/>
      <c r="E7" s="63"/>
      <c r="F7" s="62"/>
    </row>
    <row r="8" spans="1:81" ht="55.8" customHeight="1" x14ac:dyDescent="0.7">
      <c r="A8" s="108">
        <f t="shared" si="0"/>
        <v>3</v>
      </c>
      <c r="B8" s="63" t="s">
        <v>940</v>
      </c>
      <c r="C8" s="101">
        <v>45786.670162037037</v>
      </c>
      <c r="D8" s="63"/>
      <c r="E8" s="63"/>
      <c r="F8" s="62"/>
    </row>
    <row r="9" spans="1:81" ht="96.6" customHeight="1" x14ac:dyDescent="0.7">
      <c r="A9" s="108">
        <f t="shared" si="0"/>
        <v>4</v>
      </c>
      <c r="B9" s="63" t="s">
        <v>941</v>
      </c>
      <c r="C9" s="101">
        <v>45786.670162037037</v>
      </c>
      <c r="D9" s="63"/>
      <c r="E9" s="63"/>
      <c r="F9" s="62"/>
    </row>
    <row r="10" spans="1:81" ht="76.2" customHeight="1" x14ac:dyDescent="0.7">
      <c r="A10" s="108">
        <f t="shared" si="0"/>
        <v>5</v>
      </c>
      <c r="B10" s="63" t="s">
        <v>942</v>
      </c>
      <c r="C10" s="101">
        <v>45786.670162037037</v>
      </c>
      <c r="D10" s="63"/>
      <c r="E10" s="63"/>
      <c r="F10" s="62"/>
    </row>
    <row r="11" spans="1:81" ht="55.8" customHeight="1" x14ac:dyDescent="0.7">
      <c r="A11" s="106">
        <f t="shared" si="0"/>
        <v>6</v>
      </c>
      <c r="B11" s="63" t="s">
        <v>943</v>
      </c>
      <c r="C11" s="101">
        <v>45786.670162037037</v>
      </c>
      <c r="D11" s="63"/>
      <c r="E11" s="63"/>
      <c r="F11" s="62"/>
    </row>
    <row r="12" spans="1:81" ht="55.8" customHeight="1" x14ac:dyDescent="0.7">
      <c r="A12" s="106">
        <f t="shared" si="0"/>
        <v>7</v>
      </c>
      <c r="B12" s="62" t="s">
        <v>944</v>
      </c>
      <c r="C12" s="73">
        <v>45786.670162037037</v>
      </c>
      <c r="D12" s="62"/>
      <c r="E12" s="62"/>
      <c r="F12" s="62"/>
    </row>
    <row r="13" spans="1:81" ht="55.8" customHeight="1" x14ac:dyDescent="0.7">
      <c r="A13" s="106">
        <f t="shared" si="0"/>
        <v>8</v>
      </c>
      <c r="B13" s="62" t="s">
        <v>945</v>
      </c>
      <c r="C13" s="73">
        <v>45786.670162037037</v>
      </c>
      <c r="D13" s="62"/>
      <c r="E13" s="62"/>
      <c r="F13" s="62"/>
    </row>
    <row r="14" spans="1:81" ht="76.2" customHeight="1" x14ac:dyDescent="0.7">
      <c r="A14" s="106">
        <f t="shared" si="0"/>
        <v>9</v>
      </c>
      <c r="B14" s="62" t="s">
        <v>946</v>
      </c>
      <c r="C14" s="73">
        <v>45786.670162037037</v>
      </c>
      <c r="D14" s="62"/>
      <c r="E14" s="62"/>
      <c r="F14" s="62"/>
    </row>
    <row r="15" spans="1:81" ht="55.8" customHeight="1" x14ac:dyDescent="0.7">
      <c r="A15" s="106">
        <f t="shared" si="0"/>
        <v>10</v>
      </c>
      <c r="B15" s="62" t="s">
        <v>947</v>
      </c>
      <c r="C15" s="73">
        <v>45786.670162037037</v>
      </c>
      <c r="D15" s="62"/>
      <c r="E15" s="62"/>
      <c r="F15" s="62"/>
    </row>
    <row r="16" spans="1:81" ht="55.8" customHeight="1" x14ac:dyDescent="0.7">
      <c r="A16" s="106">
        <f t="shared" ref="A16:A30" si="1">ROW()-5</f>
        <v>11</v>
      </c>
      <c r="B16" s="124" t="s">
        <v>948</v>
      </c>
      <c r="C16" s="354">
        <v>45786.670162037037</v>
      </c>
      <c r="D16" s="124"/>
      <c r="E16" s="124"/>
      <c r="F16" s="62"/>
    </row>
    <row r="17" spans="1:6" ht="55.8" customHeight="1" x14ac:dyDescent="0.7">
      <c r="A17" s="106">
        <f t="shared" si="1"/>
        <v>12</v>
      </c>
      <c r="B17" s="124" t="s">
        <v>949</v>
      </c>
      <c r="C17" s="354">
        <v>45786.670162037037</v>
      </c>
      <c r="D17" s="124"/>
      <c r="E17" s="124"/>
      <c r="F17" s="62"/>
    </row>
    <row r="18" spans="1:6" ht="76.2" customHeight="1" x14ac:dyDescent="0.7">
      <c r="A18" s="106">
        <f t="shared" si="1"/>
        <v>13</v>
      </c>
      <c r="B18" s="124" t="s">
        <v>950</v>
      </c>
      <c r="C18" s="354">
        <v>45786.670162037037</v>
      </c>
      <c r="D18" s="124"/>
      <c r="E18" s="124"/>
      <c r="F18" s="62"/>
    </row>
    <row r="19" spans="1:6" ht="76.2" customHeight="1" x14ac:dyDescent="0.7">
      <c r="A19" s="106">
        <f t="shared" si="1"/>
        <v>14</v>
      </c>
      <c r="B19" s="124" t="s">
        <v>951</v>
      </c>
      <c r="C19" s="354">
        <v>45786.670162037037</v>
      </c>
      <c r="D19" s="124"/>
      <c r="E19" s="124"/>
      <c r="F19" s="62"/>
    </row>
    <row r="20" spans="1:6" ht="76.2" customHeight="1" x14ac:dyDescent="0.7">
      <c r="A20" s="106">
        <f t="shared" si="1"/>
        <v>15</v>
      </c>
      <c r="B20" s="124" t="s">
        <v>952</v>
      </c>
      <c r="C20" s="354">
        <v>45786.670162037037</v>
      </c>
      <c r="D20" s="124"/>
      <c r="E20" s="124"/>
      <c r="F20" s="62"/>
    </row>
    <row r="21" spans="1:6" ht="76.2" customHeight="1" x14ac:dyDescent="0.7">
      <c r="A21" s="106">
        <f t="shared" si="1"/>
        <v>16</v>
      </c>
      <c r="B21" s="124" t="s">
        <v>953</v>
      </c>
      <c r="C21" s="354">
        <v>45786.670162037037</v>
      </c>
      <c r="D21" s="124"/>
      <c r="E21" s="124"/>
      <c r="F21" s="62"/>
    </row>
    <row r="22" spans="1:6" ht="117" customHeight="1" x14ac:dyDescent="0.7">
      <c r="A22" s="106">
        <f t="shared" si="1"/>
        <v>17</v>
      </c>
      <c r="B22" s="124" t="s">
        <v>954</v>
      </c>
      <c r="C22" s="354">
        <v>45786.670162037037</v>
      </c>
      <c r="D22" s="124"/>
      <c r="E22" s="124"/>
      <c r="F22" s="62"/>
    </row>
    <row r="23" spans="1:6" ht="117" customHeight="1" x14ac:dyDescent="0.7">
      <c r="A23" s="106">
        <f t="shared" si="1"/>
        <v>18</v>
      </c>
      <c r="B23" s="124" t="s">
        <v>955</v>
      </c>
      <c r="C23" s="354">
        <v>45786.670162037037</v>
      </c>
      <c r="D23" s="124"/>
      <c r="E23" s="124"/>
      <c r="F23" s="62"/>
    </row>
    <row r="24" spans="1:6" ht="117" customHeight="1" x14ac:dyDescent="0.7">
      <c r="A24" s="106">
        <f t="shared" si="1"/>
        <v>19</v>
      </c>
      <c r="B24" s="124" t="s">
        <v>956</v>
      </c>
      <c r="C24" s="354">
        <v>45786.670162037037</v>
      </c>
      <c r="D24" s="124"/>
      <c r="E24" s="124"/>
      <c r="F24" s="62"/>
    </row>
    <row r="25" spans="1:6" ht="55.8" customHeight="1" x14ac:dyDescent="0.7">
      <c r="A25" s="106">
        <f t="shared" si="1"/>
        <v>20</v>
      </c>
      <c r="B25" s="124" t="s">
        <v>957</v>
      </c>
      <c r="C25" s="354">
        <v>45786.670162037037</v>
      </c>
      <c r="D25" s="124"/>
      <c r="E25" s="124"/>
      <c r="F25" s="62"/>
    </row>
    <row r="26" spans="1:6" ht="117" customHeight="1" x14ac:dyDescent="0.7">
      <c r="A26" s="106">
        <f t="shared" si="1"/>
        <v>21</v>
      </c>
      <c r="B26" s="124" t="s">
        <v>958</v>
      </c>
      <c r="C26" s="354">
        <v>45786.670162037037</v>
      </c>
      <c r="D26" s="124"/>
      <c r="E26" s="124"/>
      <c r="F26" s="62"/>
    </row>
    <row r="27" spans="1:6" ht="76.2" customHeight="1" x14ac:dyDescent="0.7">
      <c r="A27" s="106">
        <f t="shared" si="1"/>
        <v>22</v>
      </c>
      <c r="B27" s="124" t="s">
        <v>959</v>
      </c>
      <c r="C27" s="354">
        <v>45786.670162037037</v>
      </c>
      <c r="D27" s="124"/>
      <c r="E27" s="124"/>
      <c r="F27" s="62"/>
    </row>
    <row r="28" spans="1:6" ht="76.2" customHeight="1" x14ac:dyDescent="0.7">
      <c r="A28" s="106">
        <f t="shared" si="1"/>
        <v>23</v>
      </c>
      <c r="B28" s="124" t="s">
        <v>960</v>
      </c>
      <c r="C28" s="354">
        <v>45786.670173611114</v>
      </c>
      <c r="D28" s="124"/>
      <c r="E28" s="124"/>
      <c r="F28" s="62"/>
    </row>
    <row r="29" spans="1:6" ht="117" customHeight="1" x14ac:dyDescent="0.7">
      <c r="A29" s="106">
        <f t="shared" si="1"/>
        <v>24</v>
      </c>
      <c r="B29" s="124" t="s">
        <v>961</v>
      </c>
      <c r="C29" s="354">
        <v>45786.670173611114</v>
      </c>
      <c r="D29" s="124"/>
      <c r="E29" s="124"/>
      <c r="F29" s="62"/>
    </row>
    <row r="30" spans="1:6" ht="76.2" customHeight="1" x14ac:dyDescent="0.7">
      <c r="A30" s="106">
        <f t="shared" si="1"/>
        <v>25</v>
      </c>
      <c r="B30" s="124" t="s">
        <v>962</v>
      </c>
      <c r="C30" s="354">
        <v>45786.670173611114</v>
      </c>
      <c r="D30" s="124"/>
      <c r="E30" s="124"/>
      <c r="F30" s="62"/>
    </row>
    <row r="31" spans="1:6" ht="36" customHeight="1" x14ac:dyDescent="0.7"/>
    <row r="32" spans="1:6"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3ffDR73RsGOsrgh4fWhZl//gt6cz1MSUs4Po94yefJRB2s+xzWdsLBXIRQJlR00ymZYe931G40c5gaJ5T59SNA==" saltValue="ArJCA/XfCDisnMf7OHHA6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665C-1710-45A7-ADA3-46C81076CE42}">
  <sheetPr codeName="Sheet63">
    <tabColor theme="0" tint="-0.499984740745262"/>
    <pageSetUpPr fitToPage="1"/>
  </sheetPr>
  <dimension ref="A1:AS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F6" sqref="F6:F32"/>
    </sheetView>
  </sheetViews>
  <sheetFormatPr defaultColWidth="8.69140625" defaultRowHeight="40.200000000000003" customHeight="1" x14ac:dyDescent="0.7"/>
  <cols>
    <col min="1" max="1" width="5.69140625" style="40" customWidth="1"/>
    <col min="2" max="2" width="12.69140625" style="64" customWidth="1"/>
    <col min="3" max="3" width="66.69140625" style="294" customWidth="1"/>
    <col min="4" max="4" width="12.69140625" style="70" customWidth="1"/>
    <col min="5" max="5" width="16.07421875" style="294" hidden="1" customWidth="1"/>
    <col min="6" max="6" width="5.69140625" style="40" hidden="1" customWidth="1"/>
    <col min="7" max="7" width="8.69140625" style="40" customWidth="1"/>
    <col min="8" max="8" width="8.69140625" style="64"/>
    <col min="9" max="9" width="8.84375" style="64" customWidth="1"/>
    <col min="10" max="10" width="12.921875" style="64" customWidth="1"/>
    <col min="11" max="11" width="20.3828125" style="64" customWidth="1"/>
    <col min="12" max="12" width="12.3828125" style="64" customWidth="1"/>
    <col min="13" max="15" width="8.69140625" style="64"/>
    <col min="16" max="16" width="22" style="64" customWidth="1"/>
    <col min="17" max="18" width="8.69140625" style="64"/>
    <col min="19" max="19" width="10.23046875" style="64" customWidth="1"/>
    <col min="20" max="24" width="8.69140625" style="64"/>
    <col min="25" max="25" width="16.07421875" style="64" customWidth="1"/>
    <col min="26" max="26" width="26.15234375" style="64" customWidth="1"/>
    <col min="27" max="27" width="31.07421875" style="64" customWidth="1"/>
    <col min="28" max="28" width="31.15234375" style="64" customWidth="1"/>
    <col min="29" max="29" width="36.61328125" style="64" customWidth="1"/>
    <col min="30" max="31" width="8.69140625" style="64"/>
    <col min="32" max="32" width="16.765625" style="64" customWidth="1"/>
    <col min="33" max="34" width="16.4609375" style="64" customWidth="1"/>
    <col min="35" max="35" width="17.765625" style="64" customWidth="1"/>
    <col min="36" max="38" width="8.69140625" style="64"/>
    <col min="39" max="40" width="17.3828125" style="64" customWidth="1"/>
    <col min="41" max="41" width="16.3046875" style="64" customWidth="1"/>
    <col min="42" max="44" width="8.69140625" style="64"/>
    <col min="45" max="45" width="13.4609375" style="64" customWidth="1"/>
    <col min="46" max="16384" width="8.69140625" style="64"/>
  </cols>
  <sheetData>
    <row r="1" spans="1:45" s="61" customFormat="1" ht="21" customHeight="1" x14ac:dyDescent="0.7">
      <c r="A1" s="12"/>
      <c r="B1" s="12"/>
      <c r="C1" s="20"/>
      <c r="D1" s="18"/>
      <c r="E1" s="20"/>
      <c r="F1" s="12"/>
      <c r="G1" s="12"/>
    </row>
    <row r="2" spans="1:45" s="61" customFormat="1" ht="21" customHeight="1" x14ac:dyDescent="0.7">
      <c r="A2" s="7" t="s">
        <v>3</v>
      </c>
      <c r="B2" s="7"/>
      <c r="C2" s="41"/>
      <c r="D2" s="24"/>
      <c r="E2" s="41"/>
      <c r="F2" s="12"/>
      <c r="G2" s="12"/>
    </row>
    <row r="3" spans="1:45" s="302" customFormat="1" ht="21" customHeight="1" x14ac:dyDescent="0.7">
      <c r="A3" s="80" t="str" cm="1">
        <f t="array" aca="1" ref="A3" ca="1">MID(CELL("filename",A1),FIND("]",CELL("filename",A1))+1,256)</f>
        <v>AddDataPoint(D&amp;C)</v>
      </c>
      <c r="B3" s="80"/>
      <c r="C3" s="81"/>
      <c r="D3" s="244"/>
      <c r="E3" s="81"/>
      <c r="F3" s="80"/>
      <c r="G3" s="80"/>
      <c r="H3" s="302" t="s">
        <v>963</v>
      </c>
      <c r="N3" s="302" t="s">
        <v>964</v>
      </c>
      <c r="R3" s="302" t="s">
        <v>965</v>
      </c>
      <c r="X3" s="302" t="s">
        <v>966</v>
      </c>
      <c r="AE3" s="302" t="s">
        <v>967</v>
      </c>
      <c r="AK3" s="302" t="s">
        <v>968</v>
      </c>
      <c r="AQ3" s="302" t="s">
        <v>969</v>
      </c>
    </row>
    <row r="4" spans="1:45" s="61" customFormat="1" ht="4.95" customHeight="1" x14ac:dyDescent="0.7">
      <c r="A4" s="10"/>
      <c r="B4" s="10"/>
      <c r="C4" s="41"/>
      <c r="D4" s="24"/>
      <c r="E4" s="41"/>
      <c r="F4" s="12"/>
      <c r="G4" s="12"/>
    </row>
    <row r="5" spans="1:45" s="70" customFormat="1" ht="63" customHeight="1" thickBot="1" x14ac:dyDescent="0.75">
      <c r="A5" s="292" t="s">
        <v>4</v>
      </c>
      <c r="B5" s="292" t="s">
        <v>693</v>
      </c>
      <c r="C5" s="292" t="s">
        <v>790</v>
      </c>
      <c r="D5" s="292" t="s">
        <v>692</v>
      </c>
      <c r="E5" s="293" t="s">
        <v>791</v>
      </c>
      <c r="F5" s="72"/>
      <c r="G5" s="72"/>
      <c r="H5" s="305" t="s">
        <v>4</v>
      </c>
      <c r="I5" s="317" t="s">
        <v>970</v>
      </c>
      <c r="J5" s="317" t="s">
        <v>971</v>
      </c>
      <c r="K5" s="317" t="s">
        <v>972</v>
      </c>
      <c r="L5" s="317" t="s">
        <v>973</v>
      </c>
      <c r="N5" s="305" t="s">
        <v>4</v>
      </c>
      <c r="O5" s="317" t="s">
        <v>974</v>
      </c>
      <c r="P5" s="317" t="s">
        <v>975</v>
      </c>
      <c r="R5" s="318" t="s">
        <v>4</v>
      </c>
      <c r="S5" s="319" t="s">
        <v>976</v>
      </c>
      <c r="T5" s="319" t="s">
        <v>977</v>
      </c>
      <c r="U5" s="319" t="s">
        <v>978</v>
      </c>
      <c r="V5" s="320" t="s">
        <v>979</v>
      </c>
      <c r="X5" s="305" t="s">
        <v>4</v>
      </c>
      <c r="Y5" s="306" t="s">
        <v>980</v>
      </c>
      <c r="Z5" s="307" t="s">
        <v>981</v>
      </c>
      <c r="AA5" s="307" t="s">
        <v>982</v>
      </c>
      <c r="AB5" s="307" t="s">
        <v>983</v>
      </c>
      <c r="AC5" s="307" t="s">
        <v>984</v>
      </c>
      <c r="AE5" s="305" t="s">
        <v>4</v>
      </c>
      <c r="AF5" s="306" t="s">
        <v>985</v>
      </c>
      <c r="AG5" s="307" t="s">
        <v>986</v>
      </c>
      <c r="AH5" s="307" t="s">
        <v>987</v>
      </c>
      <c r="AI5" s="307" t="s">
        <v>988</v>
      </c>
      <c r="AK5" s="305" t="s">
        <v>4</v>
      </c>
      <c r="AL5" s="306" t="s">
        <v>989</v>
      </c>
      <c r="AM5" s="307" t="s">
        <v>990</v>
      </c>
      <c r="AN5" s="307" t="s">
        <v>991</v>
      </c>
      <c r="AO5" s="307" t="s">
        <v>992</v>
      </c>
      <c r="AQ5" s="305" t="s">
        <v>4</v>
      </c>
      <c r="AR5" s="306" t="s">
        <v>792</v>
      </c>
      <c r="AS5" s="307" t="s">
        <v>993</v>
      </c>
    </row>
    <row r="6" spans="1:45" ht="36" customHeight="1" x14ac:dyDescent="0.7">
      <c r="A6" s="364">
        <f>IF($C6="","",SUBTOTAL(3,$C$6:$C6)*1)</f>
        <v>1</v>
      </c>
      <c r="B6" s="365"/>
      <c r="C6" s="253" t="s">
        <v>1287</v>
      </c>
      <c r="D6" s="377"/>
      <c r="E6" s="351" t="s">
        <v>1409</v>
      </c>
      <c r="F6" s="349">
        <v>10</v>
      </c>
      <c r="G6" s="321"/>
      <c r="H6" s="205">
        <v>1</v>
      </c>
      <c r="I6" s="193"/>
      <c r="J6" s="195"/>
      <c r="K6" s="195"/>
      <c r="L6" s="195"/>
      <c r="N6" s="205">
        <v>1</v>
      </c>
      <c r="O6" s="193" t="s">
        <v>994</v>
      </c>
      <c r="P6" s="195"/>
      <c r="R6" s="227">
        <v>1</v>
      </c>
      <c r="S6" s="210"/>
      <c r="T6" s="211"/>
      <c r="U6" s="211"/>
      <c r="V6" s="228"/>
      <c r="X6" s="205">
        <v>1</v>
      </c>
      <c r="Y6" s="193" t="s">
        <v>995</v>
      </c>
      <c r="Z6" s="196"/>
      <c r="AA6" s="196"/>
      <c r="AB6" s="196"/>
      <c r="AC6" s="233"/>
      <c r="AE6" s="205">
        <v>1</v>
      </c>
      <c r="AF6" s="193" t="s">
        <v>997</v>
      </c>
      <c r="AG6" s="196"/>
      <c r="AH6" s="196"/>
      <c r="AI6" s="233"/>
      <c r="AK6" s="205">
        <v>1</v>
      </c>
      <c r="AL6" s="193" t="s">
        <v>999</v>
      </c>
      <c r="AM6" s="196"/>
      <c r="AN6" s="196"/>
      <c r="AO6" s="239"/>
      <c r="AQ6" s="205">
        <v>1</v>
      </c>
      <c r="AR6" s="193" t="s">
        <v>994</v>
      </c>
      <c r="AS6" s="239"/>
    </row>
    <row r="7" spans="1:45" ht="36" customHeight="1" x14ac:dyDescent="0.7">
      <c r="A7" s="364">
        <f>IF($C7="","",SUBTOTAL(3,$C$6:$C7)*1)</f>
        <v>2</v>
      </c>
      <c r="B7" s="365"/>
      <c r="C7" s="253" t="s">
        <v>1288</v>
      </c>
      <c r="D7" s="377"/>
      <c r="E7" s="351" t="s">
        <v>1409</v>
      </c>
      <c r="F7" s="349">
        <v>11</v>
      </c>
      <c r="G7" s="321"/>
      <c r="H7" s="206">
        <v>2</v>
      </c>
      <c r="I7" s="194"/>
      <c r="J7" s="197"/>
      <c r="K7" s="197"/>
      <c r="L7" s="197"/>
      <c r="N7" s="206">
        <v>2</v>
      </c>
      <c r="O7" s="194" t="s">
        <v>1000</v>
      </c>
      <c r="P7" s="197"/>
      <c r="R7" s="229">
        <v>2</v>
      </c>
      <c r="S7" s="230"/>
      <c r="T7" s="231"/>
      <c r="U7" s="231"/>
      <c r="V7" s="232"/>
      <c r="X7" s="206">
        <v>2</v>
      </c>
      <c r="Y7" s="194" t="s">
        <v>1001</v>
      </c>
      <c r="Z7" s="166"/>
      <c r="AA7" s="166"/>
      <c r="AB7" s="166"/>
      <c r="AC7" s="234"/>
      <c r="AE7" s="206">
        <v>2</v>
      </c>
      <c r="AF7" s="194" t="s">
        <v>1003</v>
      </c>
      <c r="AG7" s="166"/>
      <c r="AH7" s="166"/>
      <c r="AI7" s="234"/>
      <c r="AK7" s="206">
        <v>2</v>
      </c>
      <c r="AL7" s="194" t="s">
        <v>1005</v>
      </c>
      <c r="AM7" s="166"/>
      <c r="AN7" s="166"/>
      <c r="AO7" s="240"/>
      <c r="AQ7" s="206">
        <v>2</v>
      </c>
      <c r="AR7" s="194" t="s">
        <v>1000</v>
      </c>
      <c r="AS7" s="240"/>
    </row>
    <row r="8" spans="1:45" ht="36" customHeight="1" x14ac:dyDescent="0.7">
      <c r="A8" s="364">
        <f>IF($C8="","",SUBTOTAL(3,$C$6:$C8)*1)</f>
        <v>3</v>
      </c>
      <c r="B8" s="365"/>
      <c r="C8" s="253" t="s">
        <v>1289</v>
      </c>
      <c r="D8" s="377"/>
      <c r="E8" s="351" t="s">
        <v>1409</v>
      </c>
      <c r="F8" s="349">
        <v>12</v>
      </c>
      <c r="G8" s="321"/>
      <c r="H8" s="207">
        <v>3</v>
      </c>
      <c r="I8" s="208"/>
      <c r="J8" s="209"/>
      <c r="K8" s="209"/>
      <c r="L8" s="209"/>
      <c r="N8" s="205">
        <v>3</v>
      </c>
      <c r="O8" s="193" t="s">
        <v>1006</v>
      </c>
      <c r="P8" s="195"/>
      <c r="X8" s="205">
        <v>3</v>
      </c>
      <c r="Y8" s="193" t="s">
        <v>1007</v>
      </c>
      <c r="Z8" s="196"/>
      <c r="AA8" s="196"/>
      <c r="AB8" s="196"/>
      <c r="AC8" s="233"/>
      <c r="AE8" s="205"/>
      <c r="AF8" s="193"/>
      <c r="AG8" s="198"/>
      <c r="AH8" s="198"/>
      <c r="AI8" s="233"/>
      <c r="AK8" s="205"/>
      <c r="AL8" s="193"/>
      <c r="AM8" s="198"/>
      <c r="AN8" s="198"/>
      <c r="AO8" s="239"/>
      <c r="AQ8" s="205">
        <v>3</v>
      </c>
      <c r="AR8" s="193" t="s">
        <v>1006</v>
      </c>
      <c r="AS8" s="239"/>
    </row>
    <row r="9" spans="1:45" ht="57" customHeight="1" x14ac:dyDescent="0.7">
      <c r="A9" s="364">
        <f>IF($C9="","",SUBTOTAL(3,$C$6:$C9)*1)</f>
        <v>4</v>
      </c>
      <c r="B9" s="365"/>
      <c r="C9" s="253" t="s">
        <v>1513</v>
      </c>
      <c r="D9" s="375"/>
      <c r="E9" s="351" t="s">
        <v>1412</v>
      </c>
      <c r="F9" s="350">
        <v>16</v>
      </c>
      <c r="G9" s="322"/>
      <c r="N9" s="206">
        <v>4</v>
      </c>
      <c r="O9" s="194" t="s">
        <v>1008</v>
      </c>
      <c r="P9" s="197"/>
      <c r="X9" s="206">
        <v>4</v>
      </c>
      <c r="Y9" s="194" t="s">
        <v>1009</v>
      </c>
      <c r="Z9" s="166"/>
      <c r="AA9" s="166"/>
      <c r="AB9" s="166"/>
      <c r="AC9" s="234"/>
      <c r="AE9" s="206"/>
      <c r="AF9" s="194"/>
      <c r="AG9" s="199"/>
      <c r="AH9" s="199"/>
      <c r="AI9" s="234"/>
      <c r="AK9" s="206"/>
      <c r="AL9" s="194"/>
      <c r="AM9" s="199"/>
      <c r="AN9" s="199"/>
      <c r="AO9" s="240"/>
      <c r="AQ9" s="206">
        <v>4</v>
      </c>
      <c r="AR9" s="194" t="s">
        <v>1008</v>
      </c>
      <c r="AS9" s="240"/>
    </row>
    <row r="10" spans="1:45" ht="36" customHeight="1" x14ac:dyDescent="0.7">
      <c r="A10" s="364">
        <f>IF($C10="","",SUBTOTAL(3,$C$6:$C10)*1)</f>
        <v>5</v>
      </c>
      <c r="B10" s="365"/>
      <c r="C10" s="253" t="s">
        <v>1290</v>
      </c>
      <c r="D10" s="377"/>
      <c r="E10" s="351" t="s">
        <v>1409</v>
      </c>
      <c r="F10" s="349">
        <v>19</v>
      </c>
      <c r="G10" s="321"/>
      <c r="N10" s="205">
        <v>5</v>
      </c>
      <c r="O10" s="193" t="s">
        <v>1010</v>
      </c>
      <c r="P10" s="195"/>
      <c r="X10" s="207">
        <v>5</v>
      </c>
      <c r="Y10" s="208" t="s">
        <v>1011</v>
      </c>
      <c r="Z10" s="235"/>
      <c r="AA10" s="235"/>
      <c r="AB10" s="235"/>
      <c r="AC10" s="236"/>
      <c r="AE10" s="205"/>
      <c r="AF10" s="193"/>
      <c r="AG10" s="198"/>
      <c r="AH10" s="198"/>
      <c r="AI10" s="233"/>
      <c r="AK10" s="205"/>
      <c r="AL10" s="193"/>
      <c r="AM10" s="198"/>
      <c r="AN10" s="198"/>
      <c r="AO10" s="239"/>
      <c r="AQ10" s="205">
        <v>5</v>
      </c>
      <c r="AR10" s="193" t="s">
        <v>1010</v>
      </c>
      <c r="AS10" s="239"/>
    </row>
    <row r="11" spans="1:45" ht="36" customHeight="1" x14ac:dyDescent="0.7">
      <c r="A11" s="364">
        <f>IF($C11="","",SUBTOTAL(3,$C$6:$C11)*1)</f>
        <v>6</v>
      </c>
      <c r="B11" s="365"/>
      <c r="C11" s="253" t="s">
        <v>1291</v>
      </c>
      <c r="D11" s="377"/>
      <c r="E11" s="351" t="s">
        <v>1409</v>
      </c>
      <c r="F11" s="349">
        <v>20</v>
      </c>
      <c r="G11" s="321"/>
      <c r="N11" s="206">
        <v>6</v>
      </c>
      <c r="O11" s="194" t="s">
        <v>1012</v>
      </c>
      <c r="P11" s="197"/>
      <c r="AE11" s="224"/>
      <c r="AF11" s="225"/>
      <c r="AG11" s="237"/>
      <c r="AH11" s="237"/>
      <c r="AI11" s="238"/>
      <c r="AK11" s="224"/>
      <c r="AL11" s="225"/>
      <c r="AM11" s="237"/>
      <c r="AN11" s="237"/>
      <c r="AO11" s="241"/>
      <c r="AQ11" s="206">
        <v>6</v>
      </c>
      <c r="AR11" s="194" t="s">
        <v>1012</v>
      </c>
      <c r="AS11" s="240"/>
    </row>
    <row r="12" spans="1:45" ht="36" customHeight="1" x14ac:dyDescent="0.7">
      <c r="A12" s="364">
        <f>IF($C12="","",SUBTOTAL(3,$C$6:$C12)*1)</f>
        <v>7</v>
      </c>
      <c r="B12" s="365"/>
      <c r="C12" s="253" t="s">
        <v>1429</v>
      </c>
      <c r="D12" s="375"/>
      <c r="E12" s="351" t="s">
        <v>1409</v>
      </c>
      <c r="F12" s="349">
        <v>42</v>
      </c>
      <c r="G12" s="321"/>
      <c r="N12" s="205">
        <v>7</v>
      </c>
      <c r="O12" s="193" t="s">
        <v>1013</v>
      </c>
      <c r="P12" s="195"/>
      <c r="AQ12" s="205">
        <v>7</v>
      </c>
      <c r="AR12" s="193" t="s">
        <v>1013</v>
      </c>
      <c r="AS12" s="239"/>
    </row>
    <row r="13" spans="1:45" ht="36" customHeight="1" x14ac:dyDescent="0.7">
      <c r="A13" s="364">
        <f>IF($C13="","",SUBTOTAL(3,$C$6:$C13)*1)</f>
        <v>8</v>
      </c>
      <c r="B13" s="365"/>
      <c r="C13" s="253" t="s">
        <v>1430</v>
      </c>
      <c r="D13" s="375"/>
      <c r="E13" s="351" t="s">
        <v>1409</v>
      </c>
      <c r="F13" s="349">
        <v>43</v>
      </c>
      <c r="G13" s="321"/>
      <c r="N13" s="206">
        <v>8</v>
      </c>
      <c r="O13" s="194" t="s">
        <v>1014</v>
      </c>
      <c r="P13" s="197"/>
      <c r="AQ13" s="206">
        <v>8</v>
      </c>
      <c r="AR13" s="194" t="s">
        <v>1014</v>
      </c>
      <c r="AS13" s="240"/>
    </row>
    <row r="14" spans="1:45" ht="36" customHeight="1" x14ac:dyDescent="0.7">
      <c r="A14" s="364">
        <f>IF($C14="","",SUBTOTAL(3,$C$6:$C14)*1)</f>
        <v>9</v>
      </c>
      <c r="B14" s="365"/>
      <c r="C14" s="253" t="s">
        <v>1431</v>
      </c>
      <c r="D14" s="377"/>
      <c r="E14" s="351" t="s">
        <v>1409</v>
      </c>
      <c r="F14" s="349">
        <v>44</v>
      </c>
      <c r="G14" s="321"/>
      <c r="N14" s="205">
        <v>9</v>
      </c>
      <c r="O14" s="193" t="s">
        <v>1015</v>
      </c>
      <c r="P14" s="195"/>
      <c r="AQ14" s="205">
        <v>9</v>
      </c>
      <c r="AR14" s="193" t="s">
        <v>1015</v>
      </c>
      <c r="AS14" s="239"/>
    </row>
    <row r="15" spans="1:45" ht="36" customHeight="1" x14ac:dyDescent="0.7">
      <c r="A15" s="364">
        <f>IF($C15="","",SUBTOTAL(3,$C$6:$C15)*1)</f>
        <v>10</v>
      </c>
      <c r="B15" s="365"/>
      <c r="C15" s="253" t="s">
        <v>1432</v>
      </c>
      <c r="D15" s="375"/>
      <c r="E15" s="351" t="s">
        <v>1409</v>
      </c>
      <c r="F15" s="349">
        <v>45</v>
      </c>
      <c r="G15" s="321"/>
      <c r="N15" s="206">
        <v>10</v>
      </c>
      <c r="O15" s="194" t="s">
        <v>1016</v>
      </c>
      <c r="P15" s="197"/>
      <c r="AQ15" s="206">
        <v>10</v>
      </c>
      <c r="AR15" s="194" t="s">
        <v>1016</v>
      </c>
      <c r="AS15" s="240"/>
    </row>
    <row r="16" spans="1:45" ht="36" customHeight="1" x14ac:dyDescent="0.7">
      <c r="A16" s="364">
        <f>IF($C16="","",SUBTOTAL(3,$C$6:$C16)*1)</f>
        <v>11</v>
      </c>
      <c r="B16" s="365"/>
      <c r="C16" s="253" t="s">
        <v>1433</v>
      </c>
      <c r="D16" s="375"/>
      <c r="E16" s="351" t="s">
        <v>1409</v>
      </c>
      <c r="F16" s="349">
        <v>46</v>
      </c>
      <c r="G16" s="321"/>
      <c r="N16" s="205">
        <v>11</v>
      </c>
      <c r="O16" s="193" t="s">
        <v>1017</v>
      </c>
      <c r="P16" s="195"/>
      <c r="AQ16" s="205">
        <v>11</v>
      </c>
      <c r="AR16" s="193" t="s">
        <v>1017</v>
      </c>
      <c r="AS16" s="239"/>
    </row>
    <row r="17" spans="1:45" ht="36" customHeight="1" x14ac:dyDescent="0.7">
      <c r="A17" s="364">
        <f>IF($C17="","",SUBTOTAL(3,$C$6:$C17)*1)</f>
        <v>12</v>
      </c>
      <c r="B17" s="365"/>
      <c r="C17" s="253" t="s">
        <v>1434</v>
      </c>
      <c r="D17" s="377"/>
      <c r="E17" s="351" t="s">
        <v>1409</v>
      </c>
      <c r="F17" s="349">
        <v>47</v>
      </c>
      <c r="G17" s="321"/>
      <c r="N17" s="206">
        <v>12</v>
      </c>
      <c r="O17" s="225" t="s">
        <v>1018</v>
      </c>
      <c r="P17" s="226"/>
      <c r="AQ17" s="206">
        <v>12</v>
      </c>
      <c r="AR17" s="225" t="s">
        <v>1018</v>
      </c>
      <c r="AS17" s="241"/>
    </row>
    <row r="18" spans="1:45" ht="36" customHeight="1" x14ac:dyDescent="0.7">
      <c r="A18" s="364">
        <f>IF($C18="","",SUBTOTAL(3,$C$6:$C18)*1)</f>
        <v>13</v>
      </c>
      <c r="B18" s="365"/>
      <c r="C18" s="253" t="s">
        <v>1435</v>
      </c>
      <c r="D18" s="375"/>
      <c r="E18" s="351" t="s">
        <v>1412</v>
      </c>
      <c r="F18" s="350">
        <v>48</v>
      </c>
      <c r="G18" s="322"/>
    </row>
    <row r="19" spans="1:45" ht="36" customHeight="1" x14ac:dyDescent="0.7">
      <c r="A19" s="364">
        <f>IF($C19="","",SUBTOTAL(3,$C$6:$C19)*1)</f>
        <v>14</v>
      </c>
      <c r="B19" s="365"/>
      <c r="C19" s="253" t="s">
        <v>1436</v>
      </c>
      <c r="D19" s="377"/>
      <c r="E19" s="351" t="s">
        <v>1409</v>
      </c>
      <c r="F19" s="349">
        <v>59</v>
      </c>
      <c r="G19" s="321"/>
    </row>
    <row r="20" spans="1:45" ht="36" customHeight="1" x14ac:dyDescent="0.7">
      <c r="A20" s="364">
        <f>IF($C20="","",SUBTOTAL(3,$C$6:$C20)*1)</f>
        <v>15</v>
      </c>
      <c r="B20" s="365"/>
      <c r="C20" s="253" t="s">
        <v>1437</v>
      </c>
      <c r="D20" s="377"/>
      <c r="E20" s="351" t="s">
        <v>1409</v>
      </c>
      <c r="F20" s="349">
        <v>60</v>
      </c>
      <c r="G20" s="321"/>
    </row>
    <row r="21" spans="1:45" ht="36" customHeight="1" x14ac:dyDescent="0.7">
      <c r="A21" s="364">
        <f>IF($C21="","",SUBTOTAL(3,$C$6:$C21)*1)</f>
        <v>16</v>
      </c>
      <c r="B21" s="365"/>
      <c r="C21" s="253" t="s">
        <v>1438</v>
      </c>
      <c r="D21" s="377"/>
      <c r="E21" s="351" t="s">
        <v>1409</v>
      </c>
      <c r="F21" s="349">
        <v>61</v>
      </c>
      <c r="G21" s="321"/>
    </row>
    <row r="22" spans="1:45" ht="36" customHeight="1" x14ac:dyDescent="0.7">
      <c r="A22" s="364">
        <f>IF($C22="","",SUBTOTAL(3,$C$6:$C22)*1)</f>
        <v>17</v>
      </c>
      <c r="B22" s="365"/>
      <c r="C22" s="253" t="s">
        <v>1439</v>
      </c>
      <c r="D22" s="377"/>
      <c r="E22" s="351" t="s">
        <v>1409</v>
      </c>
      <c r="F22" s="349">
        <v>63</v>
      </c>
      <c r="G22" s="321"/>
    </row>
    <row r="23" spans="1:45" ht="36" customHeight="1" x14ac:dyDescent="0.7">
      <c r="A23" s="364">
        <f>IF($C23="","",SUBTOTAL(3,$C$6:$C23)*1)</f>
        <v>18</v>
      </c>
      <c r="B23" s="365"/>
      <c r="C23" s="253" t="s">
        <v>1440</v>
      </c>
      <c r="D23" s="378"/>
      <c r="E23" s="351" t="s">
        <v>1409</v>
      </c>
      <c r="F23" s="349">
        <v>65</v>
      </c>
      <c r="G23" s="321"/>
    </row>
    <row r="24" spans="1:45" ht="36" customHeight="1" x14ac:dyDescent="0.7">
      <c r="A24" s="364">
        <f>IF($C24="","",SUBTOTAL(3,$C$6:$C24)*1)</f>
        <v>19</v>
      </c>
      <c r="B24" s="365"/>
      <c r="C24" s="253" t="s">
        <v>1514</v>
      </c>
      <c r="D24" s="375"/>
      <c r="E24" s="351" t="s">
        <v>1412</v>
      </c>
      <c r="F24" s="350">
        <v>67</v>
      </c>
      <c r="G24" s="322"/>
    </row>
    <row r="25" spans="1:45" ht="36" customHeight="1" x14ac:dyDescent="0.7">
      <c r="A25" s="364">
        <f>IF($C25="","",SUBTOTAL(3,$C$6:$C25)*1)</f>
        <v>20</v>
      </c>
      <c r="B25" s="365"/>
      <c r="C25" s="253" t="s">
        <v>1832</v>
      </c>
      <c r="D25" s="375"/>
      <c r="E25" s="351" t="s">
        <v>1409</v>
      </c>
      <c r="F25" s="349">
        <v>80</v>
      </c>
    </row>
    <row r="26" spans="1:45" ht="36" customHeight="1" x14ac:dyDescent="0.7">
      <c r="A26" s="364">
        <f>IF($C26="","",SUBTOTAL(3,$C$6:$C26)*1)</f>
        <v>21</v>
      </c>
      <c r="B26" s="365"/>
      <c r="C26" s="253" t="s">
        <v>1833</v>
      </c>
      <c r="D26" s="375"/>
      <c r="E26" s="351" t="s">
        <v>1409</v>
      </c>
      <c r="F26" s="349">
        <v>81</v>
      </c>
    </row>
    <row r="27" spans="1:45" ht="78" customHeight="1" x14ac:dyDescent="0.7">
      <c r="A27" s="364">
        <f>IF($C27="","",SUBTOTAL(3,$C$6:$C27)*1)</f>
        <v>22</v>
      </c>
      <c r="B27" s="365"/>
      <c r="C27" s="253" t="s">
        <v>1834</v>
      </c>
      <c r="D27" s="375"/>
      <c r="E27" s="351" t="s">
        <v>1412</v>
      </c>
      <c r="F27" s="350">
        <v>89</v>
      </c>
    </row>
    <row r="28" spans="1:45" ht="36" customHeight="1" x14ac:dyDescent="0.7">
      <c r="A28" s="364">
        <f>IF($C28="","",SUBTOTAL(3,$C$6:$C28)*1)</f>
        <v>23</v>
      </c>
      <c r="B28" s="365"/>
      <c r="C28" s="253" t="s">
        <v>1835</v>
      </c>
      <c r="D28" s="375"/>
      <c r="E28" s="351" t="s">
        <v>1409</v>
      </c>
      <c r="F28" s="349">
        <v>95</v>
      </c>
    </row>
    <row r="29" spans="1:45" ht="57" customHeight="1" x14ac:dyDescent="0.7">
      <c r="A29" s="364">
        <f>IF($C29="","",SUBTOTAL(3,$C$6:$C29)*1)</f>
        <v>24</v>
      </c>
      <c r="B29" s="365"/>
      <c r="C29" s="253" t="s">
        <v>1836</v>
      </c>
      <c r="D29" s="375"/>
      <c r="E29" s="351" t="s">
        <v>1412</v>
      </c>
      <c r="F29" s="350">
        <v>99</v>
      </c>
    </row>
    <row r="30" spans="1:45" ht="57" customHeight="1" x14ac:dyDescent="0.7">
      <c r="A30" s="364">
        <f>IF($C30="","",SUBTOTAL(3,$C$6:$C30)*1)</f>
        <v>25</v>
      </c>
      <c r="B30" s="365"/>
      <c r="C30" s="253" t="s">
        <v>1837</v>
      </c>
      <c r="D30" s="377"/>
      <c r="E30" s="351" t="s">
        <v>1412</v>
      </c>
      <c r="F30" s="350">
        <v>100</v>
      </c>
    </row>
    <row r="31" spans="1:45" ht="78" customHeight="1" x14ac:dyDescent="0.7">
      <c r="A31" s="364">
        <f>IF($C31="","",SUBTOTAL(3,$C$6:$C31)*1)</f>
        <v>26</v>
      </c>
      <c r="B31" s="365"/>
      <c r="C31" s="253" t="s">
        <v>1838</v>
      </c>
      <c r="D31" s="375"/>
      <c r="E31" s="351" t="s">
        <v>1412</v>
      </c>
      <c r="F31" s="350">
        <v>101</v>
      </c>
    </row>
    <row r="32" spans="1:45" ht="36" customHeight="1" x14ac:dyDescent="0.7">
      <c r="A32" s="364">
        <f>IF($C32="","",SUBTOTAL(3,$C$6:$C32)*1)</f>
        <v>27</v>
      </c>
      <c r="B32" s="365"/>
      <c r="C32" s="253" t="s">
        <v>1839</v>
      </c>
      <c r="D32" s="375"/>
      <c r="E32" s="351" t="s">
        <v>1412</v>
      </c>
      <c r="F32" s="350">
        <v>102</v>
      </c>
    </row>
    <row r="33" spans="4:4" ht="36" customHeight="1" x14ac:dyDescent="0.7">
      <c r="D33" s="379"/>
    </row>
    <row r="34" spans="4:4" ht="36" customHeight="1" x14ac:dyDescent="0.7">
      <c r="D34" s="379"/>
    </row>
    <row r="35" spans="4:4" ht="36" customHeight="1" x14ac:dyDescent="0.7">
      <c r="D35" s="379"/>
    </row>
    <row r="36" spans="4:4" ht="36" customHeight="1" x14ac:dyDescent="0.7">
      <c r="D36" s="379"/>
    </row>
    <row r="37" spans="4:4" ht="36" customHeight="1" x14ac:dyDescent="0.7">
      <c r="D37" s="379"/>
    </row>
    <row r="38" spans="4:4" ht="36" customHeight="1" x14ac:dyDescent="0.7">
      <c r="D38" s="379"/>
    </row>
    <row r="39" spans="4:4" ht="36" customHeight="1" x14ac:dyDescent="0.7">
      <c r="D39" s="379"/>
    </row>
    <row r="40" spans="4:4" ht="36" customHeight="1" x14ac:dyDescent="0.7">
      <c r="D40" s="379"/>
    </row>
    <row r="41" spans="4:4" ht="36" customHeight="1" x14ac:dyDescent="0.7">
      <c r="D41" s="379"/>
    </row>
    <row r="42" spans="4:4" ht="36" customHeight="1" x14ac:dyDescent="0.7">
      <c r="D42" s="379"/>
    </row>
    <row r="43" spans="4:4" ht="36" customHeight="1" x14ac:dyDescent="0.7">
      <c r="D43" s="379"/>
    </row>
    <row r="44" spans="4:4" ht="36" customHeight="1" x14ac:dyDescent="0.7">
      <c r="D44" s="379"/>
    </row>
    <row r="45" spans="4:4" ht="36" customHeight="1" x14ac:dyDescent="0.7">
      <c r="D45" s="379"/>
    </row>
    <row r="46" spans="4:4" ht="36" customHeight="1" x14ac:dyDescent="0.7">
      <c r="D46" s="379"/>
    </row>
    <row r="47" spans="4:4" ht="36" customHeight="1" x14ac:dyDescent="0.7">
      <c r="D47" s="379"/>
    </row>
    <row r="48" spans="4:4" ht="36" customHeight="1" x14ac:dyDescent="0.7">
      <c r="D48" s="379"/>
    </row>
    <row r="49" spans="4:4" ht="36" customHeight="1" x14ac:dyDescent="0.7">
      <c r="D49" s="379"/>
    </row>
    <row r="50" spans="4:4" ht="36" customHeight="1" x14ac:dyDescent="0.7">
      <c r="D50" s="379"/>
    </row>
    <row r="51" spans="4:4" ht="36" customHeight="1" x14ac:dyDescent="0.7">
      <c r="D51" s="379"/>
    </row>
    <row r="52" spans="4:4" ht="36" customHeight="1" x14ac:dyDescent="0.7">
      <c r="D52" s="379"/>
    </row>
    <row r="53" spans="4:4" ht="36" customHeight="1" x14ac:dyDescent="0.7">
      <c r="D53" s="379"/>
    </row>
    <row r="54" spans="4:4" ht="36" customHeight="1" x14ac:dyDescent="0.7">
      <c r="D54" s="379"/>
    </row>
    <row r="55" spans="4:4" ht="36" customHeight="1" x14ac:dyDescent="0.7">
      <c r="D55" s="379"/>
    </row>
    <row r="56" spans="4:4" ht="36" customHeight="1" x14ac:dyDescent="0.7">
      <c r="D56" s="379"/>
    </row>
    <row r="57" spans="4:4" ht="36" customHeight="1" x14ac:dyDescent="0.7">
      <c r="D57" s="379"/>
    </row>
    <row r="58" spans="4:4" ht="36" customHeight="1" x14ac:dyDescent="0.7">
      <c r="D58" s="379"/>
    </row>
    <row r="59" spans="4:4" ht="36" customHeight="1" x14ac:dyDescent="0.7">
      <c r="D59" s="379"/>
    </row>
    <row r="60" spans="4:4" ht="36" customHeight="1" x14ac:dyDescent="0.7">
      <c r="D60" s="379"/>
    </row>
    <row r="61" spans="4:4" ht="36" customHeight="1" x14ac:dyDescent="0.7">
      <c r="D61" s="379"/>
    </row>
    <row r="62" spans="4:4" ht="36" customHeight="1" x14ac:dyDescent="0.7">
      <c r="D62" s="379"/>
    </row>
    <row r="63" spans="4:4" ht="36" customHeight="1" x14ac:dyDescent="0.7">
      <c r="D63" s="379"/>
    </row>
    <row r="64" spans="4:4" ht="36" customHeight="1" x14ac:dyDescent="0.7">
      <c r="D64" s="379"/>
    </row>
    <row r="65" spans="4:4" ht="36" customHeight="1" x14ac:dyDescent="0.7">
      <c r="D65" s="379"/>
    </row>
    <row r="66" spans="4:4" ht="36" customHeight="1" x14ac:dyDescent="0.7">
      <c r="D66" s="379"/>
    </row>
    <row r="67" spans="4:4" ht="36" customHeight="1" x14ac:dyDescent="0.7">
      <c r="D67" s="379"/>
    </row>
    <row r="68" spans="4:4" ht="36" customHeight="1" x14ac:dyDescent="0.7">
      <c r="D68" s="379"/>
    </row>
    <row r="69" spans="4:4" ht="36" customHeight="1" x14ac:dyDescent="0.7">
      <c r="D69" s="379"/>
    </row>
    <row r="70" spans="4:4" ht="36" customHeight="1" x14ac:dyDescent="0.7">
      <c r="D70" s="379"/>
    </row>
    <row r="71" spans="4:4" ht="36" customHeight="1" x14ac:dyDescent="0.7">
      <c r="D71" s="379"/>
    </row>
    <row r="72" spans="4:4" ht="36" customHeight="1" x14ac:dyDescent="0.7">
      <c r="D72" s="379"/>
    </row>
    <row r="73" spans="4:4" ht="36" customHeight="1" x14ac:dyDescent="0.7">
      <c r="D73" s="379"/>
    </row>
    <row r="74" spans="4:4" ht="36" customHeight="1" x14ac:dyDescent="0.7">
      <c r="D74" s="379"/>
    </row>
    <row r="75" spans="4:4" ht="36" customHeight="1" x14ac:dyDescent="0.7">
      <c r="D75" s="379"/>
    </row>
    <row r="76" spans="4:4" ht="36" customHeight="1" x14ac:dyDescent="0.7">
      <c r="D76" s="379"/>
    </row>
    <row r="77" spans="4:4" ht="36" customHeight="1" x14ac:dyDescent="0.7">
      <c r="D77" s="379"/>
    </row>
    <row r="78" spans="4:4" ht="36" customHeight="1" x14ac:dyDescent="0.7"/>
    <row r="79" spans="4:4" ht="36" customHeight="1" x14ac:dyDescent="0.7"/>
    <row r="80" spans="4:4"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G/1MbTLABp8XyB6TffhjQOM5p8Vurc/F5zcxGZLoFAvorBY9qlJdf6wP5PCHp3scGshxm3pN7OXvzV7DSEZ8pg==" saltValue="nM1z/65aYARSd0+ORKrMmw==" spinCount="100000" sheet="1" objects="1" scenarios="1"/>
  <conditionalFormatting sqref="G6:G24">
    <cfRule type="expression" dxfId="362" priority="157">
      <formula>LEN(G6)&gt;255</formula>
    </cfRule>
  </conditionalFormatting>
  <conditionalFormatting sqref="C6:C32">
    <cfRule type="expression" dxfId="361" priority="3">
      <formula>LEN(C6)&gt;255</formula>
    </cfRule>
  </conditionalFormatting>
  <conditionalFormatting sqref="E6:E32">
    <cfRule type="expression" dxfId="360" priority="2">
      <formula>LEN(E6)&gt;255</formula>
    </cfRule>
  </conditionalFormatting>
  <conditionalFormatting sqref="F6:F32">
    <cfRule type="expression" dxfId="359" priority="1">
      <formula>LEN(F6)&gt;255</formula>
    </cfRule>
  </conditionalFormatting>
  <pageMargins left="0.59055118110236227" right="0.39370078740157483" top="0.39370078740157483" bottom="0.39370078740157483" header="0.31496062992125984" footer="0.31496062992125984"/>
  <pageSetup paperSize="9" scale="45" orientation="portrait" verticalDpi="0" r:id="rId1"/>
  <drawing r:id="rId2"/>
  <legacyDrawing r:id="rId3"/>
  <tableParts count="7">
    <tablePart r:id="rId4"/>
    <tablePart r:id="rId5"/>
    <tablePart r:id="rId6"/>
    <tablePart r:id="rId7"/>
    <tablePart r:id="rId8"/>
    <tablePart r:id="rId9"/>
    <tablePart r:id="rId10"/>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60A37E47-7D2E-438B-A37A-98A826A690C9}">
          <x14:formula1>
            <xm:f>DocumentList!$E$6:$E$999</xm:f>
          </x14:formula1>
          <xm:sqref>B6:B32</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EEB4-E597-4895-9993-5449CD73C387}">
  <sheetPr codeName="Sheet44">
    <tabColor theme="9" tint="9.9978637043366805E-2"/>
    <pageSetUpPr fitToPage="1"/>
  </sheetPr>
  <dimension ref="A1:Z15"/>
  <sheetViews>
    <sheetView showGridLines="0" zoomScale="85" zoomScaleNormal="85" workbookViewId="0">
      <pane xSplit="2" ySplit="5" topLeftCell="C8" activePane="bottomRight" state="frozen"/>
      <selection pane="topRight" activeCell="D23" sqref="D23"/>
      <selection pane="bottomLeft" activeCell="D23" sqref="D23"/>
      <selection pane="bottomRight" activeCell="C8" sqref="C8"/>
    </sheetView>
  </sheetViews>
  <sheetFormatPr defaultColWidth="9.07421875" defaultRowHeight="21" x14ac:dyDescent="0.7"/>
  <cols>
    <col min="1" max="1" width="33.69140625" style="54" customWidth="1"/>
    <col min="2" max="2" width="33.69140625" style="343" customWidth="1"/>
    <col min="3" max="3" width="20.69140625" style="272" customWidth="1"/>
    <col min="4" max="4" width="12.69140625" style="273" customWidth="1"/>
    <col min="5" max="5" width="40.69140625" style="288" customWidth="1"/>
    <col min="6" max="6" width="11.69140625" style="273" hidden="1" customWidth="1"/>
    <col min="7" max="7" width="40.69140625" style="288" customWidth="1"/>
    <col min="8" max="8" width="8.69140625" style="342" hidden="1" customWidth="1"/>
    <col min="9" max="9" width="12.69140625" style="53" hidden="1" customWidth="1"/>
    <col min="10" max="10" width="11.69140625" style="36" customWidth="1"/>
    <col min="11" max="11" width="30.69140625" style="36" customWidth="1"/>
    <col min="12" max="14" width="12.69140625" style="36" customWidth="1"/>
    <col min="15" max="15" width="20.69140625" style="36" customWidth="1"/>
    <col min="16" max="16" width="10.69140625" style="36" customWidth="1"/>
    <col min="17" max="17" width="8.69140625" style="36" customWidth="1"/>
    <col min="18" max="18" width="20.69140625" style="36" customWidth="1"/>
    <col min="19" max="24" width="9.07421875" style="36"/>
    <col min="25" max="26" width="0" style="36" hidden="1" customWidth="1"/>
    <col min="27" max="16384" width="9.07421875" style="36"/>
  </cols>
  <sheetData>
    <row r="1" spans="1:26" ht="21" customHeight="1" x14ac:dyDescent="0.7">
      <c r="A1" s="36"/>
      <c r="B1" s="53"/>
      <c r="C1" s="268"/>
      <c r="D1" s="268"/>
      <c r="E1" s="286"/>
      <c r="F1" s="268"/>
      <c r="G1" s="286"/>
      <c r="H1" s="2"/>
    </row>
    <row r="2" spans="1:26" ht="21" customHeight="1" x14ac:dyDescent="0.7">
      <c r="A2" s="7" t="s">
        <v>3</v>
      </c>
      <c r="B2" s="7"/>
      <c r="C2" s="268"/>
      <c r="D2" s="268"/>
      <c r="E2" s="286"/>
      <c r="F2" s="268"/>
      <c r="G2" s="286"/>
      <c r="H2" s="2"/>
    </row>
    <row r="3" spans="1:26" ht="21" customHeight="1" x14ac:dyDescent="0.7">
      <c r="A3" s="80" t="str" cm="1">
        <f t="array" aca="1" ref="A3" ca="1">MID(CELL("filename",A1),FIND("]",CELL("filename",A1))+1,256)</f>
        <v>DevCoAssessmentInput(CE&amp;O)</v>
      </c>
      <c r="B3" s="8"/>
      <c r="C3" s="268"/>
      <c r="D3" s="268"/>
      <c r="E3" s="286"/>
      <c r="F3" s="268"/>
      <c r="G3" s="286"/>
      <c r="H3" s="2"/>
    </row>
    <row r="4" spans="1:26" ht="4.95" customHeight="1" x14ac:dyDescent="0.7">
      <c r="A4" s="8"/>
      <c r="B4" s="8"/>
      <c r="C4" s="268"/>
      <c r="D4" s="268"/>
      <c r="E4" s="286"/>
      <c r="F4" s="268"/>
      <c r="G4" s="286"/>
      <c r="H4" s="2"/>
    </row>
    <row r="5" spans="1:26" s="275" customFormat="1" ht="63" customHeight="1" x14ac:dyDescent="0.7">
      <c r="A5" s="29" t="s">
        <v>690</v>
      </c>
      <c r="B5" s="29" t="s">
        <v>691</v>
      </c>
      <c r="C5" s="29" t="s">
        <v>692</v>
      </c>
      <c r="D5" s="56" t="s">
        <v>693</v>
      </c>
      <c r="E5" s="32" t="s">
        <v>694</v>
      </c>
      <c r="F5" s="57" t="s">
        <v>695</v>
      </c>
      <c r="G5" s="32" t="s">
        <v>696</v>
      </c>
      <c r="H5" s="57" t="s">
        <v>697</v>
      </c>
      <c r="I5" s="32" t="s">
        <v>698</v>
      </c>
    </row>
    <row r="6" spans="1:26" ht="57" customHeight="1" x14ac:dyDescent="0.7">
      <c r="A6" s="405" t="s">
        <v>1019</v>
      </c>
      <c r="B6" s="242" t="s">
        <v>1589</v>
      </c>
      <c r="C6" s="380">
        <v>204358702695.67105</v>
      </c>
      <c r="D6" s="270" t="s">
        <v>158</v>
      </c>
      <c r="E6" s="287" t="s">
        <v>1530</v>
      </c>
      <c r="F6" s="381"/>
      <c r="G6" s="287"/>
      <c r="H6" s="341"/>
      <c r="I6" s="404" t="s">
        <v>1321</v>
      </c>
      <c r="Y6" s="424">
        <v>1</v>
      </c>
      <c r="Z6" s="353">
        <v>1</v>
      </c>
    </row>
    <row r="7" spans="1:26" ht="36" customHeight="1" x14ac:dyDescent="0.7">
      <c r="A7" s="406"/>
      <c r="B7" s="242" t="s">
        <v>1590</v>
      </c>
      <c r="C7" s="380">
        <v>349203458382.31726</v>
      </c>
      <c r="D7" s="270" t="s">
        <v>158</v>
      </c>
      <c r="E7" s="287" t="s">
        <v>1746</v>
      </c>
      <c r="F7" s="381"/>
      <c r="G7" s="287"/>
      <c r="H7" s="341"/>
      <c r="I7" s="404"/>
      <c r="Y7" s="424"/>
      <c r="Z7" s="353">
        <v>2</v>
      </c>
    </row>
    <row r="8" spans="1:26" ht="36" customHeight="1" x14ac:dyDescent="0.7">
      <c r="A8" s="405" t="s">
        <v>1020</v>
      </c>
      <c r="B8" s="242" t="s">
        <v>1591</v>
      </c>
      <c r="C8" s="380">
        <v>102</v>
      </c>
      <c r="D8" s="270" t="s">
        <v>602</v>
      </c>
      <c r="E8" s="287" t="s">
        <v>1747</v>
      </c>
      <c r="F8" s="381"/>
      <c r="G8" s="287"/>
      <c r="H8" s="341"/>
      <c r="I8" s="404" t="s">
        <v>1021</v>
      </c>
      <c r="Y8" s="424">
        <v>2</v>
      </c>
      <c r="Z8" s="353">
        <v>3</v>
      </c>
    </row>
    <row r="9" spans="1:26" ht="36" customHeight="1" x14ac:dyDescent="0.7">
      <c r="A9" s="406"/>
      <c r="B9" s="242" t="s">
        <v>1314</v>
      </c>
      <c r="C9" s="380">
        <v>239</v>
      </c>
      <c r="D9" s="270" t="s">
        <v>158</v>
      </c>
      <c r="E9" s="287" t="s">
        <v>1748</v>
      </c>
      <c r="F9" s="381"/>
      <c r="G9" s="287"/>
      <c r="H9" s="341"/>
      <c r="I9" s="404"/>
      <c r="Y9" s="424"/>
      <c r="Z9" s="353">
        <v>4</v>
      </c>
    </row>
    <row r="10" spans="1:26" ht="57" customHeight="1" x14ac:dyDescent="0.7">
      <c r="A10" s="366" t="s">
        <v>1022</v>
      </c>
      <c r="B10" s="242" t="s">
        <v>1593</v>
      </c>
      <c r="C10" s="380" t="s">
        <v>1272</v>
      </c>
      <c r="D10" s="270" t="s">
        <v>158</v>
      </c>
      <c r="E10" s="287" t="s">
        <v>1749</v>
      </c>
      <c r="F10" s="381"/>
      <c r="G10" s="287"/>
      <c r="H10" s="341"/>
      <c r="I10" s="369" t="s">
        <v>1023</v>
      </c>
      <c r="Y10" s="352">
        <v>3</v>
      </c>
      <c r="Z10" s="353">
        <v>6</v>
      </c>
    </row>
    <row r="11" spans="1:26" ht="78" customHeight="1" x14ac:dyDescent="0.7">
      <c r="A11" s="366" t="s">
        <v>1024</v>
      </c>
      <c r="B11" s="242" t="s">
        <v>1594</v>
      </c>
      <c r="C11" s="380" t="s">
        <v>1272</v>
      </c>
      <c r="D11" s="270" t="s">
        <v>158</v>
      </c>
      <c r="E11" s="287" t="s">
        <v>1531</v>
      </c>
      <c r="F11" s="381"/>
      <c r="G11" s="287"/>
      <c r="H11" s="341"/>
      <c r="I11" s="369" t="s">
        <v>1025</v>
      </c>
      <c r="Y11" s="352">
        <v>4</v>
      </c>
      <c r="Z11" s="353">
        <v>8</v>
      </c>
    </row>
    <row r="12" spans="1:26" ht="36" customHeight="1" x14ac:dyDescent="0.7">
      <c r="A12" s="366" t="s">
        <v>1026</v>
      </c>
      <c r="B12" s="242" t="s">
        <v>1595</v>
      </c>
      <c r="C12" s="380">
        <v>1</v>
      </c>
      <c r="D12" s="270" t="s">
        <v>539</v>
      </c>
      <c r="E12" s="287" t="s">
        <v>1533</v>
      </c>
      <c r="F12" s="381"/>
      <c r="G12" s="287"/>
      <c r="H12" s="341"/>
      <c r="I12" s="369" t="s">
        <v>1027</v>
      </c>
      <c r="Y12" s="352">
        <v>5</v>
      </c>
      <c r="Z12" s="353">
        <v>11</v>
      </c>
    </row>
    <row r="13" spans="1:26" ht="57" customHeight="1" x14ac:dyDescent="0.7">
      <c r="A13" s="405" t="s">
        <v>1028</v>
      </c>
      <c r="B13" s="242" t="s">
        <v>1596</v>
      </c>
      <c r="C13" s="380" t="s">
        <v>1272</v>
      </c>
      <c r="D13" s="270" t="s">
        <v>158</v>
      </c>
      <c r="E13" s="287" t="s">
        <v>1750</v>
      </c>
      <c r="F13" s="381"/>
      <c r="G13" s="287"/>
      <c r="H13" s="341"/>
      <c r="I13" s="404" t="s">
        <v>1029</v>
      </c>
      <c r="Y13" s="424">
        <v>6</v>
      </c>
      <c r="Z13" s="353">
        <v>23</v>
      </c>
    </row>
    <row r="14" spans="1:26" ht="36" customHeight="1" x14ac:dyDescent="0.7">
      <c r="A14" s="406"/>
      <c r="B14" s="242" t="s">
        <v>1319</v>
      </c>
      <c r="C14" s="380" t="s">
        <v>1272</v>
      </c>
      <c r="D14" s="270" t="s">
        <v>158</v>
      </c>
      <c r="E14" s="287" t="s">
        <v>1751</v>
      </c>
      <c r="F14" s="381"/>
      <c r="G14" s="287"/>
      <c r="H14" s="341"/>
      <c r="I14" s="404"/>
      <c r="Y14" s="424"/>
      <c r="Z14" s="353">
        <v>24</v>
      </c>
    </row>
    <row r="15" spans="1:26" ht="57" customHeight="1" x14ac:dyDescent="0.7">
      <c r="A15" s="366" t="s">
        <v>1030</v>
      </c>
      <c r="B15" s="242" t="s">
        <v>1597</v>
      </c>
      <c r="C15" s="380" t="s">
        <v>1272</v>
      </c>
      <c r="D15" s="270" t="s">
        <v>158</v>
      </c>
      <c r="E15" s="287" t="s">
        <v>1532</v>
      </c>
      <c r="F15" s="381"/>
      <c r="G15" s="287"/>
      <c r="H15" s="341"/>
      <c r="I15" s="369" t="s">
        <v>1031</v>
      </c>
      <c r="Y15" s="352">
        <v>7</v>
      </c>
      <c r="Z15" s="353">
        <v>25</v>
      </c>
    </row>
  </sheetData>
  <sheetProtection algorithmName="SHA-512" hashValue="PxLG+gsUj6iRtEiIJ/RCciRhOHO9NEb/IRg8mCHddjRXnIw20Ts4TtPI8y1xuP+3Hp68tzjdbirJJdFYwX3CdA==" saltValue="G4hWeZ5xL9oOg0Nep+XM7g==" spinCount="100000" sheet="1" objects="1" scenarios="1"/>
  <mergeCells count="9">
    <mergeCell ref="Y6:Y7"/>
    <mergeCell ref="Y8:Y9"/>
    <mergeCell ref="Y13:Y14"/>
    <mergeCell ref="A13:A14"/>
    <mergeCell ref="I6:I7"/>
    <mergeCell ref="I8:I9"/>
    <mergeCell ref="I13:I14"/>
    <mergeCell ref="A6:A7"/>
    <mergeCell ref="A8:A9"/>
  </mergeCells>
  <phoneticPr fontId="10" type="noConversion"/>
  <conditionalFormatting sqref="A6 A15 A11:A12">
    <cfRule type="expression" dxfId="291" priority="10">
      <formula>LEN(A6)&gt;255</formula>
    </cfRule>
  </conditionalFormatting>
  <conditionalFormatting sqref="A10 A8 A13">
    <cfRule type="expression" dxfId="290" priority="9">
      <formula>LEN(A8)&gt;255</formula>
    </cfRule>
  </conditionalFormatting>
  <conditionalFormatting sqref="B6 B15 B11:B12">
    <cfRule type="expression" dxfId="289" priority="8">
      <formula>LEN(B6)&gt;255</formula>
    </cfRule>
  </conditionalFormatting>
  <conditionalFormatting sqref="B7:B10 B13:B14">
    <cfRule type="expression" dxfId="288" priority="7">
      <formula>LEN(B7)&gt;255</formula>
    </cfRule>
  </conditionalFormatting>
  <conditionalFormatting sqref="I6 I15 I11:I12">
    <cfRule type="expression" dxfId="287" priority="6">
      <formula>LEN(I6)&gt;255</formula>
    </cfRule>
  </conditionalFormatting>
  <conditionalFormatting sqref="I10 I8 I13">
    <cfRule type="expression" dxfId="286" priority="5">
      <formula>LEN(I8)&gt;255</formula>
    </cfRule>
  </conditionalFormatting>
  <conditionalFormatting sqref="Y15 Y10:Y13 Y6">
    <cfRule type="expression" dxfId="285" priority="4">
      <formula>LEN(Y6)&gt;255</formula>
    </cfRule>
  </conditionalFormatting>
  <conditionalFormatting sqref="Y8">
    <cfRule type="expression" dxfId="284" priority="3">
      <formula>LEN(Y8)&gt;255</formula>
    </cfRule>
  </conditionalFormatting>
  <conditionalFormatting sqref="Z15 Z10:Z13 Z6">
    <cfRule type="expression" dxfId="283" priority="2">
      <formula>LEN(Z6)&gt;255</formula>
    </cfRule>
  </conditionalFormatting>
  <conditionalFormatting sqref="Z7:Z9 Z14">
    <cfRule type="expression" dxfId="282" priority="1">
      <formula>LEN(Z7)&gt;255</formula>
    </cfRule>
  </conditionalFormatting>
  <pageMargins left="0.59055118110236227" right="0.39370078740157483" top="0.39370078740157483" bottom="0.39370078740157483" header="0.31496062992125984" footer="0.31496062992125984"/>
  <pageSetup paperSize="9" scale="38"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3F516E6B-D37A-476C-AC59-74C021F0CE46}">
          <x14:formula1>
            <xm:f>Setting!$E$6:$E$105</xm:f>
          </x14:formula1>
          <xm:sqref>C6:C15</xm:sqref>
        </x14:dataValidation>
        <x14:dataValidation type="list" errorStyle="information" allowBlank="1" showInputMessage="1" showErrorMessage="1" xr:uid="{2AA740EF-D476-46DD-818F-F3C6B28A0BCD}">
          <x14:formula1>
            <xm:f>DocumentList!$E$6:$E$999</xm:f>
          </x14:formula1>
          <xm:sqref>D6:D15</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F9F3-2F5B-4676-87DC-EACE26D7EF2B}">
  <sheetPr codeName="Sheet54">
    <tabColor theme="9"/>
    <pageSetUpPr fitToPage="1"/>
  </sheetPr>
  <dimension ref="A1:Z15"/>
  <sheetViews>
    <sheetView showGridLines="0" showRowColHeaders="0" zoomScale="85" zoomScaleNormal="85" workbookViewId="0">
      <pane xSplit="6" ySplit="5" topLeftCell="G8" activePane="bottomRight" state="frozen"/>
      <selection pane="topRight" activeCell="D23" sqref="D23"/>
      <selection pane="bottomLeft" activeCell="D23" sqref="D23"/>
      <selection pane="bottomRight" activeCell="C8" sqref="C8:C9"/>
    </sheetView>
  </sheetViews>
  <sheetFormatPr defaultColWidth="9.07421875" defaultRowHeight="21" x14ac:dyDescent="0.7"/>
  <cols>
    <col min="1" max="1" width="33.69140625" style="3" customWidth="1"/>
    <col min="2" max="2" width="21.3046875" style="336" hidden="1" customWidth="1"/>
    <col min="3" max="3" width="9.69140625" style="1" customWidth="1"/>
    <col min="4" max="4" width="12.69140625" style="345" customWidth="1"/>
    <col min="5" max="5" width="7.69140625" style="345" customWidth="1"/>
    <col min="6" max="6" width="11.69140625" style="28" customWidth="1"/>
    <col min="7" max="7" width="33.69140625" style="27" customWidth="1"/>
    <col min="8" max="8" width="8.69140625" style="27" customWidth="1"/>
    <col min="9" max="9" width="12.69140625" style="27" customWidth="1"/>
    <col min="10" max="10" width="11.69140625" style="27" customWidth="1"/>
    <col min="11" max="11" width="30.69140625" style="277" customWidth="1"/>
    <col min="12" max="13" width="12.69140625" style="345" customWidth="1"/>
    <col min="14" max="14" width="12.69140625" style="28" customWidth="1"/>
    <col min="15" max="15" width="20.69140625" style="277" customWidth="1"/>
    <col min="16" max="16" width="10.69140625" style="345" customWidth="1"/>
    <col min="17" max="17" width="8.69140625" style="345" customWidth="1"/>
    <col min="18" max="18" width="20.69140625" style="277" customWidth="1"/>
    <col min="19" max="24" width="9.07421875" style="1"/>
    <col min="25" max="26" width="0" style="1" hidden="1" customWidth="1"/>
    <col min="27" max="16384" width="9.07421875" style="1"/>
  </cols>
  <sheetData>
    <row r="1" spans="1:26" ht="21" customHeight="1" x14ac:dyDescent="0.7">
      <c r="A1" s="51"/>
      <c r="B1" s="51"/>
      <c r="D1" s="1"/>
      <c r="E1" s="1"/>
      <c r="G1" s="123"/>
      <c r="H1" s="123"/>
      <c r="I1" s="123"/>
      <c r="J1" s="123"/>
      <c r="K1" s="276"/>
      <c r="L1" s="1"/>
      <c r="M1" s="1"/>
      <c r="O1" s="276"/>
      <c r="P1" s="1"/>
      <c r="Q1" s="1"/>
      <c r="R1" s="276"/>
    </row>
    <row r="2" spans="1:26" ht="21" customHeight="1" x14ac:dyDescent="0.7">
      <c r="A2" s="7" t="s">
        <v>3</v>
      </c>
      <c r="B2" s="7"/>
      <c r="D2" s="1"/>
      <c r="E2" s="1"/>
      <c r="G2" s="123"/>
      <c r="H2" s="123"/>
      <c r="I2" s="123"/>
      <c r="J2" s="123"/>
      <c r="K2" s="276"/>
      <c r="L2" s="1"/>
      <c r="M2" s="1"/>
      <c r="O2" s="276"/>
      <c r="P2" s="1"/>
      <c r="Q2" s="1"/>
      <c r="R2" s="276"/>
    </row>
    <row r="3" spans="1:26" ht="21" customHeight="1" x14ac:dyDescent="0.7">
      <c r="A3" s="80" t="str" cm="1">
        <f t="array" aca="1" ref="A3" ca="1">MID(CELL("filename",A1),FIND("]",CELL("filename",A1))+1,256)</f>
        <v>DevCoAssessmentAnalysis(CE&amp;O)</v>
      </c>
      <c r="B3" s="8"/>
      <c r="D3" s="1"/>
      <c r="E3" s="1"/>
      <c r="G3" s="123"/>
      <c r="H3" s="123"/>
      <c r="I3" s="123"/>
      <c r="J3" s="123"/>
      <c r="K3" s="276"/>
      <c r="L3" s="1"/>
      <c r="M3" s="1"/>
      <c r="O3" s="276"/>
      <c r="P3" s="1"/>
      <c r="Q3" s="1"/>
      <c r="R3" s="276"/>
    </row>
    <row r="4" spans="1:26" ht="4.95" customHeight="1" x14ac:dyDescent="0.7">
      <c r="A4" s="8"/>
      <c r="B4" s="8"/>
      <c r="D4" s="2"/>
      <c r="E4" s="2"/>
      <c r="G4" s="123"/>
      <c r="H4" s="123"/>
      <c r="I4" s="123"/>
      <c r="J4" s="123"/>
      <c r="K4" s="268"/>
      <c r="L4" s="2"/>
      <c r="M4" s="1"/>
      <c r="O4" s="276"/>
      <c r="P4" s="1"/>
      <c r="Q4" s="1"/>
      <c r="R4" s="276"/>
    </row>
    <row r="5" spans="1:26" s="192" customFormat="1" ht="63" customHeight="1" x14ac:dyDescent="0.7">
      <c r="A5" s="29" t="s">
        <v>690</v>
      </c>
      <c r="B5" s="29" t="s">
        <v>691</v>
      </c>
      <c r="C5" s="256" t="s">
        <v>738</v>
      </c>
      <c r="D5" s="29" t="s">
        <v>739</v>
      </c>
      <c r="E5" s="29" t="s">
        <v>740</v>
      </c>
      <c r="F5" s="30" t="s">
        <v>741</v>
      </c>
      <c r="G5" s="31" t="s">
        <v>742</v>
      </c>
      <c r="H5" s="284" t="s">
        <v>743</v>
      </c>
      <c r="I5" s="285" t="s">
        <v>744</v>
      </c>
      <c r="J5" s="280" t="s">
        <v>745</v>
      </c>
      <c r="K5" s="29" t="s">
        <v>746</v>
      </c>
      <c r="L5" s="29" t="s">
        <v>747</v>
      </c>
      <c r="M5" s="29" t="s">
        <v>748</v>
      </c>
      <c r="N5" s="30" t="s">
        <v>749</v>
      </c>
      <c r="O5" s="29" t="s">
        <v>750</v>
      </c>
      <c r="P5" s="31" t="s">
        <v>751</v>
      </c>
      <c r="Q5" s="31" t="s">
        <v>752</v>
      </c>
      <c r="R5" s="29" t="s">
        <v>753</v>
      </c>
    </row>
    <row r="6" spans="1:26" x14ac:dyDescent="0.7">
      <c r="A6" s="425" t="s">
        <v>1591</v>
      </c>
      <c r="B6" s="369" t="s">
        <v>1311</v>
      </c>
      <c r="C6" s="412">
        <f>IFERROR(('DevCoAssessmentInput(CE&amp;O)'!$C$7 - 'DevCoAssessmentInput(CE&amp;O)'!$C$6)/'DevCoAssessmentInput(CE&amp;O)'!$C$6,"Data Not Available")</f>
        <v>0.70877703653437052</v>
      </c>
      <c r="D6" s="414" t="str">
        <f>_xlfn.IFS($C$6="Data Not Available","Needs Improvement",$C$6="","Needs Improvement",$C$6&lt;0.1,"Good",$C$6&lt;=0.2,"Satisfactory",$C$6&gt;0.2,"Needs Improvement")</f>
        <v>Needs Improvement</v>
      </c>
      <c r="E6" s="415">
        <f>_xlfn.IFS($D$6="Good", 100%, $D$6="Satisfactory", 66%, $D$6="Needs Improvement", 33%)</f>
        <v>0.33</v>
      </c>
      <c r="F6" s="416">
        <v>0.8</v>
      </c>
      <c r="G6" s="426" t="s">
        <v>1321</v>
      </c>
      <c r="H6" s="416" t="s">
        <v>869</v>
      </c>
      <c r="I6" s="416" t="s">
        <v>1032</v>
      </c>
      <c r="J6" s="416" t="s">
        <v>1033</v>
      </c>
      <c r="K6" s="410">
        <v>102</v>
      </c>
      <c r="L6" s="422" t="s">
        <v>1034</v>
      </c>
      <c r="M6" s="420">
        <f>ROUNDDOWN(($F$6*$E$6+$F$8*$E$8)*100,0)/100</f>
        <v>0.33</v>
      </c>
      <c r="N6" s="421">
        <v>0.6</v>
      </c>
      <c r="O6" s="410" t="s">
        <v>602</v>
      </c>
      <c r="P6" s="411" t="s">
        <v>1035</v>
      </c>
      <c r="Q6" s="409">
        <f>ROUNDDOWN(($N$6*$M$6+$N$10*$M$10+$N$13*$M$13)*100,0)/100</f>
        <v>0.38</v>
      </c>
      <c r="R6" s="410" t="s">
        <v>1592</v>
      </c>
      <c r="Y6" s="424">
        <v>1</v>
      </c>
      <c r="Z6" s="353">
        <v>1</v>
      </c>
    </row>
    <row r="7" spans="1:26" x14ac:dyDescent="0.7">
      <c r="A7" s="425"/>
      <c r="B7" s="369" t="s">
        <v>1312</v>
      </c>
      <c r="C7" s="413"/>
      <c r="D7" s="414"/>
      <c r="E7" s="415"/>
      <c r="F7" s="416"/>
      <c r="G7" s="426"/>
      <c r="H7" s="416"/>
      <c r="I7" s="416"/>
      <c r="J7" s="416"/>
      <c r="K7" s="410"/>
      <c r="L7" s="422"/>
      <c r="M7" s="420"/>
      <c r="N7" s="421"/>
      <c r="O7" s="410"/>
      <c r="P7" s="411"/>
      <c r="Q7" s="409"/>
      <c r="R7" s="410"/>
      <c r="Y7" s="424"/>
      <c r="Z7" s="353">
        <v>2</v>
      </c>
    </row>
    <row r="8" spans="1:26" x14ac:dyDescent="0.7">
      <c r="A8" s="425" t="s">
        <v>1019</v>
      </c>
      <c r="B8" s="369" t="s">
        <v>1313</v>
      </c>
      <c r="C8" s="412">
        <f>IFERROR('DevCoAssessmentInput(CE&amp;O)'!$C$8/'DevCoAssessmentInput(CE&amp;O)'!$C$9,"Data Not Available")</f>
        <v>0.42677824267782427</v>
      </c>
      <c r="D8" s="414" t="str">
        <f>_xlfn.IFS($C$8="Data Not Available","Needs Improvement",$C$8="","Needs Improvement",$C$8&lt;0.1,"Good",$C$8&lt;=0.3,"Satisfactory",$C$8&gt;0.3,"Needs Improvement")</f>
        <v>Needs Improvement</v>
      </c>
      <c r="E8" s="415">
        <f>_xlfn.IFS($D$8="Good", 100%, $D$8="Satisfactory", 66%, $D$8="Needs Improvement", 33%)</f>
        <v>0.33</v>
      </c>
      <c r="F8" s="416">
        <v>0.2</v>
      </c>
      <c r="G8" s="426" t="s">
        <v>1021</v>
      </c>
      <c r="H8" s="416" t="s">
        <v>869</v>
      </c>
      <c r="I8" s="416" t="s">
        <v>870</v>
      </c>
      <c r="J8" s="416" t="s">
        <v>857</v>
      </c>
      <c r="K8" s="410">
        <v>102</v>
      </c>
      <c r="L8" s="422"/>
      <c r="M8" s="420"/>
      <c r="N8" s="421"/>
      <c r="O8" s="410"/>
      <c r="P8" s="411"/>
      <c r="Q8" s="409"/>
      <c r="R8" s="410"/>
      <c r="Y8" s="424">
        <v>2</v>
      </c>
      <c r="Z8" s="353">
        <v>3</v>
      </c>
    </row>
    <row r="9" spans="1:26" x14ac:dyDescent="0.7">
      <c r="A9" s="425"/>
      <c r="B9" s="369" t="s">
        <v>1314</v>
      </c>
      <c r="C9" s="413"/>
      <c r="D9" s="414"/>
      <c r="E9" s="415"/>
      <c r="F9" s="416"/>
      <c r="G9" s="426"/>
      <c r="H9" s="416"/>
      <c r="I9" s="416"/>
      <c r="J9" s="416"/>
      <c r="K9" s="410"/>
      <c r="L9" s="422"/>
      <c r="M9" s="420"/>
      <c r="N9" s="421"/>
      <c r="O9" s="410"/>
      <c r="P9" s="411"/>
      <c r="Q9" s="409"/>
      <c r="R9" s="410"/>
      <c r="Y9" s="424"/>
      <c r="Z9" s="353">
        <v>4</v>
      </c>
    </row>
    <row r="10" spans="1:26" ht="168" x14ac:dyDescent="0.7">
      <c r="A10" s="366" t="s">
        <v>1022</v>
      </c>
      <c r="B10" s="369" t="s">
        <v>1315</v>
      </c>
      <c r="C10" s="371" t="str">
        <f>IFERROR('DevCoAssessmentInput(CE&amp;O)'!$C$10/'DevCoAssessmentInput(CE&amp;O)'!$C$9,"Data Not Available")</f>
        <v>Data Not Available</v>
      </c>
      <c r="D10" s="370" t="str">
        <f>_xlfn.IFS($C$10="Data Not Available","Needs Improvement",$C$10="","Needs Improvement",$C$10&lt;0.1,"Good",$C$10&lt;=0.3,"Satisfactory",$C$10&gt;0.3,"Needs Improvement")</f>
        <v>Needs Improvement</v>
      </c>
      <c r="E10" s="372">
        <f>_xlfn.IFS($D$10="Good", 100%, $D$10="Satisfactory", 66%, $D$10="Needs Improvement", 33%)</f>
        <v>0.33</v>
      </c>
      <c r="F10" s="243">
        <v>0.2</v>
      </c>
      <c r="G10" s="242" t="s">
        <v>1023</v>
      </c>
      <c r="H10" s="243" t="s">
        <v>869</v>
      </c>
      <c r="I10" s="243" t="s">
        <v>870</v>
      </c>
      <c r="J10" s="243" t="s">
        <v>857</v>
      </c>
      <c r="K10" s="374" t="s">
        <v>1534</v>
      </c>
      <c r="L10" s="422" t="s">
        <v>1036</v>
      </c>
      <c r="M10" s="420">
        <f>ROUNDDOWN(($F$10*$E$10+$F$11*$E$11+$F$12*$E$12)*100,0)/100</f>
        <v>0.59</v>
      </c>
      <c r="N10" s="421">
        <v>0.2</v>
      </c>
      <c r="O10" s="410"/>
      <c r="P10" s="411"/>
      <c r="Q10" s="409"/>
      <c r="R10" s="410"/>
      <c r="Y10" s="352">
        <v>3</v>
      </c>
      <c r="Z10" s="353">
        <v>6</v>
      </c>
    </row>
    <row r="11" spans="1:26" ht="147" x14ac:dyDescent="0.7">
      <c r="A11" s="366" t="s">
        <v>1024</v>
      </c>
      <c r="B11" s="369" t="s">
        <v>1316</v>
      </c>
      <c r="C11" s="371" t="str">
        <f>IFERROR('DevCoAssessmentInput(CE&amp;O)'!$C$11/'DevCoAssessmentInput(CE&amp;O)'!$C$9,"Data Not Available")</f>
        <v>Data Not Available</v>
      </c>
      <c r="D11" s="370" t="str">
        <f>_xlfn.IFS($C$11="Data Not Available","Needs Improvement",$C$11="","Needs Improvement",$C$11&lt;0.05,"Good",$C$11&lt;=0.15,"Satisfactory",$C$11&gt;0.15,"Needs Improvement")</f>
        <v>Needs Improvement</v>
      </c>
      <c r="E11" s="372">
        <f>_xlfn.IFS($D$11="Good", 100%, $D$11="Satisfactory", 66%, $D$11="Needs Improvement", 33%)</f>
        <v>0.33</v>
      </c>
      <c r="F11" s="243">
        <v>0.4</v>
      </c>
      <c r="G11" s="242" t="s">
        <v>1025</v>
      </c>
      <c r="H11" s="243" t="s">
        <v>1037</v>
      </c>
      <c r="I11" s="243" t="s">
        <v>1038</v>
      </c>
      <c r="J11" s="243" t="s">
        <v>1039</v>
      </c>
      <c r="K11" s="374" t="s">
        <v>1535</v>
      </c>
      <c r="L11" s="422"/>
      <c r="M11" s="420"/>
      <c r="N11" s="421"/>
      <c r="O11" s="410"/>
      <c r="P11" s="411"/>
      <c r="Q11" s="409"/>
      <c r="R11" s="410"/>
      <c r="Y11" s="352">
        <v>4</v>
      </c>
      <c r="Z11" s="353">
        <v>8</v>
      </c>
    </row>
    <row r="12" spans="1:26" ht="189" x14ac:dyDescent="0.7">
      <c r="A12" s="366" t="s">
        <v>1026</v>
      </c>
      <c r="B12" s="369" t="s">
        <v>1317</v>
      </c>
      <c r="C12" s="371">
        <f>IFERROR('DevCoAssessmentInput(CE&amp;O)'!$C$12/'DevCoAssessmentInput(CE&amp;O)'!$C$9,"Data Not Available")</f>
        <v>4.1841004184100415E-3</v>
      </c>
      <c r="D12" s="370" t="str">
        <f>_xlfn.IFS($C$12="Data Not Available","Needs Improvement",$C$12="","Needs Improvement",$C$12&lt;0.02,"Good",$C$12&lt;=0.05,"Satisfactory",$C$12&gt;0.05,"Needs Improvement")</f>
        <v>Good</v>
      </c>
      <c r="E12" s="372">
        <f>_xlfn.IFS($D$12="Good", 100%, $D$12="Satisfactory", 66%, $D$12="Needs Improvement", 33%)</f>
        <v>1</v>
      </c>
      <c r="F12" s="243">
        <v>0.4</v>
      </c>
      <c r="G12" s="242" t="s">
        <v>1027</v>
      </c>
      <c r="H12" s="243" t="s">
        <v>1040</v>
      </c>
      <c r="I12" s="243" t="s">
        <v>1041</v>
      </c>
      <c r="J12" s="243" t="s">
        <v>1042</v>
      </c>
      <c r="K12" s="374" t="s">
        <v>1533</v>
      </c>
      <c r="L12" s="422"/>
      <c r="M12" s="420"/>
      <c r="N12" s="421"/>
      <c r="O12" s="410"/>
      <c r="P12" s="411"/>
      <c r="Q12" s="409"/>
      <c r="R12" s="410"/>
      <c r="Y12" s="352">
        <v>5</v>
      </c>
      <c r="Z12" s="353">
        <v>11</v>
      </c>
    </row>
    <row r="13" spans="1:26" x14ac:dyDescent="0.7">
      <c r="A13" s="425" t="s">
        <v>1028</v>
      </c>
      <c r="B13" s="369" t="s">
        <v>1318</v>
      </c>
      <c r="C13" s="412" t="str">
        <f>IFERROR('DevCoAssessmentInput(CE&amp;O)'!$C$13/'DevCoAssessmentInput(CE&amp;O)'!$C$14,"Data Not Available")</f>
        <v>Data Not Available</v>
      </c>
      <c r="D13" s="414" t="str">
        <f>_xlfn.IFS($C$13="Data Not Available","Needs Improvement",$C$13="","Needs Improvement",$C$13&lt;0.05,"Good",$C$13&lt;=0.15,"Satisfactory",$C$13&gt;0.15,"Needs Improvement")</f>
        <v>Needs Improvement</v>
      </c>
      <c r="E13" s="415">
        <f>_xlfn.IFS($D$13="Good", 100%, $D$13="Satisfactory", 66%, $D$13="Needs Improvement", 33%)</f>
        <v>0.33</v>
      </c>
      <c r="F13" s="416">
        <v>0.4</v>
      </c>
      <c r="G13" s="426" t="s">
        <v>1029</v>
      </c>
      <c r="H13" s="416" t="s">
        <v>1037</v>
      </c>
      <c r="I13" s="416" t="s">
        <v>1038</v>
      </c>
      <c r="J13" s="416" t="s">
        <v>1039</v>
      </c>
      <c r="K13" s="410" t="s">
        <v>1536</v>
      </c>
      <c r="L13" s="422" t="s">
        <v>1043</v>
      </c>
      <c r="M13" s="420">
        <f>ROUNDDOWN(($F$13*$E$13+$F$15*$E$15)*100,0)/100</f>
        <v>0.33</v>
      </c>
      <c r="N13" s="421">
        <v>0.2</v>
      </c>
      <c r="O13" s="410"/>
      <c r="P13" s="411"/>
      <c r="Q13" s="409"/>
      <c r="R13" s="410"/>
      <c r="Y13" s="424">
        <v>6</v>
      </c>
      <c r="Z13" s="353">
        <v>23</v>
      </c>
    </row>
    <row r="14" spans="1:26" x14ac:dyDescent="0.7">
      <c r="A14" s="425"/>
      <c r="B14" s="369" t="s">
        <v>1319</v>
      </c>
      <c r="C14" s="413"/>
      <c r="D14" s="414"/>
      <c r="E14" s="415"/>
      <c r="F14" s="416"/>
      <c r="G14" s="426"/>
      <c r="H14" s="416"/>
      <c r="I14" s="416"/>
      <c r="J14" s="416"/>
      <c r="K14" s="410"/>
      <c r="L14" s="422"/>
      <c r="M14" s="420"/>
      <c r="N14" s="421"/>
      <c r="O14" s="410"/>
      <c r="P14" s="411"/>
      <c r="Q14" s="409"/>
      <c r="R14" s="410"/>
      <c r="Y14" s="424"/>
      <c r="Z14" s="353">
        <v>24</v>
      </c>
    </row>
    <row r="15" spans="1:26" ht="189" x14ac:dyDescent="0.7">
      <c r="A15" s="366" t="s">
        <v>1030</v>
      </c>
      <c r="B15" s="369" t="s">
        <v>1320</v>
      </c>
      <c r="C15" s="371" t="str">
        <f>IF(OR('DevCoAssessmentInput(CE&amp;O)'!$C$15="",'DevCoAssessmentInput(CE&amp;O)'!$C$15="Data Not Available"),"Data Not Available",IFERROR(('DevCoAssessmentInput(CE&amp;O)'!$C$13-'DevCoAssessmentInput(CE&amp;O)'!$C$15)/'DevCoAssessmentInput(CE&amp;O)'!$C$13,"Data Not Available"))</f>
        <v>Data Not Available</v>
      </c>
      <c r="D15" s="370" t="str">
        <f>_xlfn.IFS($C$15="Data Not Available","Needs Improvement",$C$15="","Needs Improvement",$C$15&lt;0.1,"Good",$C$15&lt;=0.2,"Satisfactory",$C$15&gt;0.2,"Needs Improvement")</f>
        <v>Needs Improvement</v>
      </c>
      <c r="E15" s="372">
        <f>_xlfn.IFS($D$15="Good", 100%, $D$15="Satisfactory", 66%, $D$15="Needs Improvement", 33%)</f>
        <v>0.33</v>
      </c>
      <c r="F15" s="243">
        <v>0.6</v>
      </c>
      <c r="G15" s="242" t="s">
        <v>1031</v>
      </c>
      <c r="H15" s="243" t="s">
        <v>869</v>
      </c>
      <c r="I15" s="243" t="s">
        <v>1032</v>
      </c>
      <c r="J15" s="243" t="s">
        <v>1033</v>
      </c>
      <c r="K15" s="374" t="s">
        <v>1537</v>
      </c>
      <c r="L15" s="422"/>
      <c r="M15" s="420"/>
      <c r="N15" s="421"/>
      <c r="O15" s="410"/>
      <c r="P15" s="411"/>
      <c r="Q15" s="409"/>
      <c r="R15" s="410"/>
      <c r="Y15" s="352">
        <v>7</v>
      </c>
      <c r="Z15" s="353">
        <v>25</v>
      </c>
    </row>
  </sheetData>
  <sheetProtection algorithmName="SHA-512" hashValue="E6YD/SW7NIk4pdmvI/4q+xWsJocUKfxCiQeQncnpt33XXeWAgZQDZkZSzupj1jFVfDD20zoGYug/aJ5Qh2iZ0Q==" saltValue="HhA3x98EWhNXZjD1W9dG1w==" spinCount="100000" sheet="1" objects="1" scenarios="1"/>
  <mergeCells count="48">
    <mergeCell ref="Y6:Y7"/>
    <mergeCell ref="Y8:Y9"/>
    <mergeCell ref="Y13:Y14"/>
    <mergeCell ref="P6:P15"/>
    <mergeCell ref="Q6:Q15"/>
    <mergeCell ref="R6:R15"/>
    <mergeCell ref="G13:G14"/>
    <mergeCell ref="H13:H14"/>
    <mergeCell ref="I13:I14"/>
    <mergeCell ref="J13:J14"/>
    <mergeCell ref="K13:K14"/>
    <mergeCell ref="N6:N9"/>
    <mergeCell ref="N10:N12"/>
    <mergeCell ref="O6:O9"/>
    <mergeCell ref="O10:O12"/>
    <mergeCell ref="N13:N15"/>
    <mergeCell ref="O13:O15"/>
    <mergeCell ref="A13:A14"/>
    <mergeCell ref="C13:C14"/>
    <mergeCell ref="D13:D14"/>
    <mergeCell ref="E13:E14"/>
    <mergeCell ref="F13:F14"/>
    <mergeCell ref="A6:A7"/>
    <mergeCell ref="E8:E9"/>
    <mergeCell ref="F8:F9"/>
    <mergeCell ref="G8:G9"/>
    <mergeCell ref="J8:J9"/>
    <mergeCell ref="G6:G7"/>
    <mergeCell ref="C6:C7"/>
    <mergeCell ref="D6:D7"/>
    <mergeCell ref="E6:E7"/>
    <mergeCell ref="F6:F7"/>
    <mergeCell ref="H8:H9"/>
    <mergeCell ref="I8:I9"/>
    <mergeCell ref="A8:A9"/>
    <mergeCell ref="C8:C9"/>
    <mergeCell ref="D8:D9"/>
    <mergeCell ref="K8:K9"/>
    <mergeCell ref="L6:L9"/>
    <mergeCell ref="H6:H7"/>
    <mergeCell ref="I6:I7"/>
    <mergeCell ref="J6:J7"/>
    <mergeCell ref="K6:K7"/>
    <mergeCell ref="L10:L12"/>
    <mergeCell ref="M6:M9"/>
    <mergeCell ref="M10:M12"/>
    <mergeCell ref="L13:L15"/>
    <mergeCell ref="M13:M15"/>
  </mergeCells>
  <conditionalFormatting sqref="E16:E1048576 M16:M1048576 Q16:Q1048576">
    <cfRule type="cellIs" dxfId="281" priority="834" stopIfTrue="1" operator="equal">
      <formula>0</formula>
    </cfRule>
    <cfRule type="cellIs" dxfId="280" priority="835" stopIfTrue="1" operator="lessThan">
      <formula>1.5</formula>
    </cfRule>
    <cfRule type="cellIs" dxfId="279" priority="836" stopIfTrue="1" operator="lessThan">
      <formula>2.5</formula>
    </cfRule>
    <cfRule type="cellIs" dxfId="278" priority="837" stopIfTrue="1" operator="greaterThanOrEqual">
      <formula>2.5</formula>
    </cfRule>
  </conditionalFormatting>
  <conditionalFormatting sqref="Y15 Y10:Y13 Y6">
    <cfRule type="expression" dxfId="277" priority="33">
      <formula>LEN(Y6)&gt;255</formula>
    </cfRule>
  </conditionalFormatting>
  <conditionalFormatting sqref="Y8">
    <cfRule type="expression" dxfId="276" priority="32">
      <formula>LEN(Y8)&gt;255</formula>
    </cfRule>
  </conditionalFormatting>
  <conditionalFormatting sqref="Z15 Z10:Z13 Z6">
    <cfRule type="expression" dxfId="275" priority="31">
      <formula>LEN(Z6)&gt;255</formula>
    </cfRule>
  </conditionalFormatting>
  <conditionalFormatting sqref="Z7:Z9 Z14">
    <cfRule type="expression" dxfId="274" priority="30">
      <formula>LEN(Z7)&gt;255</formula>
    </cfRule>
  </conditionalFormatting>
  <conditionalFormatting sqref="A6 A15 A11:A12">
    <cfRule type="expression" dxfId="273" priority="29">
      <formula>LEN(A6)&gt;255</formula>
    </cfRule>
  </conditionalFormatting>
  <conditionalFormatting sqref="A10 A8 A13">
    <cfRule type="expression" dxfId="272" priority="28">
      <formula>LEN(A8)&gt;255</formula>
    </cfRule>
  </conditionalFormatting>
  <conditionalFormatting sqref="B6 B15 B11:B12">
    <cfRule type="expression" dxfId="271" priority="27">
      <formula>LEN(B6)&gt;255</formula>
    </cfRule>
  </conditionalFormatting>
  <conditionalFormatting sqref="B7:B10 B13:B14">
    <cfRule type="expression" dxfId="270" priority="26">
      <formula>LEN(B7)&gt;255</formula>
    </cfRule>
  </conditionalFormatting>
  <conditionalFormatting sqref="C6 C15 C11:C12">
    <cfRule type="expression" dxfId="269" priority="25">
      <formula>LEN(C6)&gt;255</formula>
    </cfRule>
  </conditionalFormatting>
  <conditionalFormatting sqref="C10 C8 C13">
    <cfRule type="expression" dxfId="268" priority="24">
      <formula>LEN(C8)&gt;255</formula>
    </cfRule>
  </conditionalFormatting>
  <conditionalFormatting sqref="D6 D15 D11:D12">
    <cfRule type="expression" dxfId="267" priority="23">
      <formula>LEN(D6)&gt;255</formula>
    </cfRule>
  </conditionalFormatting>
  <conditionalFormatting sqref="D10 D8 D13">
    <cfRule type="expression" dxfId="266" priority="22">
      <formula>LEN(D8)&gt;255</formula>
    </cfRule>
  </conditionalFormatting>
  <conditionalFormatting sqref="F6 F15 F11:F12">
    <cfRule type="expression" dxfId="265" priority="19">
      <formula>LEN(F6)&gt;255</formula>
    </cfRule>
  </conditionalFormatting>
  <conditionalFormatting sqref="F10 F8 F13">
    <cfRule type="expression" dxfId="264" priority="18">
      <formula>LEN(F8)&gt;255</formula>
    </cfRule>
  </conditionalFormatting>
  <conditionalFormatting sqref="G6 G15 G11:G12">
    <cfRule type="expression" dxfId="263" priority="17">
      <formula>LEN(G6)&gt;255</formula>
    </cfRule>
  </conditionalFormatting>
  <conditionalFormatting sqref="G10 G8 G13">
    <cfRule type="expression" dxfId="262" priority="16">
      <formula>LEN(G8)&gt;255</formula>
    </cfRule>
  </conditionalFormatting>
  <conditionalFormatting sqref="H6:J6 H15:J15 H11:J12">
    <cfRule type="expression" dxfId="261" priority="15">
      <formula>LEN(H6)&gt;255</formula>
    </cfRule>
  </conditionalFormatting>
  <conditionalFormatting sqref="H10:J10 H8:J8 H13:J13">
    <cfRule type="expression" dxfId="260" priority="14">
      <formula>LEN(H8)&gt;255</formula>
    </cfRule>
  </conditionalFormatting>
  <conditionalFormatting sqref="K6 K15 K11:K12">
    <cfRule type="expression" dxfId="259" priority="13">
      <formula>LEN(K6)&gt;255</formula>
    </cfRule>
  </conditionalFormatting>
  <conditionalFormatting sqref="K10 K8 K13">
    <cfRule type="expression" dxfId="258" priority="12">
      <formula>LEN(K8)&gt;255</formula>
    </cfRule>
  </conditionalFormatting>
  <conditionalFormatting sqref="L6">
    <cfRule type="expression" dxfId="257" priority="11">
      <formula>LEN(L6)&gt;255</formula>
    </cfRule>
  </conditionalFormatting>
  <conditionalFormatting sqref="L10 L13">
    <cfRule type="expression" dxfId="256" priority="10">
      <formula>LEN(L10)&gt;255</formula>
    </cfRule>
  </conditionalFormatting>
  <conditionalFormatting sqref="N6">
    <cfRule type="expression" dxfId="255" priority="7">
      <formula>LEN(N6)&gt;255</formula>
    </cfRule>
  </conditionalFormatting>
  <conditionalFormatting sqref="N10 N13">
    <cfRule type="expression" dxfId="254" priority="6">
      <formula>LEN(N10)&gt;255</formula>
    </cfRule>
  </conditionalFormatting>
  <conditionalFormatting sqref="O6">
    <cfRule type="expression" dxfId="253" priority="5">
      <formula>LEN(O6)&gt;255</formula>
    </cfRule>
  </conditionalFormatting>
  <conditionalFormatting sqref="O10 O13">
    <cfRule type="expression" dxfId="252" priority="4">
      <formula>LEN(O10)&gt;255</formula>
    </cfRule>
  </conditionalFormatting>
  <conditionalFormatting sqref="P6">
    <cfRule type="expression" dxfId="251" priority="3">
      <formula>LEN(P6)&gt;255</formula>
    </cfRule>
  </conditionalFormatting>
  <conditionalFormatting sqref="R6">
    <cfRule type="expression" dxfId="250" priority="1">
      <formula>LEN(R6)&gt;255</formula>
    </cfRule>
  </conditionalFormatting>
  <conditionalFormatting sqref="E6:E15">
    <cfRule type="cellIs" dxfId="249" priority="838" stopIfTrue="1" operator="equal">
      <formula>0</formula>
    </cfRule>
  </conditionalFormatting>
  <conditionalFormatting sqref="E6:E15">
    <cfRule type="cellIs" dxfId="248" priority="839" stopIfTrue="1" operator="lessThan">
      <formula>0.5</formula>
    </cfRule>
  </conditionalFormatting>
  <conditionalFormatting sqref="E6:E15">
    <cfRule type="cellIs" dxfId="247" priority="840" stopIfTrue="1" operator="lessThan">
      <formula>0.7</formula>
    </cfRule>
  </conditionalFormatting>
  <conditionalFormatting sqref="E6:E15">
    <cfRule type="cellIs" dxfId="246" priority="841" stopIfTrue="1" operator="greaterThanOrEqual">
      <formula>0.7</formula>
    </cfRule>
  </conditionalFormatting>
  <conditionalFormatting sqref="M6:M15">
    <cfRule type="cellIs" dxfId="245" priority="842" stopIfTrue="1" operator="equal">
      <formula>0</formula>
    </cfRule>
  </conditionalFormatting>
  <conditionalFormatting sqref="M6:M15">
    <cfRule type="cellIs" dxfId="244" priority="843" stopIfTrue="1" operator="lessThan">
      <formula>0.5</formula>
    </cfRule>
  </conditionalFormatting>
  <conditionalFormatting sqref="M6:M15">
    <cfRule type="cellIs" dxfId="243" priority="844" stopIfTrue="1" operator="lessThan">
      <formula>0.7</formula>
    </cfRule>
  </conditionalFormatting>
  <conditionalFormatting sqref="M6:M15">
    <cfRule type="cellIs" dxfId="242" priority="845" stopIfTrue="1" operator="greaterThanOrEqual">
      <formula>0.7</formula>
    </cfRule>
  </conditionalFormatting>
  <conditionalFormatting sqref="Q6:Q15">
    <cfRule type="cellIs" dxfId="241" priority="846" stopIfTrue="1" operator="equal">
      <formula>0</formula>
    </cfRule>
  </conditionalFormatting>
  <conditionalFormatting sqref="Q6:Q15">
    <cfRule type="cellIs" dxfId="240" priority="847" stopIfTrue="1" operator="lessThan">
      <formula>0.5</formula>
    </cfRule>
  </conditionalFormatting>
  <conditionalFormatting sqref="Q6:Q15">
    <cfRule type="cellIs" dxfId="239" priority="848" stopIfTrue="1" operator="lessThan">
      <formula>0.7</formula>
    </cfRule>
  </conditionalFormatting>
  <conditionalFormatting sqref="Q6:Q15">
    <cfRule type="cellIs" dxfId="238" priority="849"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ADC-2BC6-4FA5-8D98-3BE234A8A28A}">
  <sheetPr codeName="Sheet74">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InterviewQuestion(CE&amp;O)</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5" t="s">
        <v>777</v>
      </c>
      <c r="E5" s="75" t="s">
        <v>778</v>
      </c>
      <c r="F5" s="75" t="s">
        <v>779</v>
      </c>
    </row>
    <row r="6" spans="1:81" ht="55.8" customHeight="1" x14ac:dyDescent="0.7">
      <c r="A6" s="108">
        <f t="shared" ref="A6:A11" si="0">ROW()-5</f>
        <v>1</v>
      </c>
      <c r="B6" s="63" t="s">
        <v>1044</v>
      </c>
      <c r="C6" s="101">
        <v>45786.670185185183</v>
      </c>
      <c r="D6" s="63"/>
      <c r="E6" s="63"/>
      <c r="F6" s="62"/>
    </row>
    <row r="7" spans="1:81" ht="55.8" customHeight="1" x14ac:dyDescent="0.7">
      <c r="A7" s="108">
        <f t="shared" si="0"/>
        <v>2</v>
      </c>
      <c r="B7" s="63" t="s">
        <v>1045</v>
      </c>
      <c r="C7" s="101">
        <v>45786.670185185183</v>
      </c>
      <c r="D7" s="63"/>
      <c r="E7" s="63"/>
      <c r="F7" s="62"/>
    </row>
    <row r="8" spans="1:81" ht="117" customHeight="1" x14ac:dyDescent="0.7">
      <c r="A8" s="108">
        <f t="shared" si="0"/>
        <v>3</v>
      </c>
      <c r="B8" s="63" t="s">
        <v>1046</v>
      </c>
      <c r="C8" s="101">
        <v>45786.670185185183</v>
      </c>
      <c r="D8" s="63"/>
      <c r="E8" s="63"/>
      <c r="F8" s="62"/>
    </row>
    <row r="9" spans="1:81" ht="55.8" customHeight="1" x14ac:dyDescent="0.7">
      <c r="A9" s="108">
        <f t="shared" si="0"/>
        <v>4</v>
      </c>
      <c r="B9" s="63" t="s">
        <v>1047</v>
      </c>
      <c r="C9" s="101">
        <v>45786.670185185183</v>
      </c>
      <c r="D9" s="63"/>
      <c r="E9" s="63"/>
      <c r="F9" s="62"/>
    </row>
    <row r="10" spans="1:81" ht="55.8" customHeight="1" x14ac:dyDescent="0.7">
      <c r="A10" s="108">
        <f t="shared" si="0"/>
        <v>5</v>
      </c>
      <c r="B10" s="63" t="s">
        <v>1048</v>
      </c>
      <c r="C10" s="101">
        <v>45786.670185185183</v>
      </c>
      <c r="D10" s="63"/>
      <c r="E10" s="63"/>
      <c r="F10" s="62"/>
    </row>
    <row r="11" spans="1:81" ht="76.2" customHeight="1" x14ac:dyDescent="0.7">
      <c r="A11" s="106">
        <f t="shared" si="0"/>
        <v>6</v>
      </c>
      <c r="B11" s="63" t="s">
        <v>1049</v>
      </c>
      <c r="C11" s="101">
        <v>45786.670185185183</v>
      </c>
      <c r="D11" s="63"/>
      <c r="E11" s="63"/>
      <c r="F11" s="62"/>
    </row>
    <row r="12" spans="1:81" ht="36" customHeight="1" x14ac:dyDescent="0.7"/>
    <row r="13" spans="1:81" ht="36" customHeight="1" x14ac:dyDescent="0.7"/>
    <row r="14" spans="1:81" ht="36" customHeight="1" x14ac:dyDescent="0.7"/>
    <row r="15" spans="1:81" ht="36" customHeight="1" x14ac:dyDescent="0.7"/>
    <row r="16" spans="1:81"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Hx7bVxQm3R7Ex2k2zVopIMumzv/akkIyPIduwlT7bhn55/e6W9lM2eNSjgCIryOgrpJuqOpWNmn7m1A+srjk8g==" saltValue="AvMoqAFveFLZtx5qYhDuAg=="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FF8-5035-4E85-8344-BBFAA760236A}">
  <sheetPr codeName="Sheet64">
    <tabColor theme="0" tint="-0.499984740745262"/>
    <pageSetUpPr fitToPage="1"/>
  </sheetPr>
  <dimension ref="A1:K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F6" sqref="F6:F20"/>
    </sheetView>
  </sheetViews>
  <sheetFormatPr defaultColWidth="8.69140625" defaultRowHeight="40.200000000000003" customHeight="1" x14ac:dyDescent="0.7"/>
  <cols>
    <col min="1" max="1" width="5.69140625" style="40" customWidth="1"/>
    <col min="2" max="2" width="12.69140625" style="64" customWidth="1"/>
    <col min="3" max="3" width="66.69140625" style="294" customWidth="1"/>
    <col min="4" max="4" width="12.69140625" style="70" customWidth="1"/>
    <col min="5" max="5" width="9.61328125" style="294" hidden="1" customWidth="1"/>
    <col min="6" max="6" width="5.69140625" style="40" hidden="1" customWidth="1"/>
    <col min="7" max="7" width="8.69140625" style="40" customWidth="1"/>
    <col min="8" max="8" width="8.69140625" style="64"/>
    <col min="9" max="9" width="28.23046875" style="64" customWidth="1"/>
    <col min="10" max="10" width="27.765625" style="64" customWidth="1"/>
    <col min="11" max="11" width="28.3046875" style="64" customWidth="1"/>
    <col min="12" max="16384" width="8.69140625" style="64"/>
  </cols>
  <sheetData>
    <row r="1" spans="1:11" s="61" customFormat="1" ht="21" customHeight="1" x14ac:dyDescent="0.7">
      <c r="A1" s="12"/>
      <c r="B1" s="12"/>
      <c r="C1" s="20"/>
      <c r="D1" s="18"/>
      <c r="E1" s="20"/>
      <c r="F1" s="12"/>
      <c r="G1" s="12"/>
    </row>
    <row r="2" spans="1:11" s="61" customFormat="1" ht="21" customHeight="1" x14ac:dyDescent="0.7">
      <c r="A2" s="7" t="s">
        <v>3</v>
      </c>
      <c r="B2" s="7"/>
      <c r="C2" s="41"/>
      <c r="D2" s="24"/>
      <c r="E2" s="41"/>
      <c r="F2" s="12"/>
      <c r="G2" s="12"/>
    </row>
    <row r="3" spans="1:11" s="302" customFormat="1" ht="21" customHeight="1" x14ac:dyDescent="0.7">
      <c r="A3" s="80" t="str" cm="1">
        <f t="array" aca="1" ref="A3" ca="1">MID(CELL("filename",A1),FIND("]",CELL("filename",A1))+1,256)</f>
        <v>AddDataPoint(CE&amp;O)</v>
      </c>
      <c r="B3" s="80"/>
      <c r="C3" s="81"/>
      <c r="D3" s="244"/>
      <c r="E3" s="81"/>
      <c r="F3" s="80"/>
      <c r="G3" s="80"/>
      <c r="H3" s="302" t="s">
        <v>1050</v>
      </c>
    </row>
    <row r="4" spans="1:11" s="61" customFormat="1" ht="4.95" customHeight="1" x14ac:dyDescent="0.7">
      <c r="A4" s="10"/>
      <c r="B4" s="10"/>
      <c r="C4" s="41"/>
      <c r="D4" s="24"/>
      <c r="E4" s="41"/>
      <c r="F4" s="12"/>
      <c r="G4" s="12"/>
      <c r="H4" s="297"/>
    </row>
    <row r="5" spans="1:11" s="70" customFormat="1" ht="63" customHeight="1" x14ac:dyDescent="0.7">
      <c r="A5" s="292" t="s">
        <v>4</v>
      </c>
      <c r="B5" s="292" t="s">
        <v>693</v>
      </c>
      <c r="C5" s="292" t="s">
        <v>790</v>
      </c>
      <c r="D5" s="292" t="s">
        <v>692</v>
      </c>
      <c r="E5" s="293" t="s">
        <v>791</v>
      </c>
      <c r="F5" s="72"/>
      <c r="G5" s="72"/>
      <c r="H5" s="323" t="s">
        <v>792</v>
      </c>
      <c r="I5" s="324" t="s">
        <v>1051</v>
      </c>
      <c r="J5" s="324" t="s">
        <v>1052</v>
      </c>
      <c r="K5" s="324" t="s">
        <v>1053</v>
      </c>
    </row>
    <row r="6" spans="1:11" ht="36" customHeight="1" x14ac:dyDescent="0.7">
      <c r="A6" s="364">
        <f>IF($C6="","",SUBTOTAL(3,$C$6:$C6)*1)</f>
        <v>1</v>
      </c>
      <c r="B6" s="365" t="s">
        <v>158</v>
      </c>
      <c r="C6" s="253" t="s">
        <v>1598</v>
      </c>
      <c r="D6" s="375">
        <v>33213178137.777874</v>
      </c>
      <c r="E6" s="351" t="s">
        <v>1409</v>
      </c>
      <c r="F6" s="349">
        <v>5</v>
      </c>
      <c r="G6" s="321"/>
      <c r="H6" s="325"/>
      <c r="I6" s="326"/>
      <c r="J6" s="326"/>
      <c r="K6" s="326"/>
    </row>
    <row r="7" spans="1:11" ht="36" customHeight="1" x14ac:dyDescent="0.7">
      <c r="A7" s="364">
        <f>IF($C7="","",SUBTOTAL(3,$C$6:$C7)*1)</f>
        <v>2</v>
      </c>
      <c r="B7" s="365" t="s">
        <v>158</v>
      </c>
      <c r="C7" s="253" t="s">
        <v>1599</v>
      </c>
      <c r="D7" s="375">
        <v>1183022352</v>
      </c>
      <c r="E7" s="351" t="s">
        <v>1409</v>
      </c>
      <c r="F7" s="349">
        <v>7</v>
      </c>
      <c r="G7" s="321"/>
      <c r="H7" s="327"/>
      <c r="I7" s="328"/>
      <c r="J7" s="328"/>
      <c r="K7" s="328"/>
    </row>
    <row r="8" spans="1:11" ht="36" customHeight="1" x14ac:dyDescent="0.7">
      <c r="A8" s="364">
        <f>IF($C8="","",SUBTOTAL(3,$C$6:$C8)*1)</f>
        <v>3</v>
      </c>
      <c r="B8" s="365"/>
      <c r="C8" s="253" t="s">
        <v>1600</v>
      </c>
      <c r="D8" s="375"/>
      <c r="E8" s="351" t="s">
        <v>1409</v>
      </c>
      <c r="F8" s="349">
        <v>9</v>
      </c>
      <c r="G8" s="321"/>
      <c r="H8" s="325"/>
      <c r="I8" s="326"/>
      <c r="J8" s="326"/>
      <c r="K8" s="326"/>
    </row>
    <row r="9" spans="1:11" ht="36" customHeight="1" x14ac:dyDescent="0.7">
      <c r="A9" s="364">
        <f>IF($C9="","",SUBTOTAL(3,$C$6:$C9)*1)</f>
        <v>4</v>
      </c>
      <c r="B9" s="365"/>
      <c r="C9" s="253" t="s">
        <v>1601</v>
      </c>
      <c r="D9" s="375"/>
      <c r="E9" s="351" t="s">
        <v>1409</v>
      </c>
      <c r="F9" s="349">
        <v>10</v>
      </c>
      <c r="G9" s="321"/>
      <c r="H9" s="327"/>
      <c r="I9" s="328"/>
      <c r="J9" s="328"/>
      <c r="K9" s="328"/>
    </row>
    <row r="10" spans="1:11" ht="36" customHeight="1" x14ac:dyDescent="0.7">
      <c r="A10" s="364">
        <f>IF($C10="","",SUBTOTAL(3,$C$6:$C10)*1)</f>
        <v>5</v>
      </c>
      <c r="B10" s="365"/>
      <c r="C10" s="253" t="s">
        <v>1602</v>
      </c>
      <c r="D10" s="375"/>
      <c r="E10" s="351" t="s">
        <v>1409</v>
      </c>
      <c r="F10" s="349">
        <v>12</v>
      </c>
      <c r="G10" s="321"/>
      <c r="H10" s="325"/>
      <c r="I10" s="326"/>
      <c r="J10" s="326"/>
      <c r="K10" s="326"/>
    </row>
    <row r="11" spans="1:11" ht="36" customHeight="1" x14ac:dyDescent="0.7">
      <c r="A11" s="364">
        <f>IF($C11="","",SUBTOTAL(3,$C$6:$C11)*1)</f>
        <v>6</v>
      </c>
      <c r="B11" s="365"/>
      <c r="C11" s="253" t="s">
        <v>1603</v>
      </c>
      <c r="D11" s="375"/>
      <c r="E11" s="351" t="s">
        <v>1409</v>
      </c>
      <c r="F11" s="349">
        <v>13</v>
      </c>
      <c r="G11" s="321"/>
      <c r="H11" s="329"/>
      <c r="I11" s="330"/>
      <c r="J11" s="330"/>
      <c r="K11" s="330"/>
    </row>
    <row r="12" spans="1:11" ht="36" customHeight="1" x14ac:dyDescent="0.7">
      <c r="A12" s="364">
        <f>IF($C12="","",SUBTOTAL(3,$C$6:$C12)*1)</f>
        <v>7</v>
      </c>
      <c r="B12" s="365"/>
      <c r="C12" s="253" t="s">
        <v>1604</v>
      </c>
      <c r="D12" s="375"/>
      <c r="E12" s="351" t="s">
        <v>1409</v>
      </c>
      <c r="F12" s="349">
        <v>14</v>
      </c>
      <c r="G12" s="321"/>
    </row>
    <row r="13" spans="1:11" ht="36" customHeight="1" x14ac:dyDescent="0.7">
      <c r="A13" s="364">
        <f>IF($C13="","",SUBTOTAL(3,$C$6:$C13)*1)</f>
        <v>8</v>
      </c>
      <c r="B13" s="365"/>
      <c r="C13" s="253" t="s">
        <v>1605</v>
      </c>
      <c r="D13" s="375"/>
      <c r="E13" s="351" t="s">
        <v>1409</v>
      </c>
      <c r="F13" s="349">
        <v>15</v>
      </c>
      <c r="G13" s="321"/>
    </row>
    <row r="14" spans="1:11" ht="36" customHeight="1" x14ac:dyDescent="0.7">
      <c r="A14" s="364">
        <f>IF($C14="","",SUBTOTAL(3,$C$6:$C14)*1)</f>
        <v>9</v>
      </c>
      <c r="B14" s="365"/>
      <c r="C14" s="253" t="s">
        <v>1606</v>
      </c>
      <c r="D14" s="375"/>
      <c r="E14" s="351" t="s">
        <v>1409</v>
      </c>
      <c r="F14" s="349">
        <v>16</v>
      </c>
      <c r="G14" s="321"/>
    </row>
    <row r="15" spans="1:11" ht="36" customHeight="1" x14ac:dyDescent="0.7">
      <c r="A15" s="364">
        <f>IF($C15="","",SUBTOTAL(3,$C$6:$C15)*1)</f>
        <v>10</v>
      </c>
      <c r="B15" s="365"/>
      <c r="C15" s="253" t="s">
        <v>1607</v>
      </c>
      <c r="D15" s="375">
        <v>83140439457.295319</v>
      </c>
      <c r="E15" s="351" t="s">
        <v>1409</v>
      </c>
      <c r="F15" s="349">
        <v>17</v>
      </c>
      <c r="G15" s="321"/>
    </row>
    <row r="16" spans="1:11" ht="36" customHeight="1" x14ac:dyDescent="0.7">
      <c r="A16" s="364">
        <f>IF($C16="","",SUBTOTAL(3,$C$6:$C16)*1)</f>
        <v>11</v>
      </c>
      <c r="B16" s="365"/>
      <c r="C16" s="253" t="s">
        <v>1608</v>
      </c>
      <c r="D16" s="254"/>
      <c r="E16" s="351" t="s">
        <v>1409</v>
      </c>
      <c r="F16" s="349">
        <v>18</v>
      </c>
      <c r="G16" s="321"/>
    </row>
    <row r="17" spans="1:7" ht="36" customHeight="1" x14ac:dyDescent="0.7">
      <c r="A17" s="364">
        <f>IF($C17="","",SUBTOTAL(3,$C$6:$C17)*1)</f>
        <v>12</v>
      </c>
      <c r="B17" s="365" t="s">
        <v>602</v>
      </c>
      <c r="C17" s="253" t="s">
        <v>1609</v>
      </c>
      <c r="D17" s="254">
        <v>266140780170.02213</v>
      </c>
      <c r="E17" s="351" t="s">
        <v>1409</v>
      </c>
      <c r="F17" s="349">
        <v>19</v>
      </c>
      <c r="G17" s="321"/>
    </row>
    <row r="18" spans="1:7" ht="36" customHeight="1" x14ac:dyDescent="0.7">
      <c r="A18" s="364">
        <f>IF($C18="","",SUBTOTAL(3,$C$6:$C18)*1)</f>
        <v>13</v>
      </c>
      <c r="B18" s="365"/>
      <c r="C18" s="253" t="s">
        <v>1610</v>
      </c>
      <c r="D18" s="254"/>
      <c r="E18" s="351" t="s">
        <v>1409</v>
      </c>
      <c r="F18" s="349">
        <v>20</v>
      </c>
      <c r="G18" s="321"/>
    </row>
    <row r="19" spans="1:7" ht="36" customHeight="1" x14ac:dyDescent="0.7">
      <c r="A19" s="364">
        <f>IF($C19="","",SUBTOTAL(3,$C$6:$C19)*1)</f>
        <v>14</v>
      </c>
      <c r="B19" s="365"/>
      <c r="C19" s="253" t="s">
        <v>1611</v>
      </c>
      <c r="D19" s="254"/>
      <c r="E19" s="351" t="s">
        <v>1409</v>
      </c>
      <c r="F19" s="349">
        <v>21</v>
      </c>
      <c r="G19" s="321"/>
    </row>
    <row r="20" spans="1:7" ht="57" customHeight="1" x14ac:dyDescent="0.7">
      <c r="A20" s="364">
        <f>IF($C20="","",SUBTOTAL(3,$C$6:$C20)*1)</f>
        <v>15</v>
      </c>
      <c r="B20" s="365"/>
      <c r="C20" s="253" t="s">
        <v>1515</v>
      </c>
      <c r="D20" s="254"/>
      <c r="E20" s="351" t="s">
        <v>1412</v>
      </c>
      <c r="F20" s="350">
        <v>22</v>
      </c>
      <c r="G20" s="322"/>
    </row>
    <row r="21" spans="1:7" ht="36" customHeight="1" x14ac:dyDescent="0.7"/>
    <row r="22" spans="1:7" ht="36" customHeight="1" x14ac:dyDescent="0.7"/>
    <row r="23" spans="1:7" ht="36" customHeight="1" x14ac:dyDescent="0.7"/>
    <row r="24" spans="1:7" ht="36" customHeight="1" x14ac:dyDescent="0.7"/>
    <row r="25" spans="1:7" ht="36" customHeight="1" x14ac:dyDescent="0.7"/>
    <row r="26" spans="1:7" ht="36" customHeight="1" x14ac:dyDescent="0.7"/>
    <row r="27" spans="1:7" ht="36" customHeight="1" x14ac:dyDescent="0.7"/>
    <row r="28" spans="1:7" ht="36" customHeight="1" x14ac:dyDescent="0.7"/>
    <row r="29" spans="1:7" ht="36" customHeight="1" x14ac:dyDescent="0.7"/>
    <row r="30" spans="1:7" ht="36" customHeight="1" x14ac:dyDescent="0.7"/>
    <row r="31" spans="1:7" ht="36" customHeight="1" x14ac:dyDescent="0.7"/>
    <row r="32" spans="1:7"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yjh3ZKDQyGjptMjd5Kz4oTyU/qrAz4tO96hXQEPK3OHhM2xRz1xN45RBIpDFoHoFTTp1HXWYPaGp1+ccbtbRWg==" saltValue="X5S5H9MWWMyg37s6RWwerQ==" spinCount="100000" sheet="1" objects="1" scenarios="1"/>
  <conditionalFormatting sqref="G6:G20">
    <cfRule type="expression" dxfId="229" priority="67">
      <formula>LEN(G6)&gt;255</formula>
    </cfRule>
  </conditionalFormatting>
  <conditionalFormatting sqref="C6:C20">
    <cfRule type="expression" dxfId="228" priority="3">
      <formula>LEN(C6)&gt;255</formula>
    </cfRule>
  </conditionalFormatting>
  <conditionalFormatting sqref="E6:E20">
    <cfRule type="expression" dxfId="227" priority="2">
      <formula>LEN(E6)&gt;255</formula>
    </cfRule>
  </conditionalFormatting>
  <conditionalFormatting sqref="F6:F20">
    <cfRule type="expression" dxfId="226" priority="1">
      <formula>LEN(F6)&gt;255</formula>
    </cfRule>
  </conditionalFormatting>
  <pageMargins left="0.59055118110236227" right="0.39370078740157483" top="0.39370078740157483" bottom="0.39370078740157483" header="0.31496062992125984" footer="0.31496062992125984"/>
  <pageSetup paperSize="9" scale="63" orientation="portrait"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190B6E9A-C9C2-400C-98CB-66EE102147DE}">
          <x14:formula1>
            <xm:f>DocumentList!$E$6:$E$999</xm:f>
          </x14:formula1>
          <xm:sqref>B6:B20</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D23-EA2D-42ED-8869-45D7DD03CE11}">
  <sheetPr codeName="Sheet45">
    <tabColor theme="9" tint="9.9978637043366805E-2"/>
    <pageSetUpPr fitToPage="1"/>
  </sheetPr>
  <dimension ref="A1:Z51"/>
  <sheetViews>
    <sheetView showGridLines="0" zoomScale="85" zoomScaleNormal="85" workbookViewId="0">
      <pane xSplit="2" ySplit="5" topLeftCell="C6" activePane="bottomRight" state="frozen"/>
      <selection pane="topRight" activeCell="D23" sqref="D23"/>
      <selection pane="bottomLeft" activeCell="D23" sqref="D23"/>
      <selection pane="bottomRight" activeCell="C6" sqref="C6"/>
    </sheetView>
  </sheetViews>
  <sheetFormatPr defaultColWidth="9.07421875" defaultRowHeight="21" x14ac:dyDescent="0.7"/>
  <cols>
    <col min="1" max="1" width="33.69140625" style="13" customWidth="1"/>
    <col min="2" max="2" width="33.69140625" style="4" customWidth="1"/>
    <col min="3" max="3" width="20.69140625" style="272" customWidth="1"/>
    <col min="4" max="4" width="12.69140625" style="273" customWidth="1"/>
    <col min="5" max="5" width="40.69140625" style="274" customWidth="1"/>
    <col min="6" max="6" width="12.4609375" style="273" hidden="1" customWidth="1"/>
    <col min="7" max="7" width="40.69140625" style="274" customWidth="1"/>
    <col min="8" max="8" width="12.4609375" style="342" hidden="1" customWidth="1"/>
    <col min="9" max="9" width="171.4609375" style="51" hidden="1" customWidth="1"/>
    <col min="10" max="10" width="9.07421875" style="52" customWidth="1"/>
    <col min="11" max="24" width="9.07421875" style="52"/>
    <col min="25" max="26" width="0" style="52" hidden="1" customWidth="1"/>
    <col min="27" max="16384" width="9.07421875" style="52"/>
  </cols>
  <sheetData>
    <row r="1" spans="1:26" ht="21" customHeight="1" x14ac:dyDescent="0.7">
      <c r="A1" s="52"/>
      <c r="B1" s="51"/>
      <c r="C1" s="268"/>
      <c r="D1" s="268"/>
      <c r="E1" s="269"/>
      <c r="F1" s="268"/>
      <c r="G1" s="269"/>
      <c r="H1" s="2"/>
    </row>
    <row r="2" spans="1:26" ht="21" customHeight="1" x14ac:dyDescent="0.7">
      <c r="A2" s="21" t="s">
        <v>3</v>
      </c>
      <c r="B2" s="21"/>
      <c r="C2" s="268"/>
      <c r="D2" s="268"/>
      <c r="E2" s="269"/>
      <c r="F2" s="268"/>
      <c r="G2" s="269"/>
      <c r="H2" s="2"/>
    </row>
    <row r="3" spans="1:26" ht="21" customHeight="1" x14ac:dyDescent="0.7">
      <c r="A3" s="81" t="str" cm="1">
        <f t="array" aca="1" ref="A3" ca="1">MID(CELL("filename",A1),FIND("]",CELL("filename",A1))+1,256)</f>
        <v>DevCoAssessmentInput(I&amp;T)</v>
      </c>
      <c r="B3" s="22"/>
      <c r="C3" s="268"/>
      <c r="D3" s="268"/>
      <c r="E3" s="269"/>
      <c r="F3" s="268"/>
      <c r="G3" s="269"/>
      <c r="H3" s="2"/>
    </row>
    <row r="4" spans="1:26" ht="4.95" customHeight="1" x14ac:dyDescent="0.7">
      <c r="A4" s="22"/>
      <c r="B4" s="22"/>
      <c r="C4" s="268"/>
      <c r="D4" s="268"/>
      <c r="E4" s="269"/>
      <c r="F4" s="268"/>
      <c r="G4" s="269"/>
      <c r="H4" s="2"/>
    </row>
    <row r="5" spans="1:26" s="275" customFormat="1" ht="63" customHeight="1" x14ac:dyDescent="0.7">
      <c r="A5" s="29" t="s">
        <v>690</v>
      </c>
      <c r="B5" s="29" t="s">
        <v>691</v>
      </c>
      <c r="C5" s="29" t="s">
        <v>692</v>
      </c>
      <c r="D5" s="56" t="s">
        <v>693</v>
      </c>
      <c r="E5" s="32" t="s">
        <v>694</v>
      </c>
      <c r="F5" s="57" t="s">
        <v>695</v>
      </c>
      <c r="G5" s="32" t="s">
        <v>696</v>
      </c>
      <c r="H5" s="57" t="s">
        <v>697</v>
      </c>
      <c r="I5" s="32" t="s">
        <v>698</v>
      </c>
    </row>
    <row r="6" spans="1:26" ht="99" customHeight="1" x14ac:dyDescent="0.7">
      <c r="A6" s="405" t="s">
        <v>1054</v>
      </c>
      <c r="B6" s="242" t="s">
        <v>1353</v>
      </c>
      <c r="C6" s="383">
        <v>0.05</v>
      </c>
      <c r="D6" s="270" t="s">
        <v>627</v>
      </c>
      <c r="E6" s="271" t="s">
        <v>1752</v>
      </c>
      <c r="F6" s="381"/>
      <c r="G6" s="271"/>
      <c r="H6" s="341"/>
      <c r="I6" s="404" t="s">
        <v>1055</v>
      </c>
      <c r="Y6" s="408">
        <v>1</v>
      </c>
      <c r="Z6" s="348">
        <v>1</v>
      </c>
    </row>
    <row r="7" spans="1:26" ht="57" customHeight="1" x14ac:dyDescent="0.7">
      <c r="A7" s="407"/>
      <c r="B7" s="242" t="s">
        <v>1354</v>
      </c>
      <c r="C7" s="383">
        <v>0.05</v>
      </c>
      <c r="D7" s="270" t="s">
        <v>627</v>
      </c>
      <c r="E7" s="271" t="s">
        <v>1753</v>
      </c>
      <c r="F7" s="381"/>
      <c r="G7" s="271"/>
      <c r="H7" s="341"/>
      <c r="I7" s="404"/>
      <c r="Y7" s="408"/>
      <c r="Z7" s="348">
        <v>2</v>
      </c>
    </row>
    <row r="8" spans="1:26" ht="57" customHeight="1" x14ac:dyDescent="0.7">
      <c r="A8" s="407"/>
      <c r="B8" s="242" t="s">
        <v>1355</v>
      </c>
      <c r="C8" s="383">
        <v>0.1</v>
      </c>
      <c r="D8" s="270" t="s">
        <v>627</v>
      </c>
      <c r="E8" s="271" t="s">
        <v>1754</v>
      </c>
      <c r="F8" s="381"/>
      <c r="G8" s="271"/>
      <c r="H8" s="341"/>
      <c r="I8" s="404"/>
      <c r="Y8" s="408"/>
      <c r="Z8" s="348">
        <v>3</v>
      </c>
    </row>
    <row r="9" spans="1:26" ht="78" customHeight="1" x14ac:dyDescent="0.7">
      <c r="A9" s="407"/>
      <c r="B9" s="242" t="s">
        <v>1356</v>
      </c>
      <c r="C9" s="383">
        <v>0.1</v>
      </c>
      <c r="D9" s="270" t="s">
        <v>627</v>
      </c>
      <c r="E9" s="271" t="s">
        <v>1755</v>
      </c>
      <c r="F9" s="381"/>
      <c r="G9" s="271"/>
      <c r="H9" s="341"/>
      <c r="I9" s="404"/>
      <c r="Y9" s="408"/>
      <c r="Z9" s="348">
        <v>4</v>
      </c>
    </row>
    <row r="10" spans="1:26" ht="57" customHeight="1" x14ac:dyDescent="0.7">
      <c r="A10" s="407"/>
      <c r="B10" s="242" t="s">
        <v>1357</v>
      </c>
      <c r="C10" s="383">
        <v>0</v>
      </c>
      <c r="D10" s="270"/>
      <c r="E10" s="271" t="s">
        <v>1756</v>
      </c>
      <c r="F10" s="381"/>
      <c r="G10" s="271"/>
      <c r="H10" s="341"/>
      <c r="I10" s="404"/>
      <c r="Y10" s="408"/>
      <c r="Z10" s="348">
        <v>5</v>
      </c>
    </row>
    <row r="11" spans="1:26" ht="36" customHeight="1" x14ac:dyDescent="0.7">
      <c r="A11" s="407"/>
      <c r="B11" s="242" t="s">
        <v>1385</v>
      </c>
      <c r="C11" s="383">
        <v>0.05</v>
      </c>
      <c r="D11" s="270" t="s">
        <v>627</v>
      </c>
      <c r="E11" s="271" t="s">
        <v>1757</v>
      </c>
      <c r="F11" s="381"/>
      <c r="G11" s="271"/>
      <c r="H11" s="341"/>
      <c r="I11" s="404"/>
      <c r="Y11" s="408"/>
      <c r="Z11" s="348">
        <v>6</v>
      </c>
    </row>
    <row r="12" spans="1:26" ht="36" customHeight="1" x14ac:dyDescent="0.7">
      <c r="A12" s="407"/>
      <c r="B12" s="242" t="s">
        <v>1358</v>
      </c>
      <c r="C12" s="383">
        <v>0.05</v>
      </c>
      <c r="D12" s="270" t="s">
        <v>627</v>
      </c>
      <c r="E12" s="271" t="s">
        <v>1758</v>
      </c>
      <c r="F12" s="381"/>
      <c r="G12" s="271"/>
      <c r="H12" s="341"/>
      <c r="I12" s="404"/>
      <c r="Y12" s="408"/>
      <c r="Z12" s="348">
        <v>7</v>
      </c>
    </row>
    <row r="13" spans="1:26" ht="36" customHeight="1" x14ac:dyDescent="0.7">
      <c r="A13" s="406"/>
      <c r="B13" s="242" t="s">
        <v>1359</v>
      </c>
      <c r="C13" s="383">
        <v>0.05</v>
      </c>
      <c r="D13" s="270" t="s">
        <v>629</v>
      </c>
      <c r="E13" s="271" t="s">
        <v>1759</v>
      </c>
      <c r="F13" s="381"/>
      <c r="G13" s="271"/>
      <c r="H13" s="341"/>
      <c r="I13" s="404"/>
      <c r="Y13" s="408"/>
      <c r="Z13" s="348">
        <v>8</v>
      </c>
    </row>
    <row r="14" spans="1:26" ht="78" customHeight="1" x14ac:dyDescent="0.7">
      <c r="A14" s="405" t="s">
        <v>1056</v>
      </c>
      <c r="B14" s="242" t="s">
        <v>1360</v>
      </c>
      <c r="C14" s="383">
        <v>0.15</v>
      </c>
      <c r="D14" s="270" t="s">
        <v>629</v>
      </c>
      <c r="E14" s="271" t="s">
        <v>1760</v>
      </c>
      <c r="F14" s="381"/>
      <c r="G14" s="271"/>
      <c r="H14" s="341"/>
      <c r="I14" s="404" t="s">
        <v>1388</v>
      </c>
      <c r="Y14" s="408">
        <v>2</v>
      </c>
      <c r="Z14" s="348">
        <v>10</v>
      </c>
    </row>
    <row r="15" spans="1:26" ht="57" customHeight="1" x14ac:dyDescent="0.7">
      <c r="A15" s="407"/>
      <c r="B15" s="242" t="s">
        <v>1361</v>
      </c>
      <c r="C15" s="383">
        <v>0.15</v>
      </c>
      <c r="D15" s="270" t="s">
        <v>629</v>
      </c>
      <c r="E15" s="271" t="s">
        <v>1761</v>
      </c>
      <c r="F15" s="381"/>
      <c r="G15" s="271"/>
      <c r="H15" s="341"/>
      <c r="I15" s="404"/>
      <c r="Y15" s="408"/>
      <c r="Z15" s="348">
        <v>11</v>
      </c>
    </row>
    <row r="16" spans="1:26" ht="36" customHeight="1" x14ac:dyDescent="0.7">
      <c r="A16" s="407"/>
      <c r="B16" s="242" t="s">
        <v>1362</v>
      </c>
      <c r="C16" s="383">
        <v>0.1</v>
      </c>
      <c r="D16" s="270" t="s">
        <v>629</v>
      </c>
      <c r="E16" s="271" t="s">
        <v>1762</v>
      </c>
      <c r="F16" s="381"/>
      <c r="G16" s="271"/>
      <c r="H16" s="341"/>
      <c r="I16" s="404"/>
      <c r="Y16" s="408"/>
      <c r="Z16" s="348">
        <v>12</v>
      </c>
    </row>
    <row r="17" spans="1:26" ht="57" customHeight="1" x14ac:dyDescent="0.7">
      <c r="A17" s="407"/>
      <c r="B17" s="242" t="s">
        <v>1363</v>
      </c>
      <c r="C17" s="383">
        <v>0.1</v>
      </c>
      <c r="D17" s="270" t="s">
        <v>629</v>
      </c>
      <c r="E17" s="271" t="s">
        <v>1763</v>
      </c>
      <c r="F17" s="381"/>
      <c r="G17" s="271"/>
      <c r="H17" s="341"/>
      <c r="I17" s="404"/>
      <c r="Y17" s="408"/>
      <c r="Z17" s="348">
        <v>13</v>
      </c>
    </row>
    <row r="18" spans="1:26" ht="36" customHeight="1" x14ac:dyDescent="0.7">
      <c r="A18" s="407"/>
      <c r="B18" s="242" t="s">
        <v>1364</v>
      </c>
      <c r="C18" s="383">
        <v>0.05</v>
      </c>
      <c r="D18" s="270" t="s">
        <v>629</v>
      </c>
      <c r="E18" s="271" t="s">
        <v>1764</v>
      </c>
      <c r="F18" s="381"/>
      <c r="G18" s="271"/>
      <c r="H18" s="341"/>
      <c r="I18" s="404"/>
      <c r="Y18" s="408"/>
      <c r="Z18" s="348">
        <v>14</v>
      </c>
    </row>
    <row r="19" spans="1:26" ht="36" customHeight="1" x14ac:dyDescent="0.7">
      <c r="A19" s="407"/>
      <c r="B19" s="242" t="s">
        <v>1365</v>
      </c>
      <c r="C19" s="383">
        <v>0.08</v>
      </c>
      <c r="D19" s="270" t="s">
        <v>629</v>
      </c>
      <c r="E19" s="271" t="s">
        <v>1765</v>
      </c>
      <c r="F19" s="381"/>
      <c r="G19" s="271"/>
      <c r="H19" s="341"/>
      <c r="I19" s="404"/>
      <c r="Y19" s="408"/>
      <c r="Z19" s="348">
        <v>15</v>
      </c>
    </row>
    <row r="20" spans="1:26" ht="57" customHeight="1" x14ac:dyDescent="0.7">
      <c r="A20" s="407"/>
      <c r="B20" s="242" t="s">
        <v>1366</v>
      </c>
      <c r="C20" s="383">
        <v>0.05</v>
      </c>
      <c r="D20" s="270" t="s">
        <v>629</v>
      </c>
      <c r="E20" s="271" t="s">
        <v>1766</v>
      </c>
      <c r="F20" s="381"/>
      <c r="G20" s="271"/>
      <c r="H20" s="341"/>
      <c r="I20" s="404"/>
      <c r="Y20" s="408"/>
      <c r="Z20" s="348">
        <v>16</v>
      </c>
    </row>
    <row r="21" spans="1:26" ht="36" customHeight="1" x14ac:dyDescent="0.7">
      <c r="A21" s="407"/>
      <c r="B21" s="242" t="s">
        <v>1386</v>
      </c>
      <c r="C21" s="383">
        <v>0.08</v>
      </c>
      <c r="D21" s="270" t="s">
        <v>629</v>
      </c>
      <c r="E21" s="271" t="s">
        <v>1767</v>
      </c>
      <c r="F21" s="381"/>
      <c r="G21" s="271"/>
      <c r="H21" s="341"/>
      <c r="I21" s="404"/>
      <c r="Y21" s="408"/>
      <c r="Z21" s="348">
        <v>17</v>
      </c>
    </row>
    <row r="22" spans="1:26" ht="36" customHeight="1" x14ac:dyDescent="0.7">
      <c r="A22" s="406"/>
      <c r="B22" s="242" t="s">
        <v>1359</v>
      </c>
      <c r="C22" s="383">
        <v>0.05</v>
      </c>
      <c r="D22" s="270" t="s">
        <v>629</v>
      </c>
      <c r="E22" s="271" t="s">
        <v>1759</v>
      </c>
      <c r="F22" s="381"/>
      <c r="G22" s="271"/>
      <c r="H22" s="341"/>
      <c r="I22" s="404"/>
      <c r="Y22" s="408"/>
      <c r="Z22" s="348">
        <v>18</v>
      </c>
    </row>
    <row r="23" spans="1:26" ht="99" customHeight="1" x14ac:dyDescent="0.7">
      <c r="A23" s="405" t="s">
        <v>1057</v>
      </c>
      <c r="B23" s="242" t="s">
        <v>1367</v>
      </c>
      <c r="C23" s="383">
        <v>0.15</v>
      </c>
      <c r="D23" s="270" t="s">
        <v>629</v>
      </c>
      <c r="E23" s="271" t="s">
        <v>1768</v>
      </c>
      <c r="F23" s="381"/>
      <c r="G23" s="271"/>
      <c r="H23" s="341"/>
      <c r="I23" s="404" t="s">
        <v>1327</v>
      </c>
      <c r="Y23" s="408">
        <v>3</v>
      </c>
      <c r="Z23" s="348">
        <v>20</v>
      </c>
    </row>
    <row r="24" spans="1:26" ht="57" customHeight="1" x14ac:dyDescent="0.7">
      <c r="A24" s="407"/>
      <c r="B24" s="242" t="s">
        <v>1368</v>
      </c>
      <c r="C24" s="383">
        <v>0</v>
      </c>
      <c r="D24" s="270"/>
      <c r="E24" s="271" t="s">
        <v>1756</v>
      </c>
      <c r="F24" s="381"/>
      <c r="G24" s="271"/>
      <c r="H24" s="341"/>
      <c r="I24" s="404"/>
      <c r="Y24" s="408"/>
      <c r="Z24" s="348">
        <v>21</v>
      </c>
    </row>
    <row r="25" spans="1:26" ht="36" customHeight="1" x14ac:dyDescent="0.7">
      <c r="A25" s="407"/>
      <c r="B25" s="242" t="s">
        <v>1369</v>
      </c>
      <c r="C25" s="383">
        <v>0.1</v>
      </c>
      <c r="D25" s="270" t="s">
        <v>629</v>
      </c>
      <c r="E25" s="271" t="s">
        <v>1769</v>
      </c>
      <c r="F25" s="381"/>
      <c r="G25" s="271"/>
      <c r="H25" s="341"/>
      <c r="I25" s="404"/>
      <c r="Y25" s="408"/>
      <c r="Z25" s="348">
        <v>22</v>
      </c>
    </row>
    <row r="26" spans="1:26" ht="57" customHeight="1" x14ac:dyDescent="0.7">
      <c r="A26" s="406"/>
      <c r="B26" s="242" t="s">
        <v>1370</v>
      </c>
      <c r="C26" s="383">
        <v>0</v>
      </c>
      <c r="D26" s="270"/>
      <c r="E26" s="271" t="s">
        <v>1756</v>
      </c>
      <c r="F26" s="381"/>
      <c r="G26" s="271"/>
      <c r="H26" s="341"/>
      <c r="I26" s="404"/>
      <c r="Y26" s="408"/>
      <c r="Z26" s="348">
        <v>23</v>
      </c>
    </row>
    <row r="27" spans="1:26" ht="78" customHeight="1" x14ac:dyDescent="0.7">
      <c r="A27" s="405" t="s">
        <v>1058</v>
      </c>
      <c r="B27" s="242" t="s">
        <v>1342</v>
      </c>
      <c r="C27" s="383">
        <v>0</v>
      </c>
      <c r="D27" s="270"/>
      <c r="E27" s="271" t="s">
        <v>1756</v>
      </c>
      <c r="F27" s="381"/>
      <c r="G27" s="271"/>
      <c r="H27" s="341"/>
      <c r="I27" s="404" t="s">
        <v>1328</v>
      </c>
      <c r="Y27" s="408">
        <v>4</v>
      </c>
      <c r="Z27" s="348">
        <v>24</v>
      </c>
    </row>
    <row r="28" spans="1:26" ht="57" customHeight="1" x14ac:dyDescent="0.7">
      <c r="A28" s="407"/>
      <c r="B28" s="242" t="s">
        <v>1343</v>
      </c>
      <c r="C28" s="383">
        <v>0</v>
      </c>
      <c r="D28" s="270"/>
      <c r="E28" s="271" t="s">
        <v>1756</v>
      </c>
      <c r="F28" s="381"/>
      <c r="G28" s="271"/>
      <c r="H28" s="341"/>
      <c r="I28" s="404"/>
      <c r="Y28" s="408"/>
      <c r="Z28" s="348">
        <v>25</v>
      </c>
    </row>
    <row r="29" spans="1:26" ht="57" customHeight="1" x14ac:dyDescent="0.7">
      <c r="A29" s="407"/>
      <c r="B29" s="242" t="s">
        <v>1344</v>
      </c>
      <c r="C29" s="383">
        <v>0.04</v>
      </c>
      <c r="D29" s="270" t="s">
        <v>629</v>
      </c>
      <c r="E29" s="271" t="s">
        <v>1770</v>
      </c>
      <c r="F29" s="381"/>
      <c r="G29" s="271"/>
      <c r="H29" s="341"/>
      <c r="I29" s="404"/>
      <c r="Y29" s="408"/>
      <c r="Z29" s="348">
        <v>26</v>
      </c>
    </row>
    <row r="30" spans="1:26" ht="57" customHeight="1" x14ac:dyDescent="0.7">
      <c r="A30" s="407"/>
      <c r="B30" s="242" t="s">
        <v>1345</v>
      </c>
      <c r="C30" s="383">
        <v>0.04</v>
      </c>
      <c r="D30" s="270" t="s">
        <v>629</v>
      </c>
      <c r="E30" s="271" t="s">
        <v>1771</v>
      </c>
      <c r="F30" s="381"/>
      <c r="G30" s="271"/>
      <c r="H30" s="341"/>
      <c r="I30" s="404"/>
      <c r="Y30" s="408"/>
      <c r="Z30" s="348">
        <v>27</v>
      </c>
    </row>
    <row r="31" spans="1:26" ht="57" customHeight="1" x14ac:dyDescent="0.7">
      <c r="A31" s="407"/>
      <c r="B31" s="242" t="s">
        <v>1346</v>
      </c>
      <c r="C31" s="383">
        <v>8.3000000000000004E-2</v>
      </c>
      <c r="D31" s="270" t="s">
        <v>629</v>
      </c>
      <c r="E31" s="271" t="s">
        <v>1772</v>
      </c>
      <c r="F31" s="381"/>
      <c r="G31" s="271"/>
      <c r="H31" s="341"/>
      <c r="I31" s="404"/>
      <c r="Y31" s="408"/>
      <c r="Z31" s="348">
        <v>28</v>
      </c>
    </row>
    <row r="32" spans="1:26" ht="57" customHeight="1" x14ac:dyDescent="0.7">
      <c r="A32" s="407"/>
      <c r="B32" s="242" t="s">
        <v>1347</v>
      </c>
      <c r="C32" s="383">
        <v>0.06</v>
      </c>
      <c r="D32" s="270" t="s">
        <v>629</v>
      </c>
      <c r="E32" s="271" t="s">
        <v>1773</v>
      </c>
      <c r="F32" s="381"/>
      <c r="G32" s="271"/>
      <c r="H32" s="341"/>
      <c r="I32" s="404"/>
      <c r="Y32" s="408"/>
      <c r="Z32" s="348">
        <v>29</v>
      </c>
    </row>
    <row r="33" spans="1:26" ht="57" customHeight="1" x14ac:dyDescent="0.7">
      <c r="A33" s="407"/>
      <c r="B33" s="242" t="s">
        <v>1348</v>
      </c>
      <c r="C33" s="383">
        <v>8.3000000000000004E-2</v>
      </c>
      <c r="D33" s="270" t="s">
        <v>629</v>
      </c>
      <c r="E33" s="271" t="s">
        <v>1761</v>
      </c>
      <c r="F33" s="381"/>
      <c r="G33" s="271"/>
      <c r="H33" s="341"/>
      <c r="I33" s="404"/>
      <c r="Y33" s="408"/>
      <c r="Z33" s="348">
        <v>30</v>
      </c>
    </row>
    <row r="34" spans="1:26" ht="57" customHeight="1" x14ac:dyDescent="0.7">
      <c r="A34" s="407"/>
      <c r="B34" s="242" t="s">
        <v>1349</v>
      </c>
      <c r="C34" s="383">
        <v>0.02</v>
      </c>
      <c r="D34" s="270" t="s">
        <v>629</v>
      </c>
      <c r="E34" s="271" t="s">
        <v>1774</v>
      </c>
      <c r="F34" s="381"/>
      <c r="G34" s="271"/>
      <c r="H34" s="341"/>
      <c r="I34" s="404"/>
      <c r="Y34" s="408"/>
      <c r="Z34" s="348">
        <v>31</v>
      </c>
    </row>
    <row r="35" spans="1:26" ht="57" customHeight="1" x14ac:dyDescent="0.7">
      <c r="A35" s="407"/>
      <c r="B35" s="242" t="s">
        <v>1350</v>
      </c>
      <c r="C35" s="383">
        <v>0.06</v>
      </c>
      <c r="D35" s="270" t="s">
        <v>629</v>
      </c>
      <c r="E35" s="271" t="s">
        <v>1775</v>
      </c>
      <c r="F35" s="381"/>
      <c r="G35" s="271"/>
      <c r="H35" s="341"/>
      <c r="I35" s="404"/>
      <c r="Y35" s="408"/>
      <c r="Z35" s="348">
        <v>32</v>
      </c>
    </row>
    <row r="36" spans="1:26" ht="57" customHeight="1" x14ac:dyDescent="0.7">
      <c r="A36" s="407"/>
      <c r="B36" s="242" t="s">
        <v>1351</v>
      </c>
      <c r="C36" s="383">
        <v>0.02</v>
      </c>
      <c r="D36" s="270" t="s">
        <v>629</v>
      </c>
      <c r="E36" s="271" t="s">
        <v>1776</v>
      </c>
      <c r="F36" s="381"/>
      <c r="G36" s="271"/>
      <c r="H36" s="341"/>
      <c r="I36" s="404"/>
      <c r="Y36" s="408"/>
      <c r="Z36" s="348">
        <v>33</v>
      </c>
    </row>
    <row r="37" spans="1:26" ht="57" customHeight="1" x14ac:dyDescent="0.7">
      <c r="A37" s="406"/>
      <c r="B37" s="242" t="s">
        <v>1352</v>
      </c>
      <c r="C37" s="383">
        <v>0.04</v>
      </c>
      <c r="D37" s="270" t="s">
        <v>629</v>
      </c>
      <c r="E37" s="271" t="s">
        <v>1777</v>
      </c>
      <c r="F37" s="381"/>
      <c r="G37" s="271"/>
      <c r="H37" s="341"/>
      <c r="I37" s="404"/>
      <c r="Y37" s="408"/>
      <c r="Z37" s="348">
        <v>34</v>
      </c>
    </row>
    <row r="38" spans="1:26" ht="57" customHeight="1" x14ac:dyDescent="0.7">
      <c r="A38" s="405" t="s">
        <v>1059</v>
      </c>
      <c r="B38" s="242" t="s">
        <v>1371</v>
      </c>
      <c r="C38" s="383">
        <v>0.05</v>
      </c>
      <c r="D38" s="270" t="s">
        <v>629</v>
      </c>
      <c r="E38" s="271" t="s">
        <v>1758</v>
      </c>
      <c r="F38" s="381"/>
      <c r="G38" s="271"/>
      <c r="H38" s="341"/>
      <c r="I38" s="404" t="s">
        <v>1329</v>
      </c>
      <c r="Y38" s="408">
        <v>5</v>
      </c>
      <c r="Z38" s="348">
        <v>35</v>
      </c>
    </row>
    <row r="39" spans="1:26" ht="36" customHeight="1" x14ac:dyDescent="0.7">
      <c r="A39" s="407"/>
      <c r="B39" s="242" t="s">
        <v>1372</v>
      </c>
      <c r="C39" s="383">
        <v>0.3</v>
      </c>
      <c r="D39" s="270" t="s">
        <v>629</v>
      </c>
      <c r="E39" s="271" t="s">
        <v>1778</v>
      </c>
      <c r="F39" s="381"/>
      <c r="G39" s="271"/>
      <c r="H39" s="341"/>
      <c r="I39" s="404"/>
      <c r="Y39" s="408"/>
      <c r="Z39" s="348">
        <v>36</v>
      </c>
    </row>
    <row r="40" spans="1:26" ht="36" customHeight="1" x14ac:dyDescent="0.7">
      <c r="A40" s="407"/>
      <c r="B40" s="242" t="s">
        <v>1373</v>
      </c>
      <c r="C40" s="383">
        <v>0.05</v>
      </c>
      <c r="D40" s="270" t="s">
        <v>629</v>
      </c>
      <c r="E40" s="271" t="s">
        <v>1758</v>
      </c>
      <c r="F40" s="381"/>
      <c r="G40" s="271"/>
      <c r="H40" s="341"/>
      <c r="I40" s="404"/>
      <c r="Y40" s="408"/>
      <c r="Z40" s="348">
        <v>37</v>
      </c>
    </row>
    <row r="41" spans="1:26" ht="57" customHeight="1" x14ac:dyDescent="0.7">
      <c r="A41" s="406"/>
      <c r="B41" s="242" t="s">
        <v>1374</v>
      </c>
      <c r="C41" s="383">
        <v>0</v>
      </c>
      <c r="D41" s="270"/>
      <c r="E41" s="271" t="s">
        <v>1779</v>
      </c>
      <c r="F41" s="381"/>
      <c r="G41" s="271"/>
      <c r="H41" s="341"/>
      <c r="I41" s="404"/>
      <c r="Y41" s="408"/>
      <c r="Z41" s="348">
        <v>38</v>
      </c>
    </row>
    <row r="42" spans="1:26" ht="57" customHeight="1" x14ac:dyDescent="0.7">
      <c r="A42" s="405" t="s">
        <v>1060</v>
      </c>
      <c r="B42" s="242" t="s">
        <v>1323</v>
      </c>
      <c r="C42" s="380">
        <v>15</v>
      </c>
      <c r="D42" s="270" t="s">
        <v>629</v>
      </c>
      <c r="E42" s="271" t="s">
        <v>1778</v>
      </c>
      <c r="F42" s="381"/>
      <c r="G42" s="271"/>
      <c r="H42" s="341"/>
      <c r="I42" s="404" t="s">
        <v>1061</v>
      </c>
      <c r="Y42" s="408">
        <v>6</v>
      </c>
      <c r="Z42" s="348">
        <v>39</v>
      </c>
    </row>
    <row r="43" spans="1:26" ht="36" customHeight="1" x14ac:dyDescent="0.7">
      <c r="A43" s="407"/>
      <c r="B43" s="242" t="s">
        <v>1324</v>
      </c>
      <c r="C43" s="380">
        <v>0</v>
      </c>
      <c r="D43" s="270"/>
      <c r="E43" s="271" t="s">
        <v>1756</v>
      </c>
      <c r="F43" s="381"/>
      <c r="G43" s="271"/>
      <c r="H43" s="341"/>
      <c r="I43" s="404"/>
      <c r="Y43" s="408"/>
      <c r="Z43" s="348">
        <v>40</v>
      </c>
    </row>
    <row r="44" spans="1:26" ht="57" customHeight="1" x14ac:dyDescent="0.7">
      <c r="A44" s="407"/>
      <c r="B44" s="242" t="s">
        <v>1325</v>
      </c>
      <c r="C44" s="380">
        <v>3</v>
      </c>
      <c r="D44" s="270" t="s">
        <v>629</v>
      </c>
      <c r="E44" s="271" t="s">
        <v>1780</v>
      </c>
      <c r="F44" s="381"/>
      <c r="G44" s="271"/>
      <c r="H44" s="341"/>
      <c r="I44" s="404"/>
      <c r="Y44" s="408"/>
      <c r="Z44" s="348">
        <v>41</v>
      </c>
    </row>
    <row r="45" spans="1:26" ht="57" customHeight="1" x14ac:dyDescent="0.7">
      <c r="A45" s="406"/>
      <c r="B45" s="242" t="s">
        <v>1326</v>
      </c>
      <c r="C45" s="380">
        <v>0</v>
      </c>
      <c r="D45" s="270"/>
      <c r="E45" s="271" t="s">
        <v>1756</v>
      </c>
      <c r="F45" s="381"/>
      <c r="G45" s="271"/>
      <c r="H45" s="341"/>
      <c r="I45" s="404"/>
      <c r="Y45" s="408"/>
      <c r="Z45" s="348">
        <v>42</v>
      </c>
    </row>
    <row r="46" spans="1:26" ht="57" customHeight="1" x14ac:dyDescent="0.7">
      <c r="A46" s="405" t="s">
        <v>1062</v>
      </c>
      <c r="B46" s="242" t="s">
        <v>1375</v>
      </c>
      <c r="C46" s="383">
        <v>0</v>
      </c>
      <c r="D46" s="270"/>
      <c r="E46" s="271" t="s">
        <v>1781</v>
      </c>
      <c r="F46" s="381"/>
      <c r="G46" s="271"/>
      <c r="H46" s="341"/>
      <c r="I46" s="404" t="s">
        <v>1330</v>
      </c>
      <c r="Y46" s="408">
        <v>7</v>
      </c>
      <c r="Z46" s="348">
        <v>43</v>
      </c>
    </row>
    <row r="47" spans="1:26" ht="57" customHeight="1" x14ac:dyDescent="0.7">
      <c r="A47" s="407"/>
      <c r="B47" s="242" t="s">
        <v>1376</v>
      </c>
      <c r="C47" s="383">
        <v>0</v>
      </c>
      <c r="D47" s="270"/>
      <c r="E47" s="271" t="s">
        <v>1781</v>
      </c>
      <c r="F47" s="381"/>
      <c r="G47" s="271"/>
      <c r="H47" s="341"/>
      <c r="I47" s="404"/>
      <c r="Y47" s="408"/>
      <c r="Z47" s="348">
        <v>44</v>
      </c>
    </row>
    <row r="48" spans="1:26" ht="57" customHeight="1" x14ac:dyDescent="0.7">
      <c r="A48" s="407"/>
      <c r="B48" s="242" t="s">
        <v>1377</v>
      </c>
      <c r="C48" s="383">
        <v>0</v>
      </c>
      <c r="D48" s="270"/>
      <c r="E48" s="271" t="s">
        <v>1781</v>
      </c>
      <c r="F48" s="381"/>
      <c r="G48" s="271"/>
      <c r="H48" s="341"/>
      <c r="I48" s="404"/>
      <c r="Y48" s="408"/>
      <c r="Z48" s="348">
        <v>45</v>
      </c>
    </row>
    <row r="49" spans="1:26" ht="36" customHeight="1" x14ac:dyDescent="0.7">
      <c r="A49" s="406"/>
      <c r="B49" s="242" t="s">
        <v>1378</v>
      </c>
      <c r="C49" s="383">
        <v>0</v>
      </c>
      <c r="D49" s="270"/>
      <c r="E49" s="271" t="s">
        <v>1781</v>
      </c>
      <c r="F49" s="381"/>
      <c r="G49" s="271"/>
      <c r="H49" s="341"/>
      <c r="I49" s="404"/>
      <c r="Y49" s="408"/>
      <c r="Z49" s="348">
        <v>46</v>
      </c>
    </row>
    <row r="50" spans="1:26" ht="57" customHeight="1" x14ac:dyDescent="0.7">
      <c r="A50" s="405" t="s">
        <v>1063</v>
      </c>
      <c r="B50" s="242" t="s">
        <v>1379</v>
      </c>
      <c r="C50" s="383">
        <v>0.1</v>
      </c>
      <c r="D50" s="270" t="s">
        <v>627</v>
      </c>
      <c r="E50" s="271" t="s">
        <v>1758</v>
      </c>
      <c r="F50" s="381"/>
      <c r="G50" s="271"/>
      <c r="H50" s="341"/>
      <c r="I50" s="404" t="s">
        <v>1064</v>
      </c>
      <c r="Y50" s="408">
        <v>8</v>
      </c>
      <c r="Z50" s="348">
        <v>47</v>
      </c>
    </row>
    <row r="51" spans="1:26" ht="57" customHeight="1" x14ac:dyDescent="0.7">
      <c r="A51" s="406"/>
      <c r="B51" s="242" t="s">
        <v>1380</v>
      </c>
      <c r="C51" s="383">
        <v>0.1</v>
      </c>
      <c r="D51" s="270" t="s">
        <v>627</v>
      </c>
      <c r="E51" s="271" t="s">
        <v>1758</v>
      </c>
      <c r="F51" s="381"/>
      <c r="G51" s="271"/>
      <c r="H51" s="341"/>
      <c r="I51" s="404"/>
      <c r="Y51" s="408"/>
      <c r="Z51" s="348">
        <v>48</v>
      </c>
    </row>
  </sheetData>
  <sheetProtection algorithmName="SHA-512" hashValue="pTm5YuBQXadZvSGbIX5wl5h8SE0WUC/gO/VDCQSpXlEfCpqOxgfZdbVgLhOZ7yAaBaUDxlTdMq/6ER51LHEepw==" saltValue="V0cGA/yoZ9AnuvxDhYq8Dg==" spinCount="100000" sheet="1" objects="1" scenarios="1"/>
  <mergeCells count="24">
    <mergeCell ref="Y42:Y45"/>
    <mergeCell ref="Y46:Y49"/>
    <mergeCell ref="Y50:Y51"/>
    <mergeCell ref="Y6:Y13"/>
    <mergeCell ref="Y14:Y22"/>
    <mergeCell ref="Y23:Y26"/>
    <mergeCell ref="Y27:Y37"/>
    <mergeCell ref="Y38:Y41"/>
    <mergeCell ref="A42:A45"/>
    <mergeCell ref="A46:A49"/>
    <mergeCell ref="A50:A51"/>
    <mergeCell ref="I6:I13"/>
    <mergeCell ref="I14:I22"/>
    <mergeCell ref="I23:I26"/>
    <mergeCell ref="I27:I37"/>
    <mergeCell ref="I38:I41"/>
    <mergeCell ref="I42:I45"/>
    <mergeCell ref="I46:I49"/>
    <mergeCell ref="I50:I51"/>
    <mergeCell ref="A6:A13"/>
    <mergeCell ref="A14:A22"/>
    <mergeCell ref="A23:A26"/>
    <mergeCell ref="A27:A37"/>
    <mergeCell ref="A38:A41"/>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974C099B-2048-45F2-B238-30B6C87B67D6}">
          <x14:formula1>
            <xm:f>Setting!$F$6:$F$105</xm:f>
          </x14:formula1>
          <xm:sqref>C6:C51</xm:sqref>
        </x14:dataValidation>
        <x14:dataValidation type="list" errorStyle="information" allowBlank="1" showInputMessage="1" showErrorMessage="1" xr:uid="{66AC3D1F-C7CA-4F1A-BD1D-6B50F9E0AB74}">
          <x14:formula1>
            <xm:f>DocumentList!$E$6:$E$999</xm:f>
          </x14:formula1>
          <xm:sqref>D6:D51</xm:sqref>
        </x14:dataValidation>
      </x14:dataValidations>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DA5A-16BD-4B78-89DE-9DFCACE7A065}">
  <sheetPr codeName="Sheet55">
    <tabColor theme="9"/>
    <pageSetUpPr fitToPage="1"/>
  </sheetPr>
  <dimension ref="A1:AL51"/>
  <sheetViews>
    <sheetView showGridLines="0" showRowColHeaders="0" zoomScale="85" zoomScaleNormal="85" workbookViewId="0">
      <pane xSplit="6" ySplit="5" topLeftCell="G6" activePane="bottomRight" state="frozen"/>
      <selection pane="topRight" activeCell="D23" sqref="D23"/>
      <selection pane="bottomLeft" activeCell="D23" sqref="D23"/>
      <selection pane="bottomRight" activeCell="C6" sqref="C6:C13"/>
    </sheetView>
  </sheetViews>
  <sheetFormatPr defaultColWidth="9.07421875" defaultRowHeight="21" x14ac:dyDescent="0.7"/>
  <cols>
    <col min="1" max="1" width="33.69140625" style="3" customWidth="1"/>
    <col min="2" max="2" width="34.23046875" style="336" hidden="1" customWidth="1"/>
    <col min="3" max="3" width="9.69140625" style="2" customWidth="1"/>
    <col min="4" max="4" width="12.69140625" style="345" customWidth="1"/>
    <col min="5" max="5" width="7.69140625" style="345" customWidth="1"/>
    <col min="6" max="6" width="11.69140625" style="28" customWidth="1"/>
    <col min="7" max="7" width="33.69140625" style="340" customWidth="1"/>
    <col min="8" max="8" width="8.69140625" style="27" customWidth="1"/>
    <col min="9" max="9" width="12.69140625" style="27" customWidth="1"/>
    <col min="10" max="10" width="11.69140625" style="27" customWidth="1"/>
    <col min="11" max="11" width="30.69140625" style="277" customWidth="1"/>
    <col min="12" max="13" width="12.69140625" style="345" customWidth="1"/>
    <col min="14" max="14" width="12.69140625" style="28" customWidth="1"/>
    <col min="15" max="15" width="20.69140625" style="277" customWidth="1"/>
    <col min="16" max="16" width="10.69140625" style="345" customWidth="1"/>
    <col min="17" max="17" width="8.69140625" style="345" customWidth="1"/>
    <col min="18" max="18" width="20.69140625" style="277" customWidth="1"/>
    <col min="19" max="24" width="9.07421875" style="1"/>
    <col min="25" max="25" width="0" style="1" hidden="1" customWidth="1"/>
    <col min="26" max="26" width="0" style="192" hidden="1" customWidth="1"/>
    <col min="27" max="38" width="9.07421875" style="192"/>
    <col min="39" max="16384" width="9.07421875" style="1"/>
  </cols>
  <sheetData>
    <row r="1" spans="1:26" ht="21" customHeight="1" x14ac:dyDescent="0.7">
      <c r="A1" s="51"/>
      <c r="B1" s="51"/>
      <c r="D1" s="1"/>
      <c r="E1" s="1"/>
      <c r="G1" s="123"/>
      <c r="H1" s="123"/>
      <c r="I1" s="123"/>
      <c r="J1" s="123"/>
      <c r="K1" s="276"/>
      <c r="L1" s="1"/>
      <c r="M1" s="1"/>
      <c r="O1" s="276"/>
      <c r="P1" s="1"/>
      <c r="Q1" s="1"/>
      <c r="R1" s="276"/>
    </row>
    <row r="2" spans="1:26" ht="21" customHeight="1" x14ac:dyDescent="0.7">
      <c r="A2" s="7" t="s">
        <v>3</v>
      </c>
      <c r="B2" s="7"/>
      <c r="D2" s="1"/>
      <c r="E2" s="1"/>
      <c r="G2" s="123"/>
      <c r="H2" s="123"/>
      <c r="I2" s="123"/>
      <c r="J2" s="123"/>
      <c r="K2" s="276"/>
      <c r="L2" s="1"/>
      <c r="M2" s="1"/>
      <c r="O2" s="276"/>
      <c r="P2" s="1"/>
      <c r="Q2" s="1"/>
      <c r="R2" s="276"/>
    </row>
    <row r="3" spans="1:26" ht="21" customHeight="1" x14ac:dyDescent="0.7">
      <c r="A3" s="80" t="str" cm="1">
        <f t="array" aca="1" ref="A3" ca="1">MID(CELL("filename",A1),FIND("]",CELL("filename",A1))+1,256)</f>
        <v>DevCoAssessmentAnalysis(I&amp;T)</v>
      </c>
      <c r="B3" s="8"/>
      <c r="D3" s="1"/>
      <c r="E3" s="1"/>
      <c r="G3" s="123"/>
      <c r="H3" s="123"/>
      <c r="I3" s="123"/>
      <c r="J3" s="123"/>
      <c r="K3" s="276"/>
      <c r="L3" s="1"/>
      <c r="M3" s="1"/>
      <c r="O3" s="276"/>
      <c r="P3" s="1"/>
      <c r="Q3" s="1"/>
      <c r="R3" s="276"/>
    </row>
    <row r="4" spans="1:26" ht="4.95" customHeight="1" x14ac:dyDescent="0.7">
      <c r="A4" s="8"/>
      <c r="B4" s="8"/>
      <c r="D4" s="2"/>
      <c r="E4" s="2"/>
      <c r="G4" s="123"/>
      <c r="H4" s="123"/>
      <c r="I4" s="123"/>
      <c r="J4" s="123"/>
      <c r="K4" s="268"/>
      <c r="L4" s="2"/>
      <c r="M4" s="1"/>
      <c r="O4" s="276"/>
      <c r="P4" s="1"/>
      <c r="Q4" s="1"/>
      <c r="R4" s="276"/>
    </row>
    <row r="5" spans="1:26" s="192" customFormat="1" ht="63" customHeight="1" x14ac:dyDescent="0.7">
      <c r="A5" s="29" t="s">
        <v>690</v>
      </c>
      <c r="B5" s="29" t="s">
        <v>691</v>
      </c>
      <c r="C5" s="29" t="s">
        <v>738</v>
      </c>
      <c r="D5" s="29" t="s">
        <v>739</v>
      </c>
      <c r="E5" s="29" t="s">
        <v>740</v>
      </c>
      <c r="F5" s="30" t="s">
        <v>741</v>
      </c>
      <c r="G5" s="31" t="s">
        <v>742</v>
      </c>
      <c r="H5" s="284" t="s">
        <v>743</v>
      </c>
      <c r="I5" s="285" t="s">
        <v>744</v>
      </c>
      <c r="J5" s="280" t="s">
        <v>745</v>
      </c>
      <c r="K5" s="29" t="s">
        <v>746</v>
      </c>
      <c r="L5" s="29" t="s">
        <v>747</v>
      </c>
      <c r="M5" s="29" t="s">
        <v>748</v>
      </c>
      <c r="N5" s="30" t="s">
        <v>749</v>
      </c>
      <c r="O5" s="29" t="s">
        <v>750</v>
      </c>
      <c r="P5" s="31" t="s">
        <v>751</v>
      </c>
      <c r="Q5" s="31" t="s">
        <v>752</v>
      </c>
      <c r="R5" s="29" t="s">
        <v>753</v>
      </c>
    </row>
    <row r="6" spans="1:26" x14ac:dyDescent="0.7">
      <c r="A6" s="425" t="s">
        <v>1054</v>
      </c>
      <c r="B6" s="369" t="s">
        <v>1353</v>
      </c>
      <c r="C6" s="412">
        <f>IF(OR('DevCoAssessmentInput(I&amp;T)'!$C$6="",'DevCoAssessmentInput(I&amp;T)'!$C$6="Data Not Available"),"Data Not Available",IFERROR('DevCoAssessmentInput(I&amp;T)'!$C$6 + 'DevCoAssessmentInput(I&amp;T)'!$C$7 + 'DevCoAssessmentInput(I&amp;T)'!$C$8 + 'DevCoAssessmentInput(I&amp;T)'!$C$9 + 'DevCoAssessmentInput(I&amp;T)'!$C$10 + 'DevCoAssessmentInput(I&amp;T)'!$C$11 + 'DevCoAssessmentInput(I&amp;T)'!$C$12 + 'DevCoAssessmentInput(I&amp;T)'!$C$13,"Data Not Available"))</f>
        <v>0.45</v>
      </c>
      <c r="D6" s="414" t="str">
        <f>_xlfn.IFS($C$6="Data Not Available","Needs Improvement",$C$6="","Needs Improvement",$C$6&gt;0.75,"Good",$C$6&gt;=0.6,"Satisfactory",$C$6&lt;0.6,"Needs Improvement")</f>
        <v>Needs Improvement</v>
      </c>
      <c r="E6" s="415">
        <f>_xlfn.IFS($D$6="Good", 100%, $D$6="Satisfactory", 66%, $D$6="Needs Improvement", 33%)</f>
        <v>0.33</v>
      </c>
      <c r="F6" s="416">
        <v>0.3</v>
      </c>
      <c r="G6" s="426" t="s">
        <v>1055</v>
      </c>
      <c r="H6" s="416" t="s">
        <v>1065</v>
      </c>
      <c r="I6" s="416" t="s">
        <v>1066</v>
      </c>
      <c r="J6" s="416" t="s">
        <v>923</v>
      </c>
      <c r="K6" s="410" t="s">
        <v>1782</v>
      </c>
      <c r="L6" s="422" t="s">
        <v>1067</v>
      </c>
      <c r="M6" s="420">
        <f>ROUNDDOWN(($F$6*$E$6+$F$14*$E$14+$F$23*$E$23+$F$27*$E$27)*100,0)/100</f>
        <v>0.53</v>
      </c>
      <c r="N6" s="421">
        <v>0.4</v>
      </c>
      <c r="O6" s="410" t="s">
        <v>1783</v>
      </c>
      <c r="P6" s="411" t="s">
        <v>1415</v>
      </c>
      <c r="Q6" s="409">
        <f>ROUNDDOWN(($N$6*$M$6+$N$38*$M$38+$N$46*$M$46)*100,0)/100</f>
        <v>0.41</v>
      </c>
      <c r="R6" s="410" t="s">
        <v>1784</v>
      </c>
      <c r="Y6" s="408">
        <v>1</v>
      </c>
      <c r="Z6" s="348">
        <v>1</v>
      </c>
    </row>
    <row r="7" spans="1:26" x14ac:dyDescent="0.7">
      <c r="A7" s="425"/>
      <c r="B7" s="369" t="s">
        <v>1354</v>
      </c>
      <c r="C7" s="413"/>
      <c r="D7" s="414"/>
      <c r="E7" s="415"/>
      <c r="F7" s="416"/>
      <c r="G7" s="426"/>
      <c r="H7" s="416"/>
      <c r="I7" s="416"/>
      <c r="J7" s="416"/>
      <c r="K7" s="410"/>
      <c r="L7" s="422"/>
      <c r="M7" s="420"/>
      <c r="N7" s="421"/>
      <c r="O7" s="410"/>
      <c r="P7" s="411"/>
      <c r="Q7" s="409"/>
      <c r="R7" s="410"/>
      <c r="Y7" s="408"/>
      <c r="Z7" s="348">
        <v>2</v>
      </c>
    </row>
    <row r="8" spans="1:26" x14ac:dyDescent="0.7">
      <c r="A8" s="425"/>
      <c r="B8" s="369" t="s">
        <v>1355</v>
      </c>
      <c r="C8" s="413"/>
      <c r="D8" s="414"/>
      <c r="E8" s="415"/>
      <c r="F8" s="416"/>
      <c r="G8" s="426"/>
      <c r="H8" s="416"/>
      <c r="I8" s="416"/>
      <c r="J8" s="416"/>
      <c r="K8" s="410"/>
      <c r="L8" s="422"/>
      <c r="M8" s="420"/>
      <c r="N8" s="421"/>
      <c r="O8" s="410"/>
      <c r="P8" s="411"/>
      <c r="Q8" s="409"/>
      <c r="R8" s="410"/>
      <c r="Y8" s="408"/>
      <c r="Z8" s="348">
        <v>3</v>
      </c>
    </row>
    <row r="9" spans="1:26" x14ac:dyDescent="0.7">
      <c r="A9" s="425"/>
      <c r="B9" s="369" t="s">
        <v>1356</v>
      </c>
      <c r="C9" s="413"/>
      <c r="D9" s="414"/>
      <c r="E9" s="415"/>
      <c r="F9" s="416"/>
      <c r="G9" s="426"/>
      <c r="H9" s="416"/>
      <c r="I9" s="416"/>
      <c r="J9" s="416"/>
      <c r="K9" s="410"/>
      <c r="L9" s="422"/>
      <c r="M9" s="420"/>
      <c r="N9" s="421"/>
      <c r="O9" s="410"/>
      <c r="P9" s="411"/>
      <c r="Q9" s="409"/>
      <c r="R9" s="410"/>
      <c r="Y9" s="408"/>
      <c r="Z9" s="348">
        <v>4</v>
      </c>
    </row>
    <row r="10" spans="1:26" x14ac:dyDescent="0.7">
      <c r="A10" s="425"/>
      <c r="B10" s="369" t="s">
        <v>1357</v>
      </c>
      <c r="C10" s="413"/>
      <c r="D10" s="414"/>
      <c r="E10" s="415"/>
      <c r="F10" s="416"/>
      <c r="G10" s="426"/>
      <c r="H10" s="416"/>
      <c r="I10" s="416"/>
      <c r="J10" s="416"/>
      <c r="K10" s="410"/>
      <c r="L10" s="422"/>
      <c r="M10" s="420"/>
      <c r="N10" s="421"/>
      <c r="O10" s="410"/>
      <c r="P10" s="411"/>
      <c r="Q10" s="409"/>
      <c r="R10" s="410"/>
      <c r="Y10" s="408"/>
      <c r="Z10" s="348">
        <v>5</v>
      </c>
    </row>
    <row r="11" spans="1:26" x14ac:dyDescent="0.7">
      <c r="A11" s="425"/>
      <c r="B11" s="369" t="s">
        <v>1385</v>
      </c>
      <c r="C11" s="413"/>
      <c r="D11" s="414"/>
      <c r="E11" s="415"/>
      <c r="F11" s="416"/>
      <c r="G11" s="426"/>
      <c r="H11" s="416"/>
      <c r="I11" s="416"/>
      <c r="J11" s="416"/>
      <c r="K11" s="410"/>
      <c r="L11" s="422"/>
      <c r="M11" s="420"/>
      <c r="N11" s="421"/>
      <c r="O11" s="410"/>
      <c r="P11" s="411"/>
      <c r="Q11" s="409"/>
      <c r="R11" s="410"/>
      <c r="Y11" s="408"/>
      <c r="Z11" s="348">
        <v>6</v>
      </c>
    </row>
    <row r="12" spans="1:26" x14ac:dyDescent="0.7">
      <c r="A12" s="425"/>
      <c r="B12" s="369" t="s">
        <v>1358</v>
      </c>
      <c r="C12" s="413"/>
      <c r="D12" s="414"/>
      <c r="E12" s="415"/>
      <c r="F12" s="416"/>
      <c r="G12" s="426"/>
      <c r="H12" s="416"/>
      <c r="I12" s="416"/>
      <c r="J12" s="416"/>
      <c r="K12" s="410"/>
      <c r="L12" s="422"/>
      <c r="M12" s="420"/>
      <c r="N12" s="421"/>
      <c r="O12" s="410"/>
      <c r="P12" s="411"/>
      <c r="Q12" s="409"/>
      <c r="R12" s="410"/>
      <c r="Y12" s="408"/>
      <c r="Z12" s="348">
        <v>7</v>
      </c>
    </row>
    <row r="13" spans="1:26" x14ac:dyDescent="0.7">
      <c r="A13" s="425"/>
      <c r="B13" s="369" t="s">
        <v>1359</v>
      </c>
      <c r="C13" s="413"/>
      <c r="D13" s="414"/>
      <c r="E13" s="415"/>
      <c r="F13" s="416"/>
      <c r="G13" s="426"/>
      <c r="H13" s="416"/>
      <c r="I13" s="416"/>
      <c r="J13" s="416"/>
      <c r="K13" s="410"/>
      <c r="L13" s="422"/>
      <c r="M13" s="420"/>
      <c r="N13" s="421"/>
      <c r="O13" s="410"/>
      <c r="P13" s="411"/>
      <c r="Q13" s="409"/>
      <c r="R13" s="410"/>
      <c r="Y13" s="408"/>
      <c r="Z13" s="348">
        <v>8</v>
      </c>
    </row>
    <row r="14" spans="1:26" x14ac:dyDescent="0.7">
      <c r="A14" s="425" t="s">
        <v>1056</v>
      </c>
      <c r="B14" s="369" t="s">
        <v>1360</v>
      </c>
      <c r="C14" s="412">
        <f>IF(OR('DevCoAssessmentInput(I&amp;T)'!$C$14="",'DevCoAssessmentInput(I&amp;T)'!$C$14="Data Not Available"),"Data Not Available",IFERROR('DevCoAssessmentInput(I&amp;T)'!$C$14 + 'DevCoAssessmentInput(I&amp;T)'!$C$15 + 'DevCoAssessmentInput(I&amp;T)'!$C$16 + 'DevCoAssessmentInput(I&amp;T)'!$C$17 + 'DevCoAssessmentInput(I&amp;T)'!$C$18 + 'DevCoAssessmentInput(I&amp;T)'!$C$19 + 'DevCoAssessmentInput(I&amp;T)'!$C$20 + 'DevCoAssessmentInput(I&amp;T)'!$C$21 + 'DevCoAssessmentInput(I&amp;T)'!$C$22,"Data Not Available"))</f>
        <v>0.81</v>
      </c>
      <c r="D14" s="414" t="str">
        <f>_xlfn.IFS($C$14="Data Not Available","Needs Improvement",$C$14="","Needs Improvement",$C$14&gt;0.75,"Good",$C$14&gt;=0.6,"Satisfactory",$C$14&lt;0.6,"Needs Improvement")</f>
        <v>Good</v>
      </c>
      <c r="E14" s="415">
        <f>_xlfn.IFS($D$14="Good", 100%, $D$14="Satisfactory", 66%, $D$14="Needs Improvement", 33%)</f>
        <v>1</v>
      </c>
      <c r="F14" s="416">
        <v>0.3</v>
      </c>
      <c r="G14" s="426" t="s">
        <v>1388</v>
      </c>
      <c r="H14" s="416" t="s">
        <v>1065</v>
      </c>
      <c r="I14" s="416" t="s">
        <v>1066</v>
      </c>
      <c r="J14" s="416" t="s">
        <v>923</v>
      </c>
      <c r="K14" s="410" t="s">
        <v>1785</v>
      </c>
      <c r="L14" s="422"/>
      <c r="M14" s="420"/>
      <c r="N14" s="421"/>
      <c r="O14" s="410"/>
      <c r="P14" s="411"/>
      <c r="Q14" s="409"/>
      <c r="R14" s="410"/>
      <c r="Y14" s="408">
        <v>2</v>
      </c>
      <c r="Z14" s="348">
        <v>10</v>
      </c>
    </row>
    <row r="15" spans="1:26" x14ac:dyDescent="0.7">
      <c r="A15" s="425"/>
      <c r="B15" s="369" t="s">
        <v>1361</v>
      </c>
      <c r="C15" s="413"/>
      <c r="D15" s="414"/>
      <c r="E15" s="415"/>
      <c r="F15" s="416"/>
      <c r="G15" s="426"/>
      <c r="H15" s="416"/>
      <c r="I15" s="416"/>
      <c r="J15" s="416"/>
      <c r="K15" s="410"/>
      <c r="L15" s="422"/>
      <c r="M15" s="420"/>
      <c r="N15" s="421"/>
      <c r="O15" s="410"/>
      <c r="P15" s="411"/>
      <c r="Q15" s="409"/>
      <c r="R15" s="410"/>
      <c r="Y15" s="408"/>
      <c r="Z15" s="348">
        <v>11</v>
      </c>
    </row>
    <row r="16" spans="1:26" x14ac:dyDescent="0.7">
      <c r="A16" s="425"/>
      <c r="B16" s="369" t="s">
        <v>1362</v>
      </c>
      <c r="C16" s="413"/>
      <c r="D16" s="414"/>
      <c r="E16" s="415"/>
      <c r="F16" s="416"/>
      <c r="G16" s="426"/>
      <c r="H16" s="416"/>
      <c r="I16" s="416"/>
      <c r="J16" s="416"/>
      <c r="K16" s="410"/>
      <c r="L16" s="422"/>
      <c r="M16" s="420"/>
      <c r="N16" s="421"/>
      <c r="O16" s="410"/>
      <c r="P16" s="411"/>
      <c r="Q16" s="409"/>
      <c r="R16" s="410"/>
      <c r="Y16" s="408"/>
      <c r="Z16" s="348">
        <v>12</v>
      </c>
    </row>
    <row r="17" spans="1:26" x14ac:dyDescent="0.7">
      <c r="A17" s="425"/>
      <c r="B17" s="369" t="s">
        <v>1363</v>
      </c>
      <c r="C17" s="413"/>
      <c r="D17" s="414"/>
      <c r="E17" s="415"/>
      <c r="F17" s="416"/>
      <c r="G17" s="426"/>
      <c r="H17" s="416"/>
      <c r="I17" s="416"/>
      <c r="J17" s="416"/>
      <c r="K17" s="410"/>
      <c r="L17" s="422"/>
      <c r="M17" s="420"/>
      <c r="N17" s="421"/>
      <c r="O17" s="410"/>
      <c r="P17" s="411"/>
      <c r="Q17" s="409"/>
      <c r="R17" s="410"/>
      <c r="Y17" s="408"/>
      <c r="Z17" s="348">
        <v>13</v>
      </c>
    </row>
    <row r="18" spans="1:26" x14ac:dyDescent="0.7">
      <c r="A18" s="425"/>
      <c r="B18" s="369" t="s">
        <v>1364</v>
      </c>
      <c r="C18" s="413"/>
      <c r="D18" s="414"/>
      <c r="E18" s="415"/>
      <c r="F18" s="416"/>
      <c r="G18" s="426"/>
      <c r="H18" s="416"/>
      <c r="I18" s="416"/>
      <c r="J18" s="416"/>
      <c r="K18" s="410"/>
      <c r="L18" s="422"/>
      <c r="M18" s="420"/>
      <c r="N18" s="421"/>
      <c r="O18" s="410"/>
      <c r="P18" s="411"/>
      <c r="Q18" s="409"/>
      <c r="R18" s="410"/>
      <c r="Y18" s="408"/>
      <c r="Z18" s="348">
        <v>14</v>
      </c>
    </row>
    <row r="19" spans="1:26" x14ac:dyDescent="0.7">
      <c r="A19" s="425"/>
      <c r="B19" s="369" t="s">
        <v>1365</v>
      </c>
      <c r="C19" s="413"/>
      <c r="D19" s="414"/>
      <c r="E19" s="415"/>
      <c r="F19" s="416"/>
      <c r="G19" s="426"/>
      <c r="H19" s="416"/>
      <c r="I19" s="416"/>
      <c r="J19" s="416"/>
      <c r="K19" s="410"/>
      <c r="L19" s="422"/>
      <c r="M19" s="420"/>
      <c r="N19" s="421"/>
      <c r="O19" s="410"/>
      <c r="P19" s="411"/>
      <c r="Q19" s="409"/>
      <c r="R19" s="410"/>
      <c r="Y19" s="408"/>
      <c r="Z19" s="348">
        <v>15</v>
      </c>
    </row>
    <row r="20" spans="1:26" x14ac:dyDescent="0.7">
      <c r="A20" s="425"/>
      <c r="B20" s="369" t="s">
        <v>1366</v>
      </c>
      <c r="C20" s="413"/>
      <c r="D20" s="414"/>
      <c r="E20" s="415"/>
      <c r="F20" s="416"/>
      <c r="G20" s="426"/>
      <c r="H20" s="416"/>
      <c r="I20" s="416"/>
      <c r="J20" s="416"/>
      <c r="K20" s="410"/>
      <c r="L20" s="422"/>
      <c r="M20" s="420"/>
      <c r="N20" s="421"/>
      <c r="O20" s="410"/>
      <c r="P20" s="411"/>
      <c r="Q20" s="409"/>
      <c r="R20" s="410"/>
      <c r="Y20" s="408"/>
      <c r="Z20" s="348">
        <v>16</v>
      </c>
    </row>
    <row r="21" spans="1:26" x14ac:dyDescent="0.7">
      <c r="A21" s="425"/>
      <c r="B21" s="369" t="s">
        <v>1386</v>
      </c>
      <c r="C21" s="413"/>
      <c r="D21" s="414"/>
      <c r="E21" s="415"/>
      <c r="F21" s="416"/>
      <c r="G21" s="426"/>
      <c r="H21" s="416"/>
      <c r="I21" s="416"/>
      <c r="J21" s="416"/>
      <c r="K21" s="410"/>
      <c r="L21" s="422"/>
      <c r="M21" s="420"/>
      <c r="N21" s="421"/>
      <c r="O21" s="410"/>
      <c r="P21" s="411"/>
      <c r="Q21" s="409"/>
      <c r="R21" s="410"/>
      <c r="Y21" s="408"/>
      <c r="Z21" s="348">
        <v>17</v>
      </c>
    </row>
    <row r="22" spans="1:26" x14ac:dyDescent="0.7">
      <c r="A22" s="425"/>
      <c r="B22" s="369" t="s">
        <v>1359</v>
      </c>
      <c r="C22" s="413"/>
      <c r="D22" s="414"/>
      <c r="E22" s="415"/>
      <c r="F22" s="416"/>
      <c r="G22" s="426"/>
      <c r="H22" s="416"/>
      <c r="I22" s="416"/>
      <c r="J22" s="416"/>
      <c r="K22" s="410"/>
      <c r="L22" s="422"/>
      <c r="M22" s="420"/>
      <c r="N22" s="421"/>
      <c r="O22" s="410"/>
      <c r="P22" s="411"/>
      <c r="Q22" s="409"/>
      <c r="R22" s="410"/>
      <c r="Y22" s="408"/>
      <c r="Z22" s="348">
        <v>18</v>
      </c>
    </row>
    <row r="23" spans="1:26" x14ac:dyDescent="0.7">
      <c r="A23" s="425" t="s">
        <v>1057</v>
      </c>
      <c r="B23" s="369" t="s">
        <v>1367</v>
      </c>
      <c r="C23" s="412">
        <f>IF(OR('DevCoAssessmentInput(I&amp;T)'!$C$23="",'DevCoAssessmentInput(I&amp;T)'!$C$23="Data Not Available"),"Data Not Available",IFERROR('DevCoAssessmentInput(I&amp;T)'!$C$23 + 'DevCoAssessmentInput(I&amp;T)'!$C$24 + 'DevCoAssessmentInput(I&amp;T)'!$C$25 + 'DevCoAssessmentInput(I&amp;T)'!$C$26,"Data Not Available"))</f>
        <v>0.25</v>
      </c>
      <c r="D23" s="414" t="str">
        <f>_xlfn.IFS($C$23="Data Not Available","Needs Improvement",$C$23="","Needs Improvement",$C$23&gt;0.75,"Good",$C$23&gt;=0.6,"Satisfactory",$C$23&lt;0.6,"Needs Improvement")</f>
        <v>Needs Improvement</v>
      </c>
      <c r="E23" s="415">
        <f>_xlfn.IFS($D$23="Good", 100%, $D$23="Satisfactory", 66%, $D$23="Needs Improvement", 33%)</f>
        <v>0.33</v>
      </c>
      <c r="F23" s="416">
        <v>0.1</v>
      </c>
      <c r="G23" s="426" t="s">
        <v>1327</v>
      </c>
      <c r="H23" s="416" t="s">
        <v>1065</v>
      </c>
      <c r="I23" s="416" t="s">
        <v>1066</v>
      </c>
      <c r="J23" s="416" t="s">
        <v>923</v>
      </c>
      <c r="K23" s="410"/>
      <c r="L23" s="422"/>
      <c r="M23" s="420"/>
      <c r="N23" s="421"/>
      <c r="O23" s="410"/>
      <c r="P23" s="411"/>
      <c r="Q23" s="409"/>
      <c r="R23" s="410"/>
      <c r="Y23" s="408">
        <v>3</v>
      </c>
      <c r="Z23" s="348">
        <v>20</v>
      </c>
    </row>
    <row r="24" spans="1:26" x14ac:dyDescent="0.7">
      <c r="A24" s="425"/>
      <c r="B24" s="369" t="s">
        <v>1368</v>
      </c>
      <c r="C24" s="413"/>
      <c r="D24" s="414"/>
      <c r="E24" s="415"/>
      <c r="F24" s="416"/>
      <c r="G24" s="426"/>
      <c r="H24" s="416"/>
      <c r="I24" s="416"/>
      <c r="J24" s="416"/>
      <c r="K24" s="410"/>
      <c r="L24" s="422"/>
      <c r="M24" s="420"/>
      <c r="N24" s="421"/>
      <c r="O24" s="410"/>
      <c r="P24" s="411"/>
      <c r="Q24" s="409"/>
      <c r="R24" s="410"/>
      <c r="Y24" s="408"/>
      <c r="Z24" s="348">
        <v>21</v>
      </c>
    </row>
    <row r="25" spans="1:26" x14ac:dyDescent="0.7">
      <c r="A25" s="425"/>
      <c r="B25" s="369" t="s">
        <v>1369</v>
      </c>
      <c r="C25" s="413"/>
      <c r="D25" s="414"/>
      <c r="E25" s="415"/>
      <c r="F25" s="416"/>
      <c r="G25" s="426"/>
      <c r="H25" s="416"/>
      <c r="I25" s="416"/>
      <c r="J25" s="416"/>
      <c r="K25" s="410"/>
      <c r="L25" s="422"/>
      <c r="M25" s="420"/>
      <c r="N25" s="421"/>
      <c r="O25" s="410"/>
      <c r="P25" s="411"/>
      <c r="Q25" s="409"/>
      <c r="R25" s="410"/>
      <c r="Y25" s="408"/>
      <c r="Z25" s="348">
        <v>22</v>
      </c>
    </row>
    <row r="26" spans="1:26" x14ac:dyDescent="0.7">
      <c r="A26" s="425"/>
      <c r="B26" s="369" t="s">
        <v>1370</v>
      </c>
      <c r="C26" s="413"/>
      <c r="D26" s="414"/>
      <c r="E26" s="415"/>
      <c r="F26" s="416"/>
      <c r="G26" s="426"/>
      <c r="H26" s="416"/>
      <c r="I26" s="416"/>
      <c r="J26" s="416"/>
      <c r="K26" s="410"/>
      <c r="L26" s="422"/>
      <c r="M26" s="420"/>
      <c r="N26" s="421"/>
      <c r="O26" s="410"/>
      <c r="P26" s="411"/>
      <c r="Q26" s="409"/>
      <c r="R26" s="410"/>
      <c r="Y26" s="408"/>
      <c r="Z26" s="348">
        <v>23</v>
      </c>
    </row>
    <row r="27" spans="1:26" x14ac:dyDescent="0.7">
      <c r="A27" s="425" t="s">
        <v>1058</v>
      </c>
      <c r="B27" s="369" t="s">
        <v>1342</v>
      </c>
      <c r="C27" s="412">
        <f>IF(OR('DevCoAssessmentInput(I&amp;T)'!$C$27="",'DevCoAssessmentInput(I&amp;T)'!$C$27="Data Not Available"),"Data Not Available",IFERROR('DevCoAssessmentInput(I&amp;T)'!$C$27 + 'DevCoAssessmentInput(I&amp;T)'!$C$28 + 'DevCoAssessmentInput(I&amp;T)'!$C$29 + 'DevCoAssessmentInput(I&amp;T)'!$C$30 + 'DevCoAssessmentInput(I&amp;T)'!$C$31 + 'DevCoAssessmentInput(I&amp;T)'!$C$32 + 'DevCoAssessmentInput(I&amp;T)'!$C$33 + 'DevCoAssessmentInput(I&amp;T)'!$C$34 + 'DevCoAssessmentInput(I&amp;T)'!$C$35 + 'DevCoAssessmentInput(I&amp;T)'!$C$36 + 'DevCoAssessmentInput(I&amp;T)'!$C$37,"Data Not Available"))</f>
        <v>0.44600000000000001</v>
      </c>
      <c r="D27" s="414" t="str">
        <f>_xlfn.IFS($C$27="Data Not Available","Needs Improvement",$C$27="","Needs Improvement",$C$27&gt;0.75,"Good",$C$27&gt;=0.6,"Satisfactory",$C$27&lt;0.6,"Needs Improvement")</f>
        <v>Needs Improvement</v>
      </c>
      <c r="E27" s="415">
        <f>_xlfn.IFS($D$27="Good", 100%, $D$27="Satisfactory", 66%, $D$27="Needs Improvement", 33%)</f>
        <v>0.33</v>
      </c>
      <c r="F27" s="416">
        <v>0.3</v>
      </c>
      <c r="G27" s="426" t="s">
        <v>1328</v>
      </c>
      <c r="H27" s="416" t="s">
        <v>1065</v>
      </c>
      <c r="I27" s="416" t="s">
        <v>1066</v>
      </c>
      <c r="J27" s="416" t="s">
        <v>923</v>
      </c>
      <c r="K27" s="410" t="s">
        <v>1786</v>
      </c>
      <c r="L27" s="422"/>
      <c r="M27" s="420"/>
      <c r="N27" s="421"/>
      <c r="O27" s="410"/>
      <c r="P27" s="411"/>
      <c r="Q27" s="409"/>
      <c r="R27" s="410"/>
      <c r="Y27" s="408">
        <v>4</v>
      </c>
      <c r="Z27" s="348">
        <v>24</v>
      </c>
    </row>
    <row r="28" spans="1:26" x14ac:dyDescent="0.7">
      <c r="A28" s="425"/>
      <c r="B28" s="369" t="s">
        <v>1343</v>
      </c>
      <c r="C28" s="413"/>
      <c r="D28" s="414"/>
      <c r="E28" s="415"/>
      <c r="F28" s="416"/>
      <c r="G28" s="426"/>
      <c r="H28" s="416"/>
      <c r="I28" s="416"/>
      <c r="J28" s="416"/>
      <c r="K28" s="410"/>
      <c r="L28" s="422"/>
      <c r="M28" s="420"/>
      <c r="N28" s="421"/>
      <c r="O28" s="410"/>
      <c r="P28" s="411"/>
      <c r="Q28" s="409"/>
      <c r="R28" s="410"/>
      <c r="Y28" s="408"/>
      <c r="Z28" s="348">
        <v>25</v>
      </c>
    </row>
    <row r="29" spans="1:26" x14ac:dyDescent="0.7">
      <c r="A29" s="425"/>
      <c r="B29" s="369" t="s">
        <v>1344</v>
      </c>
      <c r="C29" s="413"/>
      <c r="D29" s="414"/>
      <c r="E29" s="415"/>
      <c r="F29" s="416"/>
      <c r="G29" s="426"/>
      <c r="H29" s="416"/>
      <c r="I29" s="416"/>
      <c r="J29" s="416"/>
      <c r="K29" s="410"/>
      <c r="L29" s="422"/>
      <c r="M29" s="420"/>
      <c r="N29" s="421"/>
      <c r="O29" s="410"/>
      <c r="P29" s="411"/>
      <c r="Q29" s="409"/>
      <c r="R29" s="410"/>
      <c r="Y29" s="408"/>
      <c r="Z29" s="348">
        <v>26</v>
      </c>
    </row>
    <row r="30" spans="1:26" x14ac:dyDescent="0.7">
      <c r="A30" s="425"/>
      <c r="B30" s="369" t="s">
        <v>1345</v>
      </c>
      <c r="C30" s="413"/>
      <c r="D30" s="414"/>
      <c r="E30" s="415"/>
      <c r="F30" s="416"/>
      <c r="G30" s="426"/>
      <c r="H30" s="416"/>
      <c r="I30" s="416"/>
      <c r="J30" s="416"/>
      <c r="K30" s="410"/>
      <c r="L30" s="422"/>
      <c r="M30" s="420"/>
      <c r="N30" s="421"/>
      <c r="O30" s="410"/>
      <c r="P30" s="411"/>
      <c r="Q30" s="409"/>
      <c r="R30" s="410"/>
      <c r="Y30" s="408"/>
      <c r="Z30" s="348">
        <v>27</v>
      </c>
    </row>
    <row r="31" spans="1:26" x14ac:dyDescent="0.7">
      <c r="A31" s="425"/>
      <c r="B31" s="369" t="s">
        <v>1346</v>
      </c>
      <c r="C31" s="413"/>
      <c r="D31" s="414"/>
      <c r="E31" s="415"/>
      <c r="F31" s="416"/>
      <c r="G31" s="426"/>
      <c r="H31" s="416"/>
      <c r="I31" s="416"/>
      <c r="J31" s="416"/>
      <c r="K31" s="410"/>
      <c r="L31" s="422"/>
      <c r="M31" s="420"/>
      <c r="N31" s="421"/>
      <c r="O31" s="410"/>
      <c r="P31" s="411"/>
      <c r="Q31" s="409"/>
      <c r="R31" s="410"/>
      <c r="Y31" s="408"/>
      <c r="Z31" s="348">
        <v>28</v>
      </c>
    </row>
    <row r="32" spans="1:26" x14ac:dyDescent="0.7">
      <c r="A32" s="425"/>
      <c r="B32" s="369" t="s">
        <v>1347</v>
      </c>
      <c r="C32" s="413"/>
      <c r="D32" s="414"/>
      <c r="E32" s="415"/>
      <c r="F32" s="416"/>
      <c r="G32" s="426"/>
      <c r="H32" s="416"/>
      <c r="I32" s="416"/>
      <c r="J32" s="416"/>
      <c r="K32" s="410"/>
      <c r="L32" s="422"/>
      <c r="M32" s="420"/>
      <c r="N32" s="421"/>
      <c r="O32" s="410"/>
      <c r="P32" s="411"/>
      <c r="Q32" s="409"/>
      <c r="R32" s="410"/>
      <c r="Y32" s="408"/>
      <c r="Z32" s="348">
        <v>29</v>
      </c>
    </row>
    <row r="33" spans="1:26" x14ac:dyDescent="0.7">
      <c r="A33" s="425"/>
      <c r="B33" s="369" t="s">
        <v>1348</v>
      </c>
      <c r="C33" s="413"/>
      <c r="D33" s="414"/>
      <c r="E33" s="415"/>
      <c r="F33" s="416"/>
      <c r="G33" s="426"/>
      <c r="H33" s="416"/>
      <c r="I33" s="416"/>
      <c r="J33" s="416"/>
      <c r="K33" s="410"/>
      <c r="L33" s="422"/>
      <c r="M33" s="420"/>
      <c r="N33" s="421"/>
      <c r="O33" s="410"/>
      <c r="P33" s="411"/>
      <c r="Q33" s="409"/>
      <c r="R33" s="410"/>
      <c r="Y33" s="408"/>
      <c r="Z33" s="348">
        <v>30</v>
      </c>
    </row>
    <row r="34" spans="1:26" x14ac:dyDescent="0.7">
      <c r="A34" s="425"/>
      <c r="B34" s="369" t="s">
        <v>1349</v>
      </c>
      <c r="C34" s="413"/>
      <c r="D34" s="414"/>
      <c r="E34" s="415"/>
      <c r="F34" s="416"/>
      <c r="G34" s="426"/>
      <c r="H34" s="416"/>
      <c r="I34" s="416"/>
      <c r="J34" s="416"/>
      <c r="K34" s="410"/>
      <c r="L34" s="422"/>
      <c r="M34" s="420"/>
      <c r="N34" s="421"/>
      <c r="O34" s="410"/>
      <c r="P34" s="411"/>
      <c r="Q34" s="409"/>
      <c r="R34" s="410"/>
      <c r="Y34" s="408"/>
      <c r="Z34" s="348">
        <v>31</v>
      </c>
    </row>
    <row r="35" spans="1:26" x14ac:dyDescent="0.7">
      <c r="A35" s="425"/>
      <c r="B35" s="369" t="s">
        <v>1350</v>
      </c>
      <c r="C35" s="413"/>
      <c r="D35" s="414"/>
      <c r="E35" s="415"/>
      <c r="F35" s="416"/>
      <c r="G35" s="426"/>
      <c r="H35" s="416"/>
      <c r="I35" s="416"/>
      <c r="J35" s="416"/>
      <c r="K35" s="410"/>
      <c r="L35" s="422"/>
      <c r="M35" s="420"/>
      <c r="N35" s="421"/>
      <c r="O35" s="410"/>
      <c r="P35" s="411"/>
      <c r="Q35" s="409"/>
      <c r="R35" s="410"/>
      <c r="Y35" s="408"/>
      <c r="Z35" s="348">
        <v>32</v>
      </c>
    </row>
    <row r="36" spans="1:26" x14ac:dyDescent="0.7">
      <c r="A36" s="425"/>
      <c r="B36" s="369" t="s">
        <v>1351</v>
      </c>
      <c r="C36" s="413"/>
      <c r="D36" s="414"/>
      <c r="E36" s="415"/>
      <c r="F36" s="416"/>
      <c r="G36" s="426"/>
      <c r="H36" s="416"/>
      <c r="I36" s="416"/>
      <c r="J36" s="416"/>
      <c r="K36" s="410"/>
      <c r="L36" s="422"/>
      <c r="M36" s="420"/>
      <c r="N36" s="421"/>
      <c r="O36" s="410"/>
      <c r="P36" s="411"/>
      <c r="Q36" s="409"/>
      <c r="R36" s="410"/>
      <c r="Y36" s="408"/>
      <c r="Z36" s="348">
        <v>33</v>
      </c>
    </row>
    <row r="37" spans="1:26" x14ac:dyDescent="0.7">
      <c r="A37" s="425"/>
      <c r="B37" s="369" t="s">
        <v>1352</v>
      </c>
      <c r="C37" s="413"/>
      <c r="D37" s="414"/>
      <c r="E37" s="415"/>
      <c r="F37" s="416"/>
      <c r="G37" s="426"/>
      <c r="H37" s="416"/>
      <c r="I37" s="416"/>
      <c r="J37" s="416"/>
      <c r="K37" s="410"/>
      <c r="L37" s="422"/>
      <c r="M37" s="420"/>
      <c r="N37" s="421"/>
      <c r="O37" s="410"/>
      <c r="P37" s="411"/>
      <c r="Q37" s="409"/>
      <c r="R37" s="410"/>
      <c r="Y37" s="408"/>
      <c r="Z37" s="348">
        <v>34</v>
      </c>
    </row>
    <row r="38" spans="1:26" x14ac:dyDescent="0.7">
      <c r="A38" s="425" t="s">
        <v>1059</v>
      </c>
      <c r="B38" s="369" t="s">
        <v>1371</v>
      </c>
      <c r="C38" s="412">
        <f>IF(OR('DevCoAssessmentInput(I&amp;T)'!$C$38="",'DevCoAssessmentInput(I&amp;T)'!$C$38="Data Not Available"),"Data Not Available",IFERROR('DevCoAssessmentInput(I&amp;T)'!$C$38 + 'DevCoAssessmentInput(I&amp;T)'!$C$39 + 'DevCoAssessmentInput(I&amp;T)'!$C$40 + 'DevCoAssessmentInput(I&amp;T)'!$C$41,"Data Not Available"))</f>
        <v>0.39999999999999997</v>
      </c>
      <c r="D38" s="414" t="str">
        <f>_xlfn.IFS($C$38="Data Not Available","Needs Improvement",$C$38="","Needs Improvement",$C$38&gt;0.75,"Good",$C$38&gt;=0.6,"Satisfactory",$C$38&lt;0.6,"Needs Improvement")</f>
        <v>Needs Improvement</v>
      </c>
      <c r="E38" s="415">
        <f>_xlfn.IFS($D$38="Good", 100%, $D$38="Satisfactory", 66%, $D$38="Needs Improvement", 33%)</f>
        <v>0.33</v>
      </c>
      <c r="F38" s="416">
        <v>0.5</v>
      </c>
      <c r="G38" s="426" t="s">
        <v>1329</v>
      </c>
      <c r="H38" s="416" t="s">
        <v>1065</v>
      </c>
      <c r="I38" s="416" t="s">
        <v>1066</v>
      </c>
      <c r="J38" s="416" t="s">
        <v>923</v>
      </c>
      <c r="K38" s="410" t="s">
        <v>1787</v>
      </c>
      <c r="L38" s="422" t="s">
        <v>1068</v>
      </c>
      <c r="M38" s="420">
        <f>ROUNDDOWN(($F$38*$E$38+$F$42*$E$42)*100,0)/100</f>
        <v>0.33</v>
      </c>
      <c r="N38" s="421">
        <v>0.3</v>
      </c>
      <c r="O38" s="410" t="s">
        <v>1788</v>
      </c>
      <c r="P38" s="411"/>
      <c r="Q38" s="409"/>
      <c r="R38" s="410"/>
      <c r="Y38" s="408">
        <v>5</v>
      </c>
      <c r="Z38" s="348">
        <v>35</v>
      </c>
    </row>
    <row r="39" spans="1:26" x14ac:dyDescent="0.7">
      <c r="A39" s="425"/>
      <c r="B39" s="369" t="s">
        <v>1372</v>
      </c>
      <c r="C39" s="413"/>
      <c r="D39" s="414"/>
      <c r="E39" s="415"/>
      <c r="F39" s="416"/>
      <c r="G39" s="426"/>
      <c r="H39" s="416"/>
      <c r="I39" s="416"/>
      <c r="J39" s="416"/>
      <c r="K39" s="410"/>
      <c r="L39" s="422"/>
      <c r="M39" s="420"/>
      <c r="N39" s="421"/>
      <c r="O39" s="410"/>
      <c r="P39" s="411"/>
      <c r="Q39" s="409"/>
      <c r="R39" s="410"/>
      <c r="Y39" s="408"/>
      <c r="Z39" s="348">
        <v>36</v>
      </c>
    </row>
    <row r="40" spans="1:26" x14ac:dyDescent="0.7">
      <c r="A40" s="425"/>
      <c r="B40" s="369" t="s">
        <v>1373</v>
      </c>
      <c r="C40" s="413"/>
      <c r="D40" s="414"/>
      <c r="E40" s="415"/>
      <c r="F40" s="416"/>
      <c r="G40" s="426"/>
      <c r="H40" s="416"/>
      <c r="I40" s="416"/>
      <c r="J40" s="416"/>
      <c r="K40" s="410"/>
      <c r="L40" s="422"/>
      <c r="M40" s="420"/>
      <c r="N40" s="421"/>
      <c r="O40" s="410"/>
      <c r="P40" s="411"/>
      <c r="Q40" s="409"/>
      <c r="R40" s="410"/>
      <c r="Y40" s="408"/>
      <c r="Z40" s="348">
        <v>37</v>
      </c>
    </row>
    <row r="41" spans="1:26" x14ac:dyDescent="0.7">
      <c r="A41" s="425"/>
      <c r="B41" s="369" t="s">
        <v>1374</v>
      </c>
      <c r="C41" s="413"/>
      <c r="D41" s="414"/>
      <c r="E41" s="415"/>
      <c r="F41" s="416"/>
      <c r="G41" s="426"/>
      <c r="H41" s="416"/>
      <c r="I41" s="416"/>
      <c r="J41" s="416"/>
      <c r="K41" s="410"/>
      <c r="L41" s="422"/>
      <c r="M41" s="420"/>
      <c r="N41" s="421"/>
      <c r="O41" s="410"/>
      <c r="P41" s="411"/>
      <c r="Q41" s="409"/>
      <c r="R41" s="410"/>
      <c r="Y41" s="408"/>
      <c r="Z41" s="348">
        <v>38</v>
      </c>
    </row>
    <row r="42" spans="1:26" x14ac:dyDescent="0.7">
      <c r="A42" s="425" t="s">
        <v>1060</v>
      </c>
      <c r="B42" s="369" t="s">
        <v>1323</v>
      </c>
      <c r="C42" s="412">
        <f>IF(OR('DevCoAssessmentInput(I&amp;T)'!$C$42="",'DevCoAssessmentInput(I&amp;T)'!$C$42="Data Not Available"),"Data Not Available",IFERROR(('DevCoAssessmentInput(I&amp;T)'!$C$44 + 'DevCoAssessmentInput(I&amp;T)'!$C$45) / ('DevCoAssessmentInput(I&amp;T)'!$C$42 + 'DevCoAssessmentInput(I&amp;T)'!$C$43),"Data Not Available"))</f>
        <v>0.2</v>
      </c>
      <c r="D42" s="414" t="str">
        <f>_xlfn.IFS($C$42="Data Not Available","Needs Improvement",$C$42="","Needs Improvement",$C$42&gt;0.75,"Good",$C$42&gt;=0.6,"Satisfactory",$C$42&lt;0.6,"Needs Improvement")</f>
        <v>Needs Improvement</v>
      </c>
      <c r="E42" s="415">
        <f>_xlfn.IFS($D$42="Good", 100%, $D$42="Satisfactory", 66%, $D$42="Needs Improvement", 33%)</f>
        <v>0.33</v>
      </c>
      <c r="F42" s="416">
        <v>0.5</v>
      </c>
      <c r="G42" s="426" t="s">
        <v>1061</v>
      </c>
      <c r="H42" s="416" t="s">
        <v>1065</v>
      </c>
      <c r="I42" s="416" t="s">
        <v>1066</v>
      </c>
      <c r="J42" s="416" t="s">
        <v>923</v>
      </c>
      <c r="K42" s="410" t="s">
        <v>1789</v>
      </c>
      <c r="L42" s="422"/>
      <c r="M42" s="420"/>
      <c r="N42" s="421"/>
      <c r="O42" s="410"/>
      <c r="P42" s="411"/>
      <c r="Q42" s="409"/>
      <c r="R42" s="410"/>
      <c r="Y42" s="408">
        <v>6</v>
      </c>
      <c r="Z42" s="348">
        <v>39</v>
      </c>
    </row>
    <row r="43" spans="1:26" x14ac:dyDescent="0.7">
      <c r="A43" s="425"/>
      <c r="B43" s="369" t="s">
        <v>1324</v>
      </c>
      <c r="C43" s="413"/>
      <c r="D43" s="414"/>
      <c r="E43" s="415"/>
      <c r="F43" s="416"/>
      <c r="G43" s="426"/>
      <c r="H43" s="416"/>
      <c r="I43" s="416"/>
      <c r="J43" s="416"/>
      <c r="K43" s="410"/>
      <c r="L43" s="422"/>
      <c r="M43" s="420"/>
      <c r="N43" s="421"/>
      <c r="O43" s="410"/>
      <c r="P43" s="411"/>
      <c r="Q43" s="409"/>
      <c r="R43" s="410"/>
      <c r="Y43" s="408"/>
      <c r="Z43" s="348">
        <v>40</v>
      </c>
    </row>
    <row r="44" spans="1:26" x14ac:dyDescent="0.7">
      <c r="A44" s="425"/>
      <c r="B44" s="369" t="s">
        <v>1325</v>
      </c>
      <c r="C44" s="413"/>
      <c r="D44" s="414"/>
      <c r="E44" s="415"/>
      <c r="F44" s="416"/>
      <c r="G44" s="426"/>
      <c r="H44" s="416"/>
      <c r="I44" s="416"/>
      <c r="J44" s="416"/>
      <c r="K44" s="410"/>
      <c r="L44" s="422"/>
      <c r="M44" s="420"/>
      <c r="N44" s="421"/>
      <c r="O44" s="410"/>
      <c r="P44" s="411"/>
      <c r="Q44" s="409"/>
      <c r="R44" s="410"/>
      <c r="Y44" s="408"/>
      <c r="Z44" s="348">
        <v>41</v>
      </c>
    </row>
    <row r="45" spans="1:26" x14ac:dyDescent="0.7">
      <c r="A45" s="425"/>
      <c r="B45" s="369" t="s">
        <v>1326</v>
      </c>
      <c r="C45" s="413"/>
      <c r="D45" s="414"/>
      <c r="E45" s="415"/>
      <c r="F45" s="416"/>
      <c r="G45" s="426"/>
      <c r="H45" s="416"/>
      <c r="I45" s="416"/>
      <c r="J45" s="416"/>
      <c r="K45" s="410"/>
      <c r="L45" s="422"/>
      <c r="M45" s="420"/>
      <c r="N45" s="421"/>
      <c r="O45" s="410"/>
      <c r="P45" s="411"/>
      <c r="Q45" s="409"/>
      <c r="R45" s="410"/>
      <c r="Y45" s="408"/>
      <c r="Z45" s="348">
        <v>42</v>
      </c>
    </row>
    <row r="46" spans="1:26" x14ac:dyDescent="0.7">
      <c r="A46" s="425" t="s">
        <v>1062</v>
      </c>
      <c r="B46" s="369" t="s">
        <v>1375</v>
      </c>
      <c r="C46" s="412">
        <f>IF(OR('DevCoAssessmentInput(I&amp;T)'!$C$46="",'DevCoAssessmentInput(I&amp;T)'!$C$46="Data Not Available"),"Data Not Available",IFERROR('DevCoAssessmentInput(I&amp;T)'!$C$46 + 'DevCoAssessmentInput(I&amp;T)'!$C$47 + 'DevCoAssessmentInput(I&amp;T)'!$C$48 + 'DevCoAssessmentInput(I&amp;T)'!$C$49,"Data Not Available"))</f>
        <v>0</v>
      </c>
      <c r="D46" s="414" t="str">
        <f>_xlfn.IFS($C$46="Data Not Available","Needs Improvement",$C$46="","Needs Improvement",$C$46&gt;0.6,"Good",$C$46&gt;=0.4,"Satisfactory",$C$46&lt;0.4,"Needs Improvement")</f>
        <v>Needs Improvement</v>
      </c>
      <c r="E46" s="415">
        <f>_xlfn.IFS($D$46="Good", 100%, $D$46="Satisfactory", 66%, $D$46="Needs Improvement", 33%)</f>
        <v>0.33</v>
      </c>
      <c r="F46" s="416">
        <v>0.5</v>
      </c>
      <c r="G46" s="426" t="s">
        <v>1330</v>
      </c>
      <c r="H46" s="416" t="s">
        <v>927</v>
      </c>
      <c r="I46" s="416" t="s">
        <v>937</v>
      </c>
      <c r="J46" s="416" t="s">
        <v>773</v>
      </c>
      <c r="K46" s="410" t="s">
        <v>1790</v>
      </c>
      <c r="L46" s="422" t="s">
        <v>1069</v>
      </c>
      <c r="M46" s="420">
        <f>ROUNDDOWN(($F$46*$E$46+$F$50*$E$50)*100,0)/100</f>
        <v>0.33</v>
      </c>
      <c r="N46" s="421">
        <v>0.3</v>
      </c>
      <c r="O46" s="410" t="s">
        <v>1791</v>
      </c>
      <c r="P46" s="411"/>
      <c r="Q46" s="409"/>
      <c r="R46" s="410"/>
      <c r="Y46" s="408">
        <v>7</v>
      </c>
      <c r="Z46" s="348">
        <v>43</v>
      </c>
    </row>
    <row r="47" spans="1:26" x14ac:dyDescent="0.7">
      <c r="A47" s="425"/>
      <c r="B47" s="369" t="s">
        <v>1376</v>
      </c>
      <c r="C47" s="413"/>
      <c r="D47" s="414"/>
      <c r="E47" s="415"/>
      <c r="F47" s="416"/>
      <c r="G47" s="426"/>
      <c r="H47" s="416"/>
      <c r="I47" s="416"/>
      <c r="J47" s="416"/>
      <c r="K47" s="410"/>
      <c r="L47" s="422"/>
      <c r="M47" s="420"/>
      <c r="N47" s="421"/>
      <c r="O47" s="410"/>
      <c r="P47" s="411"/>
      <c r="Q47" s="409"/>
      <c r="R47" s="410"/>
      <c r="Y47" s="408"/>
      <c r="Z47" s="348">
        <v>44</v>
      </c>
    </row>
    <row r="48" spans="1:26" x14ac:dyDescent="0.7">
      <c r="A48" s="425"/>
      <c r="B48" s="369" t="s">
        <v>1377</v>
      </c>
      <c r="C48" s="413"/>
      <c r="D48" s="414"/>
      <c r="E48" s="415"/>
      <c r="F48" s="416"/>
      <c r="G48" s="426"/>
      <c r="H48" s="416"/>
      <c r="I48" s="416"/>
      <c r="J48" s="416"/>
      <c r="K48" s="410"/>
      <c r="L48" s="422"/>
      <c r="M48" s="420"/>
      <c r="N48" s="421"/>
      <c r="O48" s="410"/>
      <c r="P48" s="411"/>
      <c r="Q48" s="409"/>
      <c r="R48" s="410"/>
      <c r="Y48" s="408"/>
      <c r="Z48" s="348">
        <v>45</v>
      </c>
    </row>
    <row r="49" spans="1:26" x14ac:dyDescent="0.7">
      <c r="A49" s="425"/>
      <c r="B49" s="369" t="s">
        <v>1378</v>
      </c>
      <c r="C49" s="413"/>
      <c r="D49" s="414"/>
      <c r="E49" s="415"/>
      <c r="F49" s="416"/>
      <c r="G49" s="426"/>
      <c r="H49" s="416"/>
      <c r="I49" s="416"/>
      <c r="J49" s="416"/>
      <c r="K49" s="410"/>
      <c r="L49" s="422"/>
      <c r="M49" s="420"/>
      <c r="N49" s="421"/>
      <c r="O49" s="410"/>
      <c r="P49" s="411"/>
      <c r="Q49" s="409"/>
      <c r="R49" s="410"/>
      <c r="Y49" s="408"/>
      <c r="Z49" s="348">
        <v>46</v>
      </c>
    </row>
    <row r="50" spans="1:26" x14ac:dyDescent="0.7">
      <c r="A50" s="425" t="s">
        <v>1063</v>
      </c>
      <c r="B50" s="369" t="s">
        <v>1379</v>
      </c>
      <c r="C50" s="412">
        <f>IF(OR('DevCoAssessmentInput(I&amp;T)'!$C$50="",'DevCoAssessmentInput(I&amp;T)'!$C$50="Data Not Available"),"Data Not Available",IFERROR('DevCoAssessmentInput(I&amp;T)'!$C$50 + 'DevCoAssessmentInput(I&amp;T)'!$C$50,"Data Not Available"))</f>
        <v>0.2</v>
      </c>
      <c r="D50" s="414" t="str">
        <f>_xlfn.IFS($C$50="Data Not Available","Needs Improvement",$C$50="","Needs Improvement",$C$50&gt;0.5,"Good",$C$50=0.5,"Satisfactory",$C$50&lt;0.5,"Needs Improvement")</f>
        <v>Needs Improvement</v>
      </c>
      <c r="E50" s="415">
        <f>_xlfn.IFS($D$50="Good", 100%, $D$50="Satisfactory", 66%, $D$50="Needs Improvement", 33%)</f>
        <v>0.33</v>
      </c>
      <c r="F50" s="416">
        <v>0.5</v>
      </c>
      <c r="G50" s="426" t="s">
        <v>1064</v>
      </c>
      <c r="H50" s="416" t="s">
        <v>1070</v>
      </c>
      <c r="I50" s="416">
        <v>0.5</v>
      </c>
      <c r="J50" s="416" t="s">
        <v>761</v>
      </c>
      <c r="K50" s="410" t="s">
        <v>1792</v>
      </c>
      <c r="L50" s="422"/>
      <c r="M50" s="420"/>
      <c r="N50" s="421"/>
      <c r="O50" s="410"/>
      <c r="P50" s="411"/>
      <c r="Q50" s="409"/>
      <c r="R50" s="410"/>
      <c r="Y50" s="408">
        <v>8</v>
      </c>
      <c r="Z50" s="348">
        <v>47</v>
      </c>
    </row>
    <row r="51" spans="1:26" x14ac:dyDescent="0.7">
      <c r="A51" s="425"/>
      <c r="B51" s="369" t="s">
        <v>1380</v>
      </c>
      <c r="C51" s="413"/>
      <c r="D51" s="414"/>
      <c r="E51" s="415"/>
      <c r="F51" s="416"/>
      <c r="G51" s="426"/>
      <c r="H51" s="416"/>
      <c r="I51" s="416"/>
      <c r="J51" s="416"/>
      <c r="K51" s="410"/>
      <c r="L51" s="422"/>
      <c r="M51" s="420"/>
      <c r="N51" s="421"/>
      <c r="O51" s="410"/>
      <c r="P51" s="411"/>
      <c r="Q51" s="409"/>
      <c r="R51" s="410"/>
      <c r="Y51" s="408"/>
      <c r="Z51" s="348">
        <v>48</v>
      </c>
    </row>
  </sheetData>
  <sheetProtection algorithmName="SHA-512" hashValue="eEZUc+rRD2I2zGaoPHIxaxPIQmj1Ggp5BrOtGS4mdOWqLfIjPwfyUOseLPBTwotccJKMbVaWzd0bKwvJKtvKMg==" saltValue="dwfqDi72LI+cGPA9dgirjA==" spinCount="100000" sheet="1" objects="1" scenarios="1"/>
  <mergeCells count="103">
    <mergeCell ref="Y42:Y45"/>
    <mergeCell ref="Y46:Y49"/>
    <mergeCell ref="Y50:Y51"/>
    <mergeCell ref="Y6:Y13"/>
    <mergeCell ref="Y14:Y22"/>
    <mergeCell ref="Y23:Y26"/>
    <mergeCell ref="Y27:Y37"/>
    <mergeCell ref="Y38:Y41"/>
    <mergeCell ref="O38:O45"/>
    <mergeCell ref="O46:O51"/>
    <mergeCell ref="P6:P51"/>
    <mergeCell ref="Q6:Q51"/>
    <mergeCell ref="R6:R51"/>
    <mergeCell ref="O6:O37"/>
    <mergeCell ref="H50:H51"/>
    <mergeCell ref="I50:I51"/>
    <mergeCell ref="J50:J51"/>
    <mergeCell ref="K6:K13"/>
    <mergeCell ref="K14:K22"/>
    <mergeCell ref="K23:K26"/>
    <mergeCell ref="K27:K37"/>
    <mergeCell ref="K38:K41"/>
    <mergeCell ref="K42:K45"/>
    <mergeCell ref="K46:K49"/>
    <mergeCell ref="K50:K51"/>
    <mergeCell ref="H6:H13"/>
    <mergeCell ref="I6:I13"/>
    <mergeCell ref="J6:J13"/>
    <mergeCell ref="H14:H22"/>
    <mergeCell ref="I14:I22"/>
    <mergeCell ref="J14:J22"/>
    <mergeCell ref="H42:H45"/>
    <mergeCell ref="I42:I45"/>
    <mergeCell ref="J42:J45"/>
    <mergeCell ref="H46:H49"/>
    <mergeCell ref="I46:I49"/>
    <mergeCell ref="J46:J49"/>
    <mergeCell ref="J23:J26"/>
    <mergeCell ref="F42:F45"/>
    <mergeCell ref="F46:F49"/>
    <mergeCell ref="F50:F51"/>
    <mergeCell ref="G6:G13"/>
    <mergeCell ref="G14:G22"/>
    <mergeCell ref="G23:G26"/>
    <mergeCell ref="G27:G37"/>
    <mergeCell ref="G38:G41"/>
    <mergeCell ref="G42:G45"/>
    <mergeCell ref="G46:G49"/>
    <mergeCell ref="G50:G51"/>
    <mergeCell ref="F6:F13"/>
    <mergeCell ref="F14:F22"/>
    <mergeCell ref="F23:F26"/>
    <mergeCell ref="F27:F37"/>
    <mergeCell ref="F38:F41"/>
    <mergeCell ref="D46:D49"/>
    <mergeCell ref="D50:D51"/>
    <mergeCell ref="E6:E13"/>
    <mergeCell ref="E14:E22"/>
    <mergeCell ref="E23:E26"/>
    <mergeCell ref="E27:E37"/>
    <mergeCell ref="E38:E41"/>
    <mergeCell ref="E42:E45"/>
    <mergeCell ref="E46:E49"/>
    <mergeCell ref="E50:E51"/>
    <mergeCell ref="D6:D13"/>
    <mergeCell ref="D14:D22"/>
    <mergeCell ref="D23:D26"/>
    <mergeCell ref="D27:D37"/>
    <mergeCell ref="D38:D41"/>
    <mergeCell ref="M46:M51"/>
    <mergeCell ref="N6:N37"/>
    <mergeCell ref="N38:N45"/>
    <mergeCell ref="N46:N51"/>
    <mergeCell ref="L6:L37"/>
    <mergeCell ref="L38:L45"/>
    <mergeCell ref="L46:L51"/>
    <mergeCell ref="A42:A45"/>
    <mergeCell ref="A46:A49"/>
    <mergeCell ref="A50:A51"/>
    <mergeCell ref="C6:C13"/>
    <mergeCell ref="C14:C22"/>
    <mergeCell ref="C23:C26"/>
    <mergeCell ref="C27:C37"/>
    <mergeCell ref="C38:C41"/>
    <mergeCell ref="C42:C45"/>
    <mergeCell ref="C46:C49"/>
    <mergeCell ref="C50:C51"/>
    <mergeCell ref="A6:A13"/>
    <mergeCell ref="A14:A22"/>
    <mergeCell ref="A23:A26"/>
    <mergeCell ref="A27:A37"/>
    <mergeCell ref="A38:A41"/>
    <mergeCell ref="D42:D45"/>
    <mergeCell ref="J27:J37"/>
    <mergeCell ref="J38:J41"/>
    <mergeCell ref="H23:H26"/>
    <mergeCell ref="I23:I26"/>
    <mergeCell ref="H27:H37"/>
    <mergeCell ref="I27:I37"/>
    <mergeCell ref="H38:H41"/>
    <mergeCell ref="I38:I41"/>
    <mergeCell ref="M6:M37"/>
    <mergeCell ref="M38:M45"/>
  </mergeCells>
  <conditionalFormatting sqref="E52:E1048576 M52:M1048576 Q52:Q1048576">
    <cfRule type="cellIs" dxfId="218" priority="185" stopIfTrue="1" operator="equal">
      <formula>0</formula>
    </cfRule>
    <cfRule type="cellIs" dxfId="217" priority="186" stopIfTrue="1" operator="lessThan">
      <formula>1.5</formula>
    </cfRule>
    <cfRule type="cellIs" dxfId="216" priority="187" stopIfTrue="1" operator="lessThan">
      <formula>2.5</formula>
    </cfRule>
    <cfRule type="cellIs" dxfId="215" priority="188" stopIfTrue="1" operator="greaterThanOrEqual">
      <formula>2.5</formula>
    </cfRule>
  </conditionalFormatting>
  <conditionalFormatting sqref="E6:E51">
    <cfRule type="cellIs" dxfId="214" priority="189" stopIfTrue="1" operator="equal">
      <formula>0</formula>
    </cfRule>
    <cfRule type="cellIs" dxfId="213" priority="190" stopIfTrue="1" operator="lessThan">
      <formula>0.5</formula>
    </cfRule>
    <cfRule type="cellIs" dxfId="212" priority="191" stopIfTrue="1" operator="lessThan">
      <formula>0.7</formula>
    </cfRule>
    <cfRule type="cellIs" dxfId="211" priority="192" stopIfTrue="1" operator="greaterThanOrEqual">
      <formula>0.7</formula>
    </cfRule>
  </conditionalFormatting>
  <conditionalFormatting sqref="M6:M51">
    <cfRule type="cellIs" dxfId="210" priority="193" stopIfTrue="1" operator="equal">
      <formula>0</formula>
    </cfRule>
    <cfRule type="cellIs" dxfId="209" priority="194" stopIfTrue="1" operator="lessThan">
      <formula>0.5</formula>
    </cfRule>
    <cfRule type="cellIs" dxfId="208" priority="195" stopIfTrue="1" operator="lessThan">
      <formula>0.7</formula>
    </cfRule>
    <cfRule type="cellIs" dxfId="207" priority="196" stopIfTrue="1" operator="greaterThanOrEqual">
      <formula>0.7</formula>
    </cfRule>
  </conditionalFormatting>
  <conditionalFormatting sqref="Q6:Q51">
    <cfRule type="cellIs" dxfId="206" priority="197" stopIfTrue="1" operator="equal">
      <formula>0</formula>
    </cfRule>
    <cfRule type="cellIs" dxfId="205" priority="198" stopIfTrue="1" operator="lessThan">
      <formula>0.5</formula>
    </cfRule>
    <cfRule type="cellIs" dxfId="204" priority="199" stopIfTrue="1" operator="lessThan">
      <formula>0.7</formula>
    </cfRule>
    <cfRule type="cellIs" dxfId="203" priority="200"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B9BF-FE9F-414D-A612-148C0AE22019}">
  <sheetPr codeName="Sheet75">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InterviewQuestion(I&amp;T)</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7" t="s">
        <v>777</v>
      </c>
      <c r="E5" s="78" t="s">
        <v>778</v>
      </c>
      <c r="F5" s="79" t="s">
        <v>779</v>
      </c>
    </row>
    <row r="6" spans="1:81" ht="117" customHeight="1" x14ac:dyDescent="0.7">
      <c r="A6" s="108">
        <f t="shared" ref="A6:A11" si="0">ROW()-5</f>
        <v>1</v>
      </c>
      <c r="B6" s="63" t="s">
        <v>1071</v>
      </c>
      <c r="C6" s="101">
        <v>45786.67019675926</v>
      </c>
      <c r="D6" s="74"/>
      <c r="E6" s="74"/>
      <c r="F6" s="74"/>
    </row>
    <row r="7" spans="1:81" ht="76.2" customHeight="1" x14ac:dyDescent="0.7">
      <c r="A7" s="108">
        <f t="shared" si="0"/>
        <v>2</v>
      </c>
      <c r="B7" s="63" t="s">
        <v>1072</v>
      </c>
      <c r="C7" s="101">
        <v>45786.67019675926</v>
      </c>
      <c r="D7" s="74"/>
      <c r="E7" s="74"/>
      <c r="F7" s="74"/>
    </row>
    <row r="8" spans="1:81" ht="96.6" customHeight="1" x14ac:dyDescent="0.7">
      <c r="A8" s="108">
        <f t="shared" si="0"/>
        <v>3</v>
      </c>
      <c r="B8" s="63" t="s">
        <v>1073</v>
      </c>
      <c r="C8" s="101">
        <v>45786.67019675926</v>
      </c>
      <c r="D8" s="74"/>
      <c r="E8" s="74"/>
      <c r="F8" s="74"/>
    </row>
    <row r="9" spans="1:81" ht="55.8" customHeight="1" x14ac:dyDescent="0.7">
      <c r="A9" s="108">
        <f t="shared" si="0"/>
        <v>4</v>
      </c>
      <c r="B9" s="63" t="s">
        <v>1074</v>
      </c>
      <c r="C9" s="101">
        <v>45786.67019675926</v>
      </c>
      <c r="D9" s="74"/>
      <c r="E9" s="74"/>
      <c r="F9" s="74"/>
    </row>
    <row r="10" spans="1:81" ht="55.8" customHeight="1" x14ac:dyDescent="0.7">
      <c r="A10" s="108">
        <f t="shared" si="0"/>
        <v>5</v>
      </c>
      <c r="B10" s="63" t="s">
        <v>1075</v>
      </c>
      <c r="C10" s="101">
        <v>45786.67019675926</v>
      </c>
      <c r="D10" s="74"/>
      <c r="E10" s="74"/>
      <c r="F10" s="74"/>
    </row>
    <row r="11" spans="1:81" ht="76.2" customHeight="1" x14ac:dyDescent="0.7">
      <c r="A11" s="106">
        <f t="shared" si="0"/>
        <v>6</v>
      </c>
      <c r="B11" s="63" t="s">
        <v>1076</v>
      </c>
      <c r="C11" s="101">
        <v>45786.67019675926</v>
      </c>
      <c r="D11" s="74"/>
      <c r="E11" s="74"/>
      <c r="F11" s="74"/>
    </row>
    <row r="12" spans="1:81" ht="36" customHeight="1" x14ac:dyDescent="0.7"/>
    <row r="13" spans="1:81" ht="36" customHeight="1" x14ac:dyDescent="0.7"/>
    <row r="14" spans="1:81" ht="36" customHeight="1" x14ac:dyDescent="0.7"/>
    <row r="15" spans="1:81" ht="36" customHeight="1" x14ac:dyDescent="0.7"/>
    <row r="16" spans="1:81"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PWhD6XAya28009wipgGCPL8RSdmwPjEOuiZvE2LOBGcHaOMXJrGJLiy95IfmD6hu3hYdcCdVZDIiqNN3cnoYpQ==" saltValue="1EPw8WRGxkr9qw+zfEUdwg=="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A116-0B2E-4A9E-9EB9-AD354394C6F2}">
  <sheetPr codeName="Sheet65">
    <tabColor theme="0" tint="-0.499984740745262"/>
    <pageSetUpPr fitToPage="1"/>
  </sheetPr>
  <dimension ref="A1:G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F6" sqref="F6:F7"/>
    </sheetView>
  </sheetViews>
  <sheetFormatPr defaultColWidth="8.69140625" defaultRowHeight="40.200000000000003" customHeight="1" x14ac:dyDescent="0.7"/>
  <cols>
    <col min="1" max="1" width="5.69140625" style="40" customWidth="1"/>
    <col min="2" max="2" width="12.69140625" style="64" customWidth="1"/>
    <col min="3" max="3" width="66.69140625" style="294" customWidth="1"/>
    <col min="4" max="4" width="12.69140625" style="70" customWidth="1"/>
    <col min="5" max="5" width="20.61328125" style="294" hidden="1" customWidth="1"/>
    <col min="6" max="6" width="5.69140625" style="40" hidden="1" customWidth="1"/>
    <col min="7" max="7" width="5.61328125" style="72" customWidth="1"/>
    <col min="8" max="16384" width="8.69140625" style="64"/>
  </cols>
  <sheetData>
    <row r="1" spans="1:7" s="61" customFormat="1" ht="21" customHeight="1" x14ac:dyDescent="0.7">
      <c r="A1" s="12"/>
      <c r="B1" s="12"/>
      <c r="C1" s="20"/>
      <c r="D1" s="18"/>
      <c r="E1" s="20"/>
      <c r="F1" s="12"/>
      <c r="G1" s="18"/>
    </row>
    <row r="2" spans="1:7" s="61" customFormat="1" ht="21" customHeight="1" x14ac:dyDescent="0.7">
      <c r="A2" s="7" t="s">
        <v>3</v>
      </c>
      <c r="B2" s="7"/>
      <c r="C2" s="41"/>
      <c r="D2" s="24"/>
      <c r="E2" s="41"/>
      <c r="F2" s="12"/>
      <c r="G2" s="18"/>
    </row>
    <row r="3" spans="1:7" s="302" customFormat="1" ht="21" customHeight="1" x14ac:dyDescent="0.7">
      <c r="A3" s="80" t="str" cm="1">
        <f t="array" aca="1" ref="A3" ca="1">MID(CELL("filename",A1),FIND("]",CELL("filename",A1))+1,256)</f>
        <v>AddDataPoint(I&amp;T)</v>
      </c>
      <c r="B3" s="80"/>
      <c r="C3" s="81"/>
      <c r="D3" s="244"/>
      <c r="E3" s="81"/>
      <c r="F3" s="80"/>
      <c r="G3" s="81"/>
    </row>
    <row r="4" spans="1:7" s="61" customFormat="1" ht="4.95" customHeight="1" x14ac:dyDescent="0.7">
      <c r="A4" s="10"/>
      <c r="B4" s="10"/>
      <c r="C4" s="41"/>
      <c r="D4" s="24"/>
      <c r="E4" s="41"/>
      <c r="F4" s="12"/>
      <c r="G4" s="18"/>
    </row>
    <row r="5" spans="1:7" s="70" customFormat="1" ht="63" customHeight="1" x14ac:dyDescent="0.7">
      <c r="A5" s="292" t="s">
        <v>4</v>
      </c>
      <c r="B5" s="292" t="s">
        <v>693</v>
      </c>
      <c r="C5" s="292" t="s">
        <v>790</v>
      </c>
      <c r="D5" s="292" t="s">
        <v>692</v>
      </c>
      <c r="E5" s="293" t="s">
        <v>791</v>
      </c>
      <c r="F5" s="72"/>
      <c r="G5" s="72"/>
    </row>
    <row r="6" spans="1:7" ht="36" customHeight="1" x14ac:dyDescent="0.7">
      <c r="A6" s="364">
        <f>IF($C6="","",SUBTOTAL(3,$C$6:$C6)*1)</f>
        <v>1</v>
      </c>
      <c r="B6" s="365"/>
      <c r="C6" s="242" t="s">
        <v>1322</v>
      </c>
      <c r="D6" s="378"/>
      <c r="E6" s="346" t="s">
        <v>1409</v>
      </c>
      <c r="F6">
        <v>9</v>
      </c>
    </row>
    <row r="7" spans="1:7" ht="36" customHeight="1" x14ac:dyDescent="0.7">
      <c r="A7" s="364">
        <f>IF($C7="","",SUBTOTAL(3,$C$6:$C7)*1)</f>
        <v>2</v>
      </c>
      <c r="B7" s="365"/>
      <c r="C7" s="242" t="s">
        <v>1384</v>
      </c>
      <c r="D7" s="378"/>
      <c r="E7" s="346" t="s">
        <v>1409</v>
      </c>
      <c r="F7">
        <v>19</v>
      </c>
    </row>
    <row r="8" spans="1:7" ht="36" customHeight="1" x14ac:dyDescent="0.7">
      <c r="D8" s="379"/>
    </row>
    <row r="9" spans="1:7" ht="36" customHeight="1" x14ac:dyDescent="0.7">
      <c r="D9" s="379"/>
    </row>
    <row r="10" spans="1:7" ht="36" customHeight="1" x14ac:dyDescent="0.7">
      <c r="D10" s="379"/>
    </row>
    <row r="11" spans="1:7" ht="36" customHeight="1" x14ac:dyDescent="0.7">
      <c r="D11" s="379"/>
    </row>
    <row r="12" spans="1:7" ht="36" customHeight="1" x14ac:dyDescent="0.7">
      <c r="D12" s="379"/>
    </row>
    <row r="13" spans="1:7" ht="36" customHeight="1" x14ac:dyDescent="0.7">
      <c r="D13" s="379"/>
    </row>
    <row r="14" spans="1:7" ht="36" customHeight="1" x14ac:dyDescent="0.7">
      <c r="D14" s="379"/>
    </row>
    <row r="15" spans="1:7" ht="36" customHeight="1" x14ac:dyDescent="0.7">
      <c r="D15" s="379"/>
    </row>
    <row r="16" spans="1:7" ht="36" customHeight="1" x14ac:dyDescent="0.7">
      <c r="D16" s="379"/>
    </row>
    <row r="17" spans="4:4" ht="36" customHeight="1" x14ac:dyDescent="0.7">
      <c r="D17" s="379"/>
    </row>
    <row r="18" spans="4:4" ht="36" customHeight="1" x14ac:dyDescent="0.7">
      <c r="D18" s="379"/>
    </row>
    <row r="19" spans="4:4" ht="36" customHeight="1" x14ac:dyDescent="0.7">
      <c r="D19" s="379"/>
    </row>
    <row r="20" spans="4:4" ht="36" customHeight="1" x14ac:dyDescent="0.7">
      <c r="D20" s="379"/>
    </row>
    <row r="21" spans="4:4" ht="36" customHeight="1" x14ac:dyDescent="0.7">
      <c r="D21" s="379"/>
    </row>
    <row r="22" spans="4:4" ht="36" customHeight="1" x14ac:dyDescent="0.7">
      <c r="D22" s="379"/>
    </row>
    <row r="23" spans="4:4" ht="36" customHeight="1" x14ac:dyDescent="0.7">
      <c r="D23" s="379"/>
    </row>
    <row r="24" spans="4:4" ht="36" customHeight="1" x14ac:dyDescent="0.7">
      <c r="D24" s="379"/>
    </row>
    <row r="25" spans="4:4" ht="36" customHeight="1" x14ac:dyDescent="0.7">
      <c r="D25" s="379"/>
    </row>
    <row r="26" spans="4:4" ht="36" customHeight="1" x14ac:dyDescent="0.7">
      <c r="D26" s="379"/>
    </row>
    <row r="27" spans="4:4" ht="36" customHeight="1" x14ac:dyDescent="0.7">
      <c r="D27" s="379"/>
    </row>
    <row r="28" spans="4:4" ht="36" customHeight="1" x14ac:dyDescent="0.7">
      <c r="D28" s="379"/>
    </row>
    <row r="29" spans="4:4" ht="36" customHeight="1" x14ac:dyDescent="0.7">
      <c r="D29" s="379"/>
    </row>
    <row r="30" spans="4:4" ht="36" customHeight="1" x14ac:dyDescent="0.7">
      <c r="D30" s="379"/>
    </row>
    <row r="31" spans="4:4" ht="36" customHeight="1" x14ac:dyDescent="0.7">
      <c r="D31" s="379"/>
    </row>
    <row r="32" spans="4:4" ht="36" customHeight="1" x14ac:dyDescent="0.7">
      <c r="D32" s="379"/>
    </row>
    <row r="33" spans="4:4" ht="36" customHeight="1" x14ac:dyDescent="0.7">
      <c r="D33" s="379"/>
    </row>
    <row r="34" spans="4:4" ht="36" customHeight="1" x14ac:dyDescent="0.7">
      <c r="D34" s="379"/>
    </row>
    <row r="35" spans="4:4" ht="36" customHeight="1" x14ac:dyDescent="0.7">
      <c r="D35" s="379"/>
    </row>
    <row r="36" spans="4:4" ht="36" customHeight="1" x14ac:dyDescent="0.7">
      <c r="D36" s="379"/>
    </row>
    <row r="37" spans="4:4" ht="36" customHeight="1" x14ac:dyDescent="0.7">
      <c r="D37" s="379"/>
    </row>
    <row r="38" spans="4:4" ht="36" customHeight="1" x14ac:dyDescent="0.7">
      <c r="D38" s="379"/>
    </row>
    <row r="39" spans="4:4" ht="36" customHeight="1" x14ac:dyDescent="0.7">
      <c r="D39" s="379"/>
    </row>
    <row r="40" spans="4:4" ht="36" customHeight="1" x14ac:dyDescent="0.7">
      <c r="D40" s="379"/>
    </row>
    <row r="41" spans="4:4" ht="36" customHeight="1" x14ac:dyDescent="0.7">
      <c r="D41" s="379"/>
    </row>
    <row r="42" spans="4:4" ht="36" customHeight="1" x14ac:dyDescent="0.7">
      <c r="D42" s="379"/>
    </row>
    <row r="43" spans="4:4" ht="36" customHeight="1" x14ac:dyDescent="0.7">
      <c r="D43" s="379"/>
    </row>
    <row r="44" spans="4:4" ht="36" customHeight="1" x14ac:dyDescent="0.7">
      <c r="D44" s="379"/>
    </row>
    <row r="45" spans="4:4" ht="36" customHeight="1" x14ac:dyDescent="0.7">
      <c r="D45" s="379"/>
    </row>
    <row r="46" spans="4:4" ht="36" customHeight="1" x14ac:dyDescent="0.7">
      <c r="D46" s="379"/>
    </row>
    <row r="47" spans="4:4" ht="36" customHeight="1" x14ac:dyDescent="0.7">
      <c r="D47" s="379"/>
    </row>
    <row r="48" spans="4:4" ht="36" customHeight="1" x14ac:dyDescent="0.7">
      <c r="D48" s="379"/>
    </row>
    <row r="49" spans="4:4" ht="36" customHeight="1" x14ac:dyDescent="0.7">
      <c r="D49" s="379"/>
    </row>
    <row r="50" spans="4:4" ht="36" customHeight="1" x14ac:dyDescent="0.7">
      <c r="D50" s="379"/>
    </row>
    <row r="51" spans="4:4" ht="36" customHeight="1" x14ac:dyDescent="0.7">
      <c r="D51" s="379"/>
    </row>
    <row r="52" spans="4:4" ht="36" customHeight="1" x14ac:dyDescent="0.7"/>
    <row r="53" spans="4:4" ht="36" customHeight="1" x14ac:dyDescent="0.7"/>
    <row r="54" spans="4:4" ht="36" customHeight="1" x14ac:dyDescent="0.7"/>
    <row r="55" spans="4:4" ht="36" customHeight="1" x14ac:dyDescent="0.7"/>
    <row r="56" spans="4:4" ht="36" customHeight="1" x14ac:dyDescent="0.7"/>
    <row r="57" spans="4:4" ht="36" customHeight="1" x14ac:dyDescent="0.7"/>
    <row r="58" spans="4:4" ht="36" customHeight="1" x14ac:dyDescent="0.7"/>
    <row r="59" spans="4:4" ht="36" customHeight="1" x14ac:dyDescent="0.7"/>
    <row r="60" spans="4:4" ht="36" customHeight="1" x14ac:dyDescent="0.7"/>
    <row r="61" spans="4:4" ht="36" customHeight="1" x14ac:dyDescent="0.7"/>
    <row r="62" spans="4:4" ht="36" customHeight="1" x14ac:dyDescent="0.7"/>
    <row r="63" spans="4:4" ht="36" customHeight="1" x14ac:dyDescent="0.7"/>
    <row r="64" spans="4: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tnYa02/V8j+zBRZL4Fuk8yZYwNaZrQ7fpL9nFd1P/ALqz/bX2adNE9tQeTq9je3EIDeTrzwZAMU0HjLsUKCjaw==" saltValue="Yy+J7h5noj52Yp8uPvldvA=="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legacyDrawing r:id="rId3"/>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F418ABB6-9C32-445A-B558-389E564B8F6F}">
          <x14:formula1>
            <xm:f>DocumentList!$E$6:$E$999</xm:f>
          </x14:formula1>
          <xm:sqref>B6:B7</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22F1-0751-4220-A762-EF7E582AE592}">
  <sheetPr codeName="Sheet46">
    <tabColor theme="9" tint="9.9978637043366805E-2"/>
    <pageSetUpPr fitToPage="1"/>
  </sheetPr>
  <dimension ref="A1:Z17"/>
  <sheetViews>
    <sheetView showGridLines="0" zoomScale="85" zoomScaleNormal="85" workbookViewId="0">
      <pane xSplit="2" ySplit="5" topLeftCell="C7" activePane="bottomRight" state="frozen"/>
      <selection pane="topRight" activeCell="D23" sqref="D23"/>
      <selection pane="bottomLeft" activeCell="D23" sqref="D23"/>
      <selection pane="bottomRight" activeCell="B10" sqref="B10"/>
    </sheetView>
  </sheetViews>
  <sheetFormatPr defaultColWidth="9.07421875" defaultRowHeight="21" x14ac:dyDescent="0.7"/>
  <cols>
    <col min="1" max="1" width="33.69140625" style="13" customWidth="1"/>
    <col min="2" max="2" width="33.69140625" style="4" customWidth="1"/>
    <col min="3" max="3" width="20.69140625" style="272" customWidth="1"/>
    <col min="4" max="4" width="12.69140625" style="273" customWidth="1"/>
    <col min="5" max="5" width="40.69140625" style="274" customWidth="1"/>
    <col min="6" max="6" width="12.69140625" style="273" hidden="1" customWidth="1"/>
    <col min="7" max="7" width="40.69140625" style="274" customWidth="1"/>
    <col min="8" max="8" width="12.69140625" style="342" hidden="1" customWidth="1"/>
    <col min="9" max="9" width="7.61328125" style="58" hidden="1" customWidth="1"/>
    <col min="10" max="24" width="9.07421875" style="52"/>
    <col min="25" max="26" width="9.07421875" style="52" hidden="1" customWidth="1"/>
    <col min="27" max="16384" width="9.07421875" style="52"/>
  </cols>
  <sheetData>
    <row r="1" spans="1:26" ht="21" customHeight="1" x14ac:dyDescent="0.7">
      <c r="A1" s="52"/>
      <c r="B1" s="51"/>
      <c r="C1" s="268"/>
      <c r="D1" s="268"/>
      <c r="E1" s="269"/>
      <c r="F1" s="268"/>
      <c r="G1" s="269"/>
      <c r="H1" s="2"/>
      <c r="I1" s="51"/>
    </row>
    <row r="2" spans="1:26" ht="21" customHeight="1" x14ac:dyDescent="0.7">
      <c r="A2" s="21" t="s">
        <v>3</v>
      </c>
      <c r="B2" s="21"/>
      <c r="C2" s="268"/>
      <c r="D2" s="268"/>
      <c r="E2" s="269"/>
      <c r="F2" s="289"/>
      <c r="G2" s="269"/>
      <c r="H2" s="2"/>
      <c r="I2" s="51"/>
    </row>
    <row r="3" spans="1:26" ht="21" customHeight="1" x14ac:dyDescent="0.7">
      <c r="A3" s="81" t="str" cm="1">
        <f t="array" aca="1" ref="A3" ca="1">MID(CELL("filename",A1),FIND("]",CELL("filename",A1))+1,256)</f>
        <v>DevCoAssessmentInput(S&amp;O)</v>
      </c>
      <c r="B3" s="22"/>
      <c r="C3" s="268"/>
      <c r="D3" s="268"/>
      <c r="E3" s="269"/>
      <c r="F3" s="268"/>
      <c r="G3" s="269"/>
      <c r="H3" s="2"/>
      <c r="I3" s="51"/>
    </row>
    <row r="4" spans="1:26" ht="4.95" customHeight="1" x14ac:dyDescent="0.7">
      <c r="A4" s="22"/>
      <c r="B4" s="22"/>
      <c r="C4" s="268"/>
      <c r="D4" s="268"/>
      <c r="E4" s="269"/>
      <c r="F4" s="268"/>
      <c r="G4" s="269"/>
      <c r="H4" s="2"/>
      <c r="I4" s="51"/>
    </row>
    <row r="5" spans="1:26" s="275" customFormat="1" ht="63" customHeight="1" x14ac:dyDescent="0.7">
      <c r="A5" s="29" t="s">
        <v>690</v>
      </c>
      <c r="B5" s="29" t="s">
        <v>691</v>
      </c>
      <c r="C5" s="29" t="s">
        <v>692</v>
      </c>
      <c r="D5" s="29" t="s">
        <v>693</v>
      </c>
      <c r="E5" s="32" t="s">
        <v>694</v>
      </c>
      <c r="F5" s="290" t="s">
        <v>695</v>
      </c>
      <c r="G5" s="32" t="s">
        <v>696</v>
      </c>
      <c r="H5" s="290" t="s">
        <v>697</v>
      </c>
      <c r="I5" s="291" t="s">
        <v>698</v>
      </c>
    </row>
    <row r="6" spans="1:26" ht="225" customHeight="1" x14ac:dyDescent="0.7">
      <c r="A6" s="366" t="s">
        <v>1077</v>
      </c>
      <c r="B6" s="242" t="s">
        <v>1793</v>
      </c>
      <c r="C6" s="382" t="s">
        <v>1078</v>
      </c>
      <c r="D6" s="270" t="s">
        <v>1794</v>
      </c>
      <c r="E6" s="271" t="s">
        <v>1795</v>
      </c>
      <c r="F6" s="381"/>
      <c r="G6" s="271"/>
      <c r="H6" s="341"/>
      <c r="I6" s="369" t="s">
        <v>1079</v>
      </c>
      <c r="Y6" s="347">
        <v>1</v>
      </c>
      <c r="Z6" s="348">
        <v>1</v>
      </c>
    </row>
    <row r="7" spans="1:26" ht="99" customHeight="1" x14ac:dyDescent="0.7">
      <c r="A7" s="366" t="s">
        <v>1080</v>
      </c>
      <c r="B7" s="242" t="s">
        <v>1796</v>
      </c>
      <c r="C7" s="382" t="s">
        <v>1106</v>
      </c>
      <c r="D7" s="270" t="s">
        <v>1797</v>
      </c>
      <c r="E7" s="271" t="s">
        <v>1798</v>
      </c>
      <c r="F7" s="381"/>
      <c r="G7" s="271"/>
      <c r="H7" s="341"/>
      <c r="I7" s="369" t="s">
        <v>1504</v>
      </c>
      <c r="Y7" s="347">
        <v>2</v>
      </c>
      <c r="Z7" s="348">
        <v>2</v>
      </c>
    </row>
    <row r="8" spans="1:26" ht="57" customHeight="1" x14ac:dyDescent="0.7">
      <c r="A8" s="366" t="s">
        <v>1083</v>
      </c>
      <c r="B8" s="242" t="s">
        <v>1799</v>
      </c>
      <c r="C8" s="382" t="s">
        <v>1272</v>
      </c>
      <c r="D8" s="270"/>
      <c r="E8" s="271" t="s">
        <v>1800</v>
      </c>
      <c r="F8" s="381"/>
      <c r="G8" s="271"/>
      <c r="H8" s="341"/>
      <c r="I8" s="369" t="s">
        <v>1085</v>
      </c>
      <c r="Y8" s="347">
        <v>3</v>
      </c>
      <c r="Z8" s="348">
        <v>3</v>
      </c>
    </row>
    <row r="9" spans="1:26" ht="162" customHeight="1" x14ac:dyDescent="0.7">
      <c r="A9" s="366" t="s">
        <v>1086</v>
      </c>
      <c r="B9" s="242" t="s">
        <v>1801</v>
      </c>
      <c r="C9" s="382" t="s">
        <v>1078</v>
      </c>
      <c r="D9" s="270" t="s">
        <v>649</v>
      </c>
      <c r="E9" s="271" t="s">
        <v>1802</v>
      </c>
      <c r="F9" s="381"/>
      <c r="G9" s="271"/>
      <c r="H9" s="341"/>
      <c r="I9" s="369" t="s">
        <v>1087</v>
      </c>
      <c r="Y9" s="347">
        <v>4</v>
      </c>
      <c r="Z9" s="348">
        <v>6</v>
      </c>
    </row>
    <row r="10" spans="1:26" ht="99" customHeight="1" x14ac:dyDescent="0.7">
      <c r="A10" s="405" t="s">
        <v>1088</v>
      </c>
      <c r="B10" s="242" t="s">
        <v>1803</v>
      </c>
      <c r="C10" s="380" t="s">
        <v>1078</v>
      </c>
      <c r="D10" s="270" t="s">
        <v>649</v>
      </c>
      <c r="E10" s="271" t="s">
        <v>1804</v>
      </c>
      <c r="F10" s="381"/>
      <c r="G10" s="271"/>
      <c r="H10" s="341"/>
      <c r="I10" s="404" t="s">
        <v>1089</v>
      </c>
      <c r="Y10" s="408">
        <v>5</v>
      </c>
      <c r="Z10" s="348">
        <v>7</v>
      </c>
    </row>
    <row r="11" spans="1:26" ht="57" customHeight="1" x14ac:dyDescent="0.7">
      <c r="A11" s="406"/>
      <c r="B11" s="242" t="s">
        <v>1805</v>
      </c>
      <c r="C11" s="380" t="s">
        <v>1272</v>
      </c>
      <c r="D11" s="270"/>
      <c r="E11" s="271" t="s">
        <v>1806</v>
      </c>
      <c r="F11" s="381"/>
      <c r="G11" s="271"/>
      <c r="H11" s="341"/>
      <c r="I11" s="404"/>
      <c r="Y11" s="408"/>
      <c r="Z11" s="348">
        <v>8</v>
      </c>
    </row>
    <row r="12" spans="1:26" ht="162" customHeight="1" x14ac:dyDescent="0.7">
      <c r="A12" s="366" t="s">
        <v>1503</v>
      </c>
      <c r="B12" s="242" t="s">
        <v>1617</v>
      </c>
      <c r="C12" s="382" t="s">
        <v>1111</v>
      </c>
      <c r="D12" s="270" t="s">
        <v>649</v>
      </c>
      <c r="E12" s="271" t="s">
        <v>1807</v>
      </c>
      <c r="F12" s="381"/>
      <c r="G12" s="271"/>
      <c r="H12" s="341"/>
      <c r="I12" s="369" t="s">
        <v>1505</v>
      </c>
      <c r="Y12" s="347">
        <v>6</v>
      </c>
      <c r="Z12" s="348">
        <v>9</v>
      </c>
    </row>
    <row r="13" spans="1:26" ht="120" customHeight="1" x14ac:dyDescent="0.7">
      <c r="A13" s="366" t="s">
        <v>1091</v>
      </c>
      <c r="B13" s="242" t="s">
        <v>1808</v>
      </c>
      <c r="C13" s="382" t="s">
        <v>1084</v>
      </c>
      <c r="D13" s="270" t="s">
        <v>683</v>
      </c>
      <c r="E13" s="271" t="s">
        <v>1809</v>
      </c>
      <c r="F13" s="381"/>
      <c r="G13" s="271"/>
      <c r="H13" s="341"/>
      <c r="I13" s="369" t="s">
        <v>1093</v>
      </c>
      <c r="Y13" s="347">
        <v>7</v>
      </c>
      <c r="Z13" s="348">
        <v>11</v>
      </c>
    </row>
    <row r="14" spans="1:26" ht="78" customHeight="1" x14ac:dyDescent="0.7">
      <c r="A14" s="366" t="s">
        <v>1094</v>
      </c>
      <c r="B14" s="242" t="s">
        <v>1810</v>
      </c>
      <c r="C14" s="382" t="s">
        <v>1272</v>
      </c>
      <c r="D14" s="270"/>
      <c r="E14" s="271" t="s">
        <v>1811</v>
      </c>
      <c r="F14" s="381"/>
      <c r="G14" s="271"/>
      <c r="H14" s="341"/>
      <c r="I14" s="369" t="s">
        <v>1095</v>
      </c>
      <c r="Y14" s="347">
        <v>8</v>
      </c>
      <c r="Z14" s="348">
        <v>12</v>
      </c>
    </row>
    <row r="15" spans="1:26" ht="78" customHeight="1" x14ac:dyDescent="0.7">
      <c r="A15" s="366" t="s">
        <v>1096</v>
      </c>
      <c r="B15" s="242" t="s">
        <v>1812</v>
      </c>
      <c r="C15" s="382" t="s">
        <v>1097</v>
      </c>
      <c r="D15" s="270" t="s">
        <v>1813</v>
      </c>
      <c r="E15" s="271" t="s">
        <v>1814</v>
      </c>
      <c r="F15" s="381"/>
      <c r="G15" s="271"/>
      <c r="H15" s="341"/>
      <c r="I15" s="369" t="s">
        <v>1098</v>
      </c>
      <c r="Y15" s="347">
        <v>9</v>
      </c>
      <c r="Z15" s="348">
        <v>15</v>
      </c>
    </row>
    <row r="16" spans="1:26" ht="120" customHeight="1" x14ac:dyDescent="0.7">
      <c r="A16" s="366" t="s">
        <v>1099</v>
      </c>
      <c r="B16" s="242" t="s">
        <v>1815</v>
      </c>
      <c r="C16" s="382" t="s">
        <v>1084</v>
      </c>
      <c r="D16" s="270" t="s">
        <v>1816</v>
      </c>
      <c r="E16" s="271" t="s">
        <v>1817</v>
      </c>
      <c r="F16" s="381"/>
      <c r="G16" s="271"/>
      <c r="H16" s="341"/>
      <c r="I16" s="369" t="s">
        <v>1100</v>
      </c>
      <c r="Y16" s="347">
        <v>10</v>
      </c>
      <c r="Z16" s="348">
        <v>17</v>
      </c>
    </row>
    <row r="17" spans="1:26" ht="141" customHeight="1" x14ac:dyDescent="0.7">
      <c r="A17" s="366" t="s">
        <v>1101</v>
      </c>
      <c r="B17" s="242" t="s">
        <v>1818</v>
      </c>
      <c r="C17" s="382" t="s">
        <v>1084</v>
      </c>
      <c r="D17" s="270" t="s">
        <v>1819</v>
      </c>
      <c r="E17" s="271" t="s">
        <v>1820</v>
      </c>
      <c r="F17" s="381"/>
      <c r="G17" s="271"/>
      <c r="H17" s="341"/>
      <c r="I17" s="369" t="s">
        <v>1102</v>
      </c>
      <c r="Y17" s="347">
        <v>11</v>
      </c>
      <c r="Z17" s="348">
        <v>19</v>
      </c>
    </row>
  </sheetData>
  <sheetProtection algorithmName="SHA-512" hashValue="eWinMfCsNaN4hE3LKSeBbqBXq8TWCfyWAw5ok1B0xDWPcb6PzrAX7pUGoTIFjUtb8uUe2t7KFvOcC8kwnXoh3A==" saltValue="5LyLLHj13A5SiehTnITq9A==" spinCount="100000" sheet="1" objects="1" scenarios="1"/>
  <mergeCells count="3">
    <mergeCell ref="A10:A11"/>
    <mergeCell ref="I10:I11"/>
    <mergeCell ref="Y10:Y11"/>
  </mergeCells>
  <phoneticPr fontId="10" type="noConversion"/>
  <pageMargins left="0.59055118110236227" right="0.39370078740157483" top="0.39370078740157483" bottom="0.39370078740157483" header="0.31496062992125984" footer="0.31496062992125984"/>
  <pageSetup paperSize="9" scale="36"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17746261-3E41-4F40-A628-4FC3CC006F5B}">
          <x14:formula1>
            <xm:f>Setting!$G$6:$G$105</xm:f>
          </x14:formula1>
          <xm:sqref>C6:C17</xm:sqref>
        </x14:dataValidation>
        <x14:dataValidation type="list" errorStyle="information" allowBlank="1" showInputMessage="1" showErrorMessage="1" xr:uid="{92DE497E-B9AB-41B1-867D-538C187C9A0E}">
          <x14:formula1>
            <xm:f>DocumentList!$E$6:$E$999</xm:f>
          </x14:formula1>
          <xm:sqref>D6:D17</xm:sqref>
        </x14:dataValidation>
      </x14:dataValidations>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9705-743F-4BD7-B85B-09AC491901E7}">
  <sheetPr codeName="Sheet56">
    <tabColor theme="9"/>
    <pageSetUpPr fitToPage="1"/>
  </sheetPr>
  <dimension ref="A1:Z17"/>
  <sheetViews>
    <sheetView showGridLines="0" zoomScale="85" zoomScaleNormal="85" workbookViewId="0">
      <pane xSplit="6" ySplit="5" topLeftCell="G10" activePane="bottomRight" state="frozen"/>
      <selection pane="topRight" activeCell="D23" sqref="D23"/>
      <selection pane="bottomLeft" activeCell="D23" sqref="D23"/>
      <selection pane="bottomRight" activeCell="C10" sqref="C10:C11"/>
    </sheetView>
  </sheetViews>
  <sheetFormatPr defaultColWidth="9.07421875" defaultRowHeight="20.399999999999999" x14ac:dyDescent="0.7"/>
  <cols>
    <col min="1" max="1" width="33.69140625" style="3" customWidth="1"/>
    <col min="2" max="2" width="11.07421875" style="336" hidden="1" customWidth="1"/>
    <col min="3" max="3" width="9.69140625" style="2" customWidth="1"/>
    <col min="4" max="4" width="12.69140625" style="345" customWidth="1"/>
    <col min="5" max="5" width="7.69140625" style="345" customWidth="1"/>
    <col min="6" max="6" width="11.69140625" style="28" customWidth="1"/>
    <col min="7" max="7" width="33.69140625" style="340" customWidth="1"/>
    <col min="8" max="8" width="8.69140625" style="27" customWidth="1"/>
    <col min="9" max="9" width="12.69140625" style="27" customWidth="1"/>
    <col min="10" max="10" width="11.69140625" style="27" customWidth="1"/>
    <col min="11" max="11" width="30.69140625" style="59" customWidth="1"/>
    <col min="12" max="13" width="12.69140625" style="345" customWidth="1"/>
    <col min="14" max="14" width="12.69140625" style="28" customWidth="1"/>
    <col min="15" max="15" width="20.69140625" style="59" customWidth="1"/>
    <col min="16" max="16" width="10.69140625" style="345" customWidth="1"/>
    <col min="17" max="17" width="8.69140625" style="345" customWidth="1"/>
    <col min="18" max="18" width="20.69140625" style="59" customWidth="1"/>
    <col min="19" max="24" width="9.07421875" style="1"/>
    <col min="25" max="26" width="9.07421875" style="1" hidden="1" customWidth="1"/>
    <col min="27" max="16384" width="9.07421875" style="1"/>
  </cols>
  <sheetData>
    <row r="1" spans="1:26" ht="21" customHeight="1" x14ac:dyDescent="0.7">
      <c r="A1" s="51"/>
      <c r="B1" s="51"/>
      <c r="D1" s="1"/>
      <c r="E1" s="1"/>
      <c r="G1" s="123"/>
      <c r="H1" s="123"/>
      <c r="I1" s="123"/>
      <c r="J1" s="123"/>
      <c r="K1" s="1"/>
      <c r="L1" s="1"/>
      <c r="M1" s="1"/>
      <c r="O1" s="1"/>
      <c r="P1" s="1"/>
      <c r="Q1" s="1"/>
      <c r="R1" s="1"/>
    </row>
    <row r="2" spans="1:26" ht="21" customHeight="1" x14ac:dyDescent="0.7">
      <c r="A2" s="7" t="s">
        <v>3</v>
      </c>
      <c r="B2" s="7"/>
      <c r="D2" s="1"/>
      <c r="E2" s="1"/>
      <c r="G2" s="123"/>
      <c r="H2" s="123"/>
      <c r="I2" s="123"/>
      <c r="J2" s="123"/>
      <c r="K2" s="1"/>
      <c r="L2" s="1"/>
      <c r="M2" s="1"/>
      <c r="O2" s="1"/>
      <c r="P2" s="1"/>
      <c r="Q2" s="1"/>
      <c r="R2" s="1"/>
    </row>
    <row r="3" spans="1:26" ht="21" customHeight="1" x14ac:dyDescent="0.7">
      <c r="A3" s="80" t="str" cm="1">
        <f t="array" aca="1" ref="A3" ca="1">MID(CELL("filename",A1),FIND("]",CELL("filename",A1))+1,256)</f>
        <v>DevCoAssessmentAnalysis(S&amp;O)</v>
      </c>
      <c r="B3" s="8"/>
      <c r="D3" s="1"/>
      <c r="E3" s="1"/>
      <c r="G3" s="123"/>
      <c r="H3" s="123"/>
      <c r="I3" s="123"/>
      <c r="J3" s="123"/>
      <c r="K3" s="1"/>
      <c r="L3" s="1"/>
      <c r="M3" s="1"/>
      <c r="O3" s="1"/>
      <c r="P3" s="1"/>
      <c r="Q3" s="1"/>
      <c r="R3" s="1"/>
    </row>
    <row r="4" spans="1:26" ht="4.95" customHeight="1" x14ac:dyDescent="0.7">
      <c r="A4" s="8"/>
      <c r="B4" s="8"/>
      <c r="D4" s="2"/>
      <c r="E4" s="2"/>
      <c r="G4" s="123"/>
      <c r="H4" s="123"/>
      <c r="I4" s="123"/>
      <c r="J4" s="123"/>
      <c r="K4" s="2"/>
      <c r="L4" s="2"/>
      <c r="M4" s="1"/>
      <c r="O4" s="1"/>
      <c r="P4" s="1"/>
      <c r="Q4" s="1"/>
      <c r="R4" s="1"/>
    </row>
    <row r="5" spans="1:26" ht="63" customHeight="1" x14ac:dyDescent="0.7">
      <c r="A5" s="29" t="s">
        <v>690</v>
      </c>
      <c r="B5" s="252" t="s">
        <v>691</v>
      </c>
      <c r="C5" s="29" t="s">
        <v>738</v>
      </c>
      <c r="D5" s="29" t="s">
        <v>739</v>
      </c>
      <c r="E5" s="29" t="s">
        <v>740</v>
      </c>
      <c r="F5" s="29" t="s">
        <v>741</v>
      </c>
      <c r="G5" s="29" t="s">
        <v>742</v>
      </c>
      <c r="H5" s="266" t="s">
        <v>743</v>
      </c>
      <c r="I5" s="265" t="s">
        <v>744</v>
      </c>
      <c r="J5" s="267" t="s">
        <v>745</v>
      </c>
      <c r="K5" s="29" t="s">
        <v>746</v>
      </c>
      <c r="L5" s="29" t="s">
        <v>747</v>
      </c>
      <c r="M5" s="29" t="s">
        <v>748</v>
      </c>
      <c r="N5" s="29" t="s">
        <v>749</v>
      </c>
      <c r="O5" s="29" t="s">
        <v>750</v>
      </c>
      <c r="P5" s="29" t="s">
        <v>751</v>
      </c>
      <c r="Q5" s="29" t="s">
        <v>752</v>
      </c>
      <c r="R5" s="29" t="s">
        <v>753</v>
      </c>
    </row>
    <row r="6" spans="1:26" ht="78" customHeight="1" x14ac:dyDescent="0.7">
      <c r="A6" s="366" t="s">
        <v>1077</v>
      </c>
      <c r="B6" s="369" t="s">
        <v>1331</v>
      </c>
      <c r="C6" s="370" t="str">
        <f>IF(OR('DevCoAssessmentInput(S&amp;O)'!$C$6="",'DevCoAssessmentInput(S&amp;O)'!$C$6="Data Not Available"),"Data Not Available",IFERROR('DevCoAssessmentInput(S&amp;O)'!$C$6,"Data Not Available"))</f>
        <v>Yes, but very brief</v>
      </c>
      <c r="D6" s="370" t="str">
        <f>_xlfn.IFS($C$6="Data Not Available","Needs Improvement",$C$6="","Needs Improvement",$C$6="Yes","Good",$C$6="Yes, but very brief","Satisfactory",$C$6="No","Needs Improvement")</f>
        <v>Satisfactory</v>
      </c>
      <c r="E6" s="372">
        <f>_xlfn.IFS($D$6="Good", 100%, $D$6="Satisfactory", 66%, $D$6="Needs Improvement", 33%)</f>
        <v>0.66</v>
      </c>
      <c r="F6" s="243">
        <v>0.3</v>
      </c>
      <c r="G6" s="242" t="s">
        <v>1079</v>
      </c>
      <c r="H6" s="243" t="s">
        <v>712</v>
      </c>
      <c r="I6" s="243" t="s">
        <v>1078</v>
      </c>
      <c r="J6" s="243" t="s">
        <v>723</v>
      </c>
      <c r="K6" s="374" t="s">
        <v>1821</v>
      </c>
      <c r="L6" s="422" t="s">
        <v>1103</v>
      </c>
      <c r="M6" s="420">
        <f>ROUNDDOWN(($F$6*$E$6+$F$7*$E$7+$F$8*$E$8)*100,0)/100</f>
        <v>0.42</v>
      </c>
      <c r="N6" s="421">
        <v>0.2</v>
      </c>
      <c r="O6" s="410"/>
      <c r="P6" s="411" t="s">
        <v>1104</v>
      </c>
      <c r="Q6" s="409">
        <f>ROUNDDOWN(($N$6*$M$6+$N$9*$M$9+$N$13*$M$13+$N$15*$M$15)*100,0)/100</f>
        <v>0.56000000000000005</v>
      </c>
      <c r="R6" s="410"/>
      <c r="Y6" s="347">
        <v>1</v>
      </c>
      <c r="Z6" s="348">
        <v>1</v>
      </c>
    </row>
    <row r="7" spans="1:26" ht="141" customHeight="1" x14ac:dyDescent="0.7">
      <c r="A7" s="366" t="s">
        <v>1080</v>
      </c>
      <c r="B7" s="369" t="s">
        <v>1332</v>
      </c>
      <c r="C7" s="370" t="str">
        <f>IF(OR('DevCoAssessmentInput(S&amp;O)'!$C$7="",'DevCoAssessmentInput(S&amp;O)'!$C$7="Data Not Available"),"Data Not Available",IFERROR('DevCoAssessmentInput(S&amp;O)'!$C$7,"Data Not Available"))</f>
        <v>Misaligned</v>
      </c>
      <c r="D7" s="370" t="str">
        <f>_xlfn.IFS($C$7="Data Not Available","Needs Improvement",$C$7="","Needs Improvement",$C$7="Well-aligned","Good",$C$7="Some gaps","Satisfactory",$C$7="Misaligned","Needs Improvement")</f>
        <v>Needs Improvement</v>
      </c>
      <c r="E7" s="372">
        <f>_xlfn.IFS($D$7="Good", 100%, $D$7="Satisfactory", 66%, $D$7="Needs Improvement", 33%)</f>
        <v>0.33</v>
      </c>
      <c r="F7" s="243">
        <v>0.3</v>
      </c>
      <c r="G7" s="242" t="s">
        <v>1504</v>
      </c>
      <c r="H7" s="243" t="s">
        <v>1081</v>
      </c>
      <c r="I7" s="243" t="s">
        <v>1105</v>
      </c>
      <c r="J7" s="243" t="s">
        <v>1106</v>
      </c>
      <c r="K7" s="374" t="s">
        <v>1822</v>
      </c>
      <c r="L7" s="422"/>
      <c r="M7" s="420"/>
      <c r="N7" s="421"/>
      <c r="O7" s="410"/>
      <c r="P7" s="411"/>
      <c r="Q7" s="409"/>
      <c r="R7" s="410"/>
      <c r="Y7" s="347">
        <v>2</v>
      </c>
      <c r="Z7" s="348">
        <v>2</v>
      </c>
    </row>
    <row r="8" spans="1:26" ht="78" customHeight="1" x14ac:dyDescent="0.7">
      <c r="A8" s="366" t="s">
        <v>1083</v>
      </c>
      <c r="B8" s="369" t="s">
        <v>1333</v>
      </c>
      <c r="C8" s="370" t="str">
        <f>IF(OR('DevCoAssessmentInput(S&amp;O)'!$C$8="",'DevCoAssessmentInput(S&amp;O)'!$C$8="Data Not Available"),"Data Not Available",IFERROR('DevCoAssessmentInput(S&amp;O)'!$C$8,"Data Not Available"))</f>
        <v>Data Not Available</v>
      </c>
      <c r="D8" s="370" t="str">
        <f>_xlfn.IFS($C$8="Data Not Available","Needs Improvement",$C$8="","Needs Improvement",$C$8="Minor","Good",$C$8="Moderate","Satisfactory",$C$8="Severe","Needs Improvement")</f>
        <v>Needs Improvement</v>
      </c>
      <c r="E8" s="372">
        <f>_xlfn.IFS($D$8="Good", 100%, $D$8="Satisfactory", 66%, $D$8="Needs Improvement", 33%)</f>
        <v>0.33</v>
      </c>
      <c r="F8" s="243">
        <v>0.4</v>
      </c>
      <c r="G8" s="242" t="s">
        <v>1085</v>
      </c>
      <c r="H8" s="243" t="s">
        <v>1092</v>
      </c>
      <c r="I8" s="243" t="s">
        <v>1084</v>
      </c>
      <c r="J8" s="243" t="s">
        <v>1107</v>
      </c>
      <c r="K8" s="374" t="s">
        <v>1800</v>
      </c>
      <c r="L8" s="422"/>
      <c r="M8" s="420"/>
      <c r="N8" s="421"/>
      <c r="O8" s="410"/>
      <c r="P8" s="411"/>
      <c r="Q8" s="409"/>
      <c r="R8" s="410"/>
      <c r="Y8" s="347">
        <v>3</v>
      </c>
      <c r="Z8" s="348">
        <v>3</v>
      </c>
    </row>
    <row r="9" spans="1:26" ht="78" customHeight="1" x14ac:dyDescent="0.7">
      <c r="A9" s="366" t="s">
        <v>1086</v>
      </c>
      <c r="B9" s="369" t="s">
        <v>1334</v>
      </c>
      <c r="C9" s="370" t="str">
        <f>IF(OR('DevCoAssessmentInput(S&amp;O)'!$C$9="",'DevCoAssessmentInput(S&amp;O)'!$C$9="Data Not Available"),"Data Not Available",IFERROR('DevCoAssessmentInput(S&amp;O)'!$C$9,"Data Not Available"))</f>
        <v>Yes, but very brief</v>
      </c>
      <c r="D9" s="370" t="str">
        <f>_xlfn.IFS($C$9="Data Not Available","Needs Improvement",$C$9="","Needs Improvement",$C$9="Yes","Good",$C$9="Yes, but very brief","Satisfactory",$C$9="No","Needs Improvement")</f>
        <v>Satisfactory</v>
      </c>
      <c r="E9" s="372">
        <f>_xlfn.IFS($D$9="Good", 100%, $D$9="Satisfactory", 66%, $D$9="Needs Improvement", 33%)</f>
        <v>0.66</v>
      </c>
      <c r="F9" s="243">
        <v>0.4</v>
      </c>
      <c r="G9" s="242" t="s">
        <v>1087</v>
      </c>
      <c r="H9" s="243" t="s">
        <v>712</v>
      </c>
      <c r="I9" s="243" t="s">
        <v>1078</v>
      </c>
      <c r="J9" s="243" t="s">
        <v>723</v>
      </c>
      <c r="K9" s="374" t="s">
        <v>1823</v>
      </c>
      <c r="L9" s="422" t="s">
        <v>1108</v>
      </c>
      <c r="M9" s="420">
        <f>ROUNDDOWN(($F$9*$E$9+$F$10*$E$10+$F$12*$E$12)*100,0)/100</f>
        <v>0.46</v>
      </c>
      <c r="N9" s="421">
        <v>0.2</v>
      </c>
      <c r="O9" s="410"/>
      <c r="P9" s="411"/>
      <c r="Q9" s="409"/>
      <c r="R9" s="410"/>
      <c r="Y9" s="347">
        <v>4</v>
      </c>
      <c r="Z9" s="348">
        <v>6</v>
      </c>
    </row>
    <row r="10" spans="1:26" ht="57" customHeight="1" x14ac:dyDescent="0.7">
      <c r="A10" s="405" t="s">
        <v>1088</v>
      </c>
      <c r="B10" s="369" t="s">
        <v>1335</v>
      </c>
      <c r="C10" s="412" t="str">
        <f>IF(OR('DevCoAssessmentInput(S&amp;O)'!$C$10="",'DevCoAssessmentInput(S&amp;O)'!$C$10="Data Not Available"),"Data Not Available",IFERROR('DevCoAssessmentInput(S&amp;O)'!$C$11/'DevCoAssessmentInput(S&amp;O)'!$C$10,"Data Not Available"))</f>
        <v>Data Not Available</v>
      </c>
      <c r="D10" s="414" t="str">
        <f>_xlfn.IFS($C$10="Data Not Available","Needs Improvement",$C$10="","Needs Improvement",$C$10&gt;0.75,"Good",$C$10&gt;=0.5,"Satisfactory",$C$10&lt;0.5,"Needs Improvement")</f>
        <v>Needs Improvement</v>
      </c>
      <c r="E10" s="415">
        <f>_xlfn.IFS($D$10="Good", 100%, $D$10="Satisfactory", 66%, $D$10="Needs Improvement", 33%)</f>
        <v>0.33</v>
      </c>
      <c r="F10" s="416">
        <v>0.2</v>
      </c>
      <c r="G10" s="417" t="s">
        <v>1089</v>
      </c>
      <c r="H10" s="416" t="s">
        <v>1065</v>
      </c>
      <c r="I10" s="416" t="s">
        <v>1109</v>
      </c>
      <c r="J10" s="416" t="s">
        <v>761</v>
      </c>
      <c r="K10" s="410" t="s">
        <v>1824</v>
      </c>
      <c r="L10" s="422"/>
      <c r="M10" s="420"/>
      <c r="N10" s="421"/>
      <c r="O10" s="410"/>
      <c r="P10" s="411"/>
      <c r="Q10" s="409"/>
      <c r="R10" s="410"/>
      <c r="Y10" s="408">
        <v>5</v>
      </c>
      <c r="Z10" s="348">
        <v>7</v>
      </c>
    </row>
    <row r="11" spans="1:26" ht="21" hidden="1" customHeight="1" x14ac:dyDescent="0.7">
      <c r="A11" s="406"/>
      <c r="B11" s="369" t="s">
        <v>1336</v>
      </c>
      <c r="C11" s="413"/>
      <c r="D11" s="414"/>
      <c r="E11" s="415"/>
      <c r="F11" s="416"/>
      <c r="G11" s="419"/>
      <c r="H11" s="416"/>
      <c r="I11" s="416"/>
      <c r="J11" s="416"/>
      <c r="K11" s="410"/>
      <c r="L11" s="422"/>
      <c r="M11" s="420"/>
      <c r="N11" s="421"/>
      <c r="O11" s="410"/>
      <c r="P11" s="411"/>
      <c r="Q11" s="409"/>
      <c r="R11" s="410"/>
      <c r="Y11" s="408"/>
      <c r="Z11" s="348">
        <v>8</v>
      </c>
    </row>
    <row r="12" spans="1:26" ht="120" customHeight="1" x14ac:dyDescent="0.7">
      <c r="A12" s="366" t="s">
        <v>1503</v>
      </c>
      <c r="B12" s="369" t="s">
        <v>1617</v>
      </c>
      <c r="C12" s="370" t="str">
        <f>IF(OR('DevCoAssessmentInput(S&amp;O)'!$C$12="",'DevCoAssessmentInput(S&amp;O)'!$C$12="Data Not Available"),"Data Not Available",IFERROR('DevCoAssessmentInput(S&amp;O)'!$C$12,"Data Not Available"))</f>
        <v>Significant deviation from industry benchmarks</v>
      </c>
      <c r="D12" s="370" t="str">
        <f>_xlfn.IFS($C$12="Data Not Available","Needs Improvement",$C$12="","Needs Improvement",$C$12="Aligned with industry benchmarks","Good",$C$12="Some gaps with industry benchmarks","Satisfactory",$C$12="Significant deviation from industry benchmarks","Needs Improvement")</f>
        <v>Needs Improvement</v>
      </c>
      <c r="E12" s="372">
        <f>_xlfn.IFS($D$12="Good", 100%, $D$12="Satisfactory", 66%, $D$12="Needs Improvement", 33%)</f>
        <v>0.33</v>
      </c>
      <c r="F12" s="243">
        <v>0.4</v>
      </c>
      <c r="G12" s="242" t="s">
        <v>1505</v>
      </c>
      <c r="H12" s="243" t="s">
        <v>1090</v>
      </c>
      <c r="I12" s="243" t="s">
        <v>1110</v>
      </c>
      <c r="J12" s="243" t="s">
        <v>1111</v>
      </c>
      <c r="K12" s="374" t="s">
        <v>1825</v>
      </c>
      <c r="L12" s="422"/>
      <c r="M12" s="420"/>
      <c r="N12" s="421"/>
      <c r="O12" s="410"/>
      <c r="P12" s="411"/>
      <c r="Q12" s="409"/>
      <c r="R12" s="410"/>
      <c r="Y12" s="347">
        <v>6</v>
      </c>
      <c r="Z12" s="348">
        <v>9</v>
      </c>
    </row>
    <row r="13" spans="1:26" ht="183" customHeight="1" x14ac:dyDescent="0.7">
      <c r="A13" s="366" t="s">
        <v>1091</v>
      </c>
      <c r="B13" s="369" t="s">
        <v>1337</v>
      </c>
      <c r="C13" s="370" t="str">
        <f>IF(OR('DevCoAssessmentInput(S&amp;O)'!$C$13="",'DevCoAssessmentInput(S&amp;O)'!$C$13="Data Not Available"),"Data Not Available",IFERROR('DevCoAssessmentInput(S&amp;O)'!$C$13,"Data Not Available"))</f>
        <v>Moderate</v>
      </c>
      <c r="D13" s="370" t="str">
        <f>_xlfn.IFS($C$13="Data Not Available","Needs Improvement",$C$13="","Needs Improvement",$C$13="Minor","Good",$C$13="Moderate","Satisfactory",$C$13="Severe","Needs Improvement")</f>
        <v>Satisfactory</v>
      </c>
      <c r="E13" s="372">
        <f>_xlfn.IFS($D$13="Good", 100%, $D$13="Satisfactory", 66%, $D$13="Needs Improvement", 33%)</f>
        <v>0.66</v>
      </c>
      <c r="F13" s="243">
        <v>0.6</v>
      </c>
      <c r="G13" s="242" t="s">
        <v>1093</v>
      </c>
      <c r="H13" s="243" t="s">
        <v>1092</v>
      </c>
      <c r="I13" s="243" t="s">
        <v>1084</v>
      </c>
      <c r="J13" s="243" t="s">
        <v>1107</v>
      </c>
      <c r="K13" s="374" t="s">
        <v>1826</v>
      </c>
      <c r="L13" s="422" t="s">
        <v>1112</v>
      </c>
      <c r="M13" s="420">
        <f>ROUNDDOWN(($F$13*$E$13+$F$14*$E$14)*100,0)/100</f>
        <v>0.52</v>
      </c>
      <c r="N13" s="421">
        <v>0.3</v>
      </c>
      <c r="O13" s="410"/>
      <c r="P13" s="411"/>
      <c r="Q13" s="409"/>
      <c r="R13" s="410"/>
      <c r="Y13" s="347">
        <v>7</v>
      </c>
      <c r="Z13" s="348">
        <v>11</v>
      </c>
    </row>
    <row r="14" spans="1:26" ht="78" customHeight="1" x14ac:dyDescent="0.7">
      <c r="A14" s="366" t="s">
        <v>1094</v>
      </c>
      <c r="B14" s="369" t="s">
        <v>1338</v>
      </c>
      <c r="C14" s="370" t="str">
        <f>IF(OR('DevCoAssessmentInput(S&amp;O)'!$C$14="",'DevCoAssessmentInput(S&amp;O)'!$C$14="Data Not Available"),"Data Not Available",IFERROR('DevCoAssessmentInput(S&amp;O)'!$C$14,"Data Not Available"))</f>
        <v>Data Not Available</v>
      </c>
      <c r="D14" s="370" t="str">
        <f>_xlfn.IFS($C$14="Data Not Available","Needs Improvement",$C$14="","Needs Improvement",$C$14="Well-aligned","Good",$C$14="Some gaps","Satisfactory",$C$14="Misaligned","Needs Improvement")</f>
        <v>Needs Improvement</v>
      </c>
      <c r="E14" s="372">
        <f>_xlfn.IFS($D$14="Good", 100%, $D$14="Satisfactory", 66%, $D$14="Needs Improvement", 33%)</f>
        <v>0.33</v>
      </c>
      <c r="F14" s="243">
        <v>0.4</v>
      </c>
      <c r="G14" s="242" t="s">
        <v>1095</v>
      </c>
      <c r="H14" s="243" t="s">
        <v>1081</v>
      </c>
      <c r="I14" s="243" t="s">
        <v>1105</v>
      </c>
      <c r="J14" s="243" t="s">
        <v>1106</v>
      </c>
      <c r="K14" s="374" t="s">
        <v>1811</v>
      </c>
      <c r="L14" s="422"/>
      <c r="M14" s="420"/>
      <c r="N14" s="421"/>
      <c r="O14" s="410"/>
      <c r="P14" s="411"/>
      <c r="Q14" s="409"/>
      <c r="R14" s="410"/>
      <c r="Y14" s="347">
        <v>8</v>
      </c>
      <c r="Z14" s="348">
        <v>12</v>
      </c>
    </row>
    <row r="15" spans="1:26" ht="162" customHeight="1" x14ac:dyDescent="0.7">
      <c r="A15" s="366" t="s">
        <v>1096</v>
      </c>
      <c r="B15" s="369" t="s">
        <v>1339</v>
      </c>
      <c r="C15" s="370" t="str">
        <f>IF(OR('DevCoAssessmentInput(S&amp;O)'!$C$15="",'DevCoAssessmentInput(S&amp;O)'!$C$15="Data Not Available"),"Data Not Available",IFERROR('DevCoAssessmentInput(S&amp;O)'!$C$15,"Data Not Available"))</f>
        <v>Strong</v>
      </c>
      <c r="D15" s="370" t="str">
        <f>_xlfn.IFS($C$15="Data Not Available","Needs Improvement",$C$15="","Needs Improvement",$C$15="Strong","Good",$C$15="Moderate","Satisfactory",$C$15="Poor","Needs Improvement")</f>
        <v>Good</v>
      </c>
      <c r="E15" s="372">
        <f>_xlfn.IFS($D$15="Good", 100%, $D$15="Satisfactory", 66%, $D$15="Needs Improvement", 33%)</f>
        <v>1</v>
      </c>
      <c r="F15" s="243">
        <v>0.3</v>
      </c>
      <c r="G15" s="242" t="s">
        <v>1098</v>
      </c>
      <c r="H15" s="243" t="s">
        <v>1097</v>
      </c>
      <c r="I15" s="243" t="s">
        <v>1084</v>
      </c>
      <c r="J15" s="243" t="s">
        <v>936</v>
      </c>
      <c r="K15" s="374" t="s">
        <v>1827</v>
      </c>
      <c r="L15" s="422" t="s">
        <v>1113</v>
      </c>
      <c r="M15" s="420">
        <f>ROUNDDOWN(($F$15*$E$15+$F$16*$E$16+$F$17*$E$17)*100,0)/100</f>
        <v>0.76</v>
      </c>
      <c r="N15" s="421">
        <v>0.3</v>
      </c>
      <c r="O15" s="410"/>
      <c r="P15" s="411"/>
      <c r="Q15" s="409"/>
      <c r="R15" s="410"/>
      <c r="Y15" s="347">
        <v>9</v>
      </c>
      <c r="Z15" s="348">
        <v>15</v>
      </c>
    </row>
    <row r="16" spans="1:26" ht="162" customHeight="1" x14ac:dyDescent="0.7">
      <c r="A16" s="366" t="s">
        <v>1099</v>
      </c>
      <c r="B16" s="369" t="s">
        <v>1340</v>
      </c>
      <c r="C16" s="370" t="str">
        <f>IF(OR('DevCoAssessmentInput(S&amp;O)'!$C$16="",'DevCoAssessmentInput(S&amp;O)'!$C$16="Data Not Available"),"Data Not Available",IFERROR('DevCoAssessmentInput(S&amp;O)'!$C$16,"Data Not Available"))</f>
        <v>Moderate</v>
      </c>
      <c r="D16" s="370" t="str">
        <f>_xlfn.IFS($C$16="Data Not Available","Needs Improvement",$C$16="","Needs Improvement",$C$16="Strong","Good",$C$16="Moderate","Satisfactory",$C$16="Poor","Needs Improvement")</f>
        <v>Satisfactory</v>
      </c>
      <c r="E16" s="372">
        <f>_xlfn.IFS($D$16="Good", 100%, $D$16="Satisfactory", 66%, $D$16="Needs Improvement", 33%)</f>
        <v>0.66</v>
      </c>
      <c r="F16" s="243">
        <v>0.4</v>
      </c>
      <c r="G16" s="242" t="s">
        <v>1100</v>
      </c>
      <c r="H16" s="243" t="s">
        <v>1097</v>
      </c>
      <c r="I16" s="243" t="s">
        <v>1084</v>
      </c>
      <c r="J16" s="243" t="s">
        <v>936</v>
      </c>
      <c r="K16" s="374" t="s">
        <v>1828</v>
      </c>
      <c r="L16" s="422"/>
      <c r="M16" s="420"/>
      <c r="N16" s="421"/>
      <c r="O16" s="410"/>
      <c r="P16" s="411"/>
      <c r="Q16" s="409"/>
      <c r="R16" s="410"/>
      <c r="Y16" s="347">
        <v>10</v>
      </c>
      <c r="Z16" s="348">
        <v>17</v>
      </c>
    </row>
    <row r="17" spans="1:26" ht="141" customHeight="1" x14ac:dyDescent="0.7">
      <c r="A17" s="366" t="s">
        <v>1101</v>
      </c>
      <c r="B17" s="369" t="s">
        <v>1387</v>
      </c>
      <c r="C17" s="370" t="str">
        <f>IF(OR('DevCoAssessmentInput(S&amp;O)'!$C$17="",'DevCoAssessmentInput(S&amp;O)'!$C$17="Data Not Available"),"Data Not Available",IFERROR('DevCoAssessmentInput(S&amp;O)'!$C$17,"Data Not Available"))</f>
        <v>Moderate</v>
      </c>
      <c r="D17" s="370" t="str">
        <f>_xlfn.IFS($C$17="Data Not Available","Needs Improvement",$C$17="","Needs Improvement",$C$17="Strong","Good",$C$17="Moderate","Satisfactory",$C$17="Poor","Needs Improvement")</f>
        <v>Satisfactory</v>
      </c>
      <c r="E17" s="372">
        <f>_xlfn.IFS($D$17="Good", 100%, $D$17="Satisfactory", 66%, $D$17="Needs Improvement", 33%)</f>
        <v>0.66</v>
      </c>
      <c r="F17" s="243">
        <v>0.3</v>
      </c>
      <c r="G17" s="242" t="s">
        <v>1102</v>
      </c>
      <c r="H17" s="243" t="s">
        <v>1097</v>
      </c>
      <c r="I17" s="243" t="s">
        <v>1084</v>
      </c>
      <c r="J17" s="243" t="s">
        <v>936</v>
      </c>
      <c r="K17" s="374" t="s">
        <v>1829</v>
      </c>
      <c r="L17" s="422"/>
      <c r="M17" s="420"/>
      <c r="N17" s="421"/>
      <c r="O17" s="410"/>
      <c r="P17" s="411"/>
      <c r="Q17" s="409"/>
      <c r="R17" s="410"/>
      <c r="Y17" s="347">
        <v>11</v>
      </c>
      <c r="Z17" s="348">
        <v>19</v>
      </c>
    </row>
  </sheetData>
  <sheetProtection algorithmName="SHA-512" hashValue="RSZPMnEkMKCHdwolxD6oa5ckNNTBiUTpQreSUK03nJTIN1jDh6dwt2a2+5mhr6BAtYGxjlBBBamyx30ourFHlQ==" saltValue="dTi8OXWI0lbM7kZU4KNvJg==" spinCount="100000" sheet="1" objects="1" scenarios="1" formatColumns="0" formatRows="0" sort="0" autoFilter="0" pivotTables="0"/>
  <mergeCells count="30">
    <mergeCell ref="Y10:Y11"/>
    <mergeCell ref="O6:O8"/>
    <mergeCell ref="P6:P17"/>
    <mergeCell ref="Q6:Q17"/>
    <mergeCell ref="R6:R17"/>
    <mergeCell ref="N6:N8"/>
    <mergeCell ref="G10:G11"/>
    <mergeCell ref="H10:H11"/>
    <mergeCell ref="I10:I11"/>
    <mergeCell ref="J10:J11"/>
    <mergeCell ref="K10:K11"/>
    <mergeCell ref="L6:L8"/>
    <mergeCell ref="M6:M8"/>
    <mergeCell ref="L9:L12"/>
    <mergeCell ref="N9:N12"/>
    <mergeCell ref="L13:L14"/>
    <mergeCell ref="L15:L17"/>
    <mergeCell ref="M9:M12"/>
    <mergeCell ref="M13:M14"/>
    <mergeCell ref="M15:M17"/>
    <mergeCell ref="A10:A11"/>
    <mergeCell ref="C10:C11"/>
    <mergeCell ref="D10:D11"/>
    <mergeCell ref="E10:E11"/>
    <mergeCell ref="F10:F11"/>
    <mergeCell ref="N13:N14"/>
    <mergeCell ref="N15:N17"/>
    <mergeCell ref="O9:O12"/>
    <mergeCell ref="O13:O14"/>
    <mergeCell ref="O15:O17"/>
  </mergeCells>
  <conditionalFormatting sqref="E18:E1048576 M18:M1048576 Q18:Q1048576">
    <cfRule type="cellIs" dxfId="194" priority="133" stopIfTrue="1" operator="equal">
      <formula>0</formula>
    </cfRule>
    <cfRule type="cellIs" dxfId="193" priority="134" stopIfTrue="1" operator="lessThan">
      <formula>1.5</formula>
    </cfRule>
    <cfRule type="cellIs" dxfId="192" priority="135" stopIfTrue="1" operator="lessThan">
      <formula>2.5</formula>
    </cfRule>
    <cfRule type="cellIs" dxfId="191" priority="136" stopIfTrue="1" operator="greaterThanOrEqual">
      <formula>2.5</formula>
    </cfRule>
  </conditionalFormatting>
  <conditionalFormatting sqref="E6:E17">
    <cfRule type="cellIs" dxfId="190" priority="137" stopIfTrue="1" operator="equal">
      <formula>0</formula>
    </cfRule>
    <cfRule type="cellIs" dxfId="189" priority="138" stopIfTrue="1" operator="lessThan">
      <formula>0.5</formula>
    </cfRule>
    <cfRule type="cellIs" dxfId="188" priority="139" stopIfTrue="1" operator="lessThan">
      <formula>0.7</formula>
    </cfRule>
    <cfRule type="cellIs" dxfId="187" priority="140" stopIfTrue="1" operator="greaterThanOrEqual">
      <formula>0.7</formula>
    </cfRule>
  </conditionalFormatting>
  <conditionalFormatting sqref="M6:M17">
    <cfRule type="cellIs" dxfId="186" priority="141" stopIfTrue="1" operator="equal">
      <formula>0</formula>
    </cfRule>
    <cfRule type="cellIs" dxfId="185" priority="142" stopIfTrue="1" operator="lessThan">
      <formula>0.5</formula>
    </cfRule>
    <cfRule type="cellIs" dxfId="184" priority="143" stopIfTrue="1" operator="lessThan">
      <formula>0.7</formula>
    </cfRule>
    <cfRule type="cellIs" dxfId="183" priority="144" stopIfTrue="1" operator="greaterThanOrEqual">
      <formula>0.7</formula>
    </cfRule>
  </conditionalFormatting>
  <conditionalFormatting sqref="Q6:Q17">
    <cfRule type="cellIs" dxfId="182" priority="145" stopIfTrue="1" operator="equal">
      <formula>0</formula>
    </cfRule>
    <cfRule type="cellIs" dxfId="181" priority="146" stopIfTrue="1" operator="lessThan">
      <formula>0.5</formula>
    </cfRule>
    <cfRule type="cellIs" dxfId="180" priority="147" stopIfTrue="1" operator="lessThan">
      <formula>0.7</formula>
    </cfRule>
    <cfRule type="cellIs" dxfId="179" priority="148" stopIfTrue="1" operator="greaterThanOrEqual">
      <formula>0.7</formula>
    </cfRule>
  </conditionalFormatting>
  <pageMargins left="0.59055118110236227" right="0.39370078740157483" top="0.39370078740157483" bottom="0.39370078740157483" header="0.31496062992125984" footer="0.31496062992125984"/>
  <pageSetup paperSize="9" scale="24" orientation="portrait" verticalDpi="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0F58-A3B8-47A7-A32B-930028DE4A0D}">
  <sheetPr codeName="Sheet76">
    <tabColor theme="1"/>
    <pageSetUpPr fitToPage="1"/>
  </sheetPr>
  <dimension ref="A1:CC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0" customWidth="1"/>
    <col min="2" max="2" width="33.69140625" style="69" customWidth="1"/>
    <col min="3" max="3" width="9.69140625" style="71" customWidth="1"/>
    <col min="4" max="6" width="33.69140625" style="64" customWidth="1"/>
    <col min="7" max="81" width="8.69140625" style="61"/>
    <col min="82" max="16384" width="8.69140625" style="12"/>
  </cols>
  <sheetData>
    <row r="1" spans="1:81" ht="21" customHeight="1" x14ac:dyDescent="0.7">
      <c r="A1" s="12"/>
      <c r="B1" s="20"/>
      <c r="C1" s="60"/>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3</v>
      </c>
      <c r="B2" s="41"/>
      <c r="C2" s="125"/>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80" t="str" cm="1">
        <f t="array" aca="1" ref="A3" ca="1">MID(CELL("filename",A1),FIND("]",CELL("filename",A1))+1,256)</f>
        <v>InterviewQuestion(S&amp;O)</v>
      </c>
      <c r="B3" s="41"/>
      <c r="C3" s="125"/>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1"/>
      <c r="C4" s="125"/>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63" customHeight="1" x14ac:dyDescent="0.7">
      <c r="A5" s="75" t="s">
        <v>4</v>
      </c>
      <c r="B5" s="75" t="s">
        <v>775</v>
      </c>
      <c r="C5" s="76" t="s">
        <v>872</v>
      </c>
      <c r="D5" s="75" t="s">
        <v>777</v>
      </c>
      <c r="E5" s="75" t="s">
        <v>778</v>
      </c>
      <c r="F5" s="75" t="s">
        <v>779</v>
      </c>
    </row>
    <row r="6" spans="1:81" ht="76.2" customHeight="1" x14ac:dyDescent="0.7">
      <c r="A6" s="108">
        <f t="shared" ref="A6:A12" si="0">ROW()-5</f>
        <v>1</v>
      </c>
      <c r="B6" s="63" t="s">
        <v>1114</v>
      </c>
      <c r="C6" s="101">
        <v>45779.714999999997</v>
      </c>
      <c r="D6" s="63"/>
      <c r="E6" s="63"/>
      <c r="F6" s="62"/>
    </row>
    <row r="7" spans="1:81" ht="55.8" customHeight="1" x14ac:dyDescent="0.7">
      <c r="A7" s="108">
        <f t="shared" si="0"/>
        <v>2</v>
      </c>
      <c r="B7" s="63" t="s">
        <v>1115</v>
      </c>
      <c r="C7" s="101">
        <v>45779.714999999997</v>
      </c>
      <c r="D7" s="63"/>
      <c r="E7" s="63"/>
      <c r="F7" s="62"/>
    </row>
    <row r="8" spans="1:81" ht="76.2" customHeight="1" x14ac:dyDescent="0.7">
      <c r="A8" s="108">
        <f t="shared" si="0"/>
        <v>3</v>
      </c>
      <c r="B8" s="63" t="s">
        <v>1116</v>
      </c>
      <c r="C8" s="101">
        <v>45779</v>
      </c>
      <c r="D8" s="63"/>
      <c r="E8" s="63"/>
      <c r="F8" s="62"/>
    </row>
    <row r="9" spans="1:81" ht="76.2" customHeight="1" x14ac:dyDescent="0.7">
      <c r="A9" s="108">
        <f t="shared" si="0"/>
        <v>4</v>
      </c>
      <c r="B9" s="63" t="s">
        <v>1117</v>
      </c>
      <c r="C9" s="101">
        <v>45779</v>
      </c>
      <c r="D9" s="63"/>
      <c r="E9" s="63"/>
      <c r="F9" s="62"/>
    </row>
    <row r="10" spans="1:81" ht="55.8" customHeight="1" x14ac:dyDescent="0.7">
      <c r="A10" s="108">
        <f t="shared" si="0"/>
        <v>5</v>
      </c>
      <c r="B10" s="63" t="s">
        <v>1118</v>
      </c>
      <c r="C10" s="101">
        <v>45779</v>
      </c>
      <c r="D10" s="63"/>
      <c r="E10" s="63"/>
      <c r="F10" s="62"/>
    </row>
    <row r="11" spans="1:81" ht="55.8" customHeight="1" x14ac:dyDescent="0.7">
      <c r="A11" s="106">
        <f t="shared" si="0"/>
        <v>6</v>
      </c>
      <c r="B11" s="63" t="s">
        <v>1119</v>
      </c>
      <c r="C11" s="101">
        <v>45779</v>
      </c>
      <c r="D11" s="63"/>
      <c r="E11" s="63"/>
      <c r="F11" s="62"/>
    </row>
    <row r="12" spans="1:81" ht="36" customHeight="1" x14ac:dyDescent="0.7">
      <c r="A12" s="106">
        <f t="shared" si="0"/>
        <v>7</v>
      </c>
      <c r="B12" s="62" t="s">
        <v>1120</v>
      </c>
      <c r="C12" s="73">
        <v>45779</v>
      </c>
      <c r="D12" s="62"/>
      <c r="E12" s="62"/>
      <c r="F12" s="62"/>
    </row>
    <row r="13" spans="1:81" ht="36" customHeight="1" x14ac:dyDescent="0.7"/>
    <row r="14" spans="1:81" ht="36" customHeight="1" x14ac:dyDescent="0.7"/>
    <row r="15" spans="1:81" ht="36" customHeight="1" x14ac:dyDescent="0.7"/>
    <row r="16" spans="1:81"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0pxYtZL1i1yzRLTUkY+Fyymhl8WvAd2P3rzNmmGJfVCuXkhU1zn7QG6LnCkygtWizQTcP1s1n9idYWIA0I8bMg==" saltValue="GCwzn5ZfEnrPBTAVGAPbZg=="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8C7F-03B7-4A92-AF76-9C2AEB35A1AE}">
  <sheetPr codeName="Sheet66">
    <tabColor theme="0" tint="-0.499984740745262"/>
    <pageSetUpPr fitToPage="1"/>
  </sheetPr>
  <dimension ref="A1:XDI999"/>
  <sheetViews>
    <sheetView showGridLines="0" showRowColHeaders="0" zoomScale="85" zoomScaleNormal="85" workbookViewId="0">
      <pane xSplit="2" ySplit="5" topLeftCell="C6" activePane="bottomRight" state="frozen"/>
      <selection pane="topRight" activeCell="D23" sqref="D23"/>
      <selection pane="bottomLeft" activeCell="D23" sqref="D23"/>
      <selection pane="bottomRight" activeCell="F6" sqref="F6:F12"/>
    </sheetView>
  </sheetViews>
  <sheetFormatPr defaultColWidth="8.69140625" defaultRowHeight="40.200000000000003" customHeight="1" x14ac:dyDescent="0.7"/>
  <cols>
    <col min="1" max="1" width="5.69140625" style="72" customWidth="1"/>
    <col min="2" max="2" width="12.69140625" style="64" customWidth="1"/>
    <col min="3" max="3" width="66.69140625" style="294" customWidth="1"/>
    <col min="4" max="4" width="12.69140625" style="70" customWidth="1"/>
    <col min="5" max="5" width="20.61328125" style="294" hidden="1" customWidth="1"/>
    <col min="6" max="6" width="5.69140625" style="40" hidden="1" customWidth="1"/>
    <col min="7" max="7" width="8.69140625" style="40" customWidth="1"/>
    <col min="8" max="8" width="27.3046875" style="70" bestFit="1" customWidth="1"/>
    <col min="9" max="9" width="11.53515625" style="64" bestFit="1" customWidth="1"/>
    <col min="10" max="10" width="8.69140625" style="64"/>
    <col min="11" max="11" width="17.3828125" style="64" customWidth="1"/>
    <col min="12" max="12" width="8.69140625" style="64"/>
    <col min="13" max="13" width="35.921875" style="64" bestFit="1" customWidth="1"/>
    <col min="14" max="14" width="12.3828125" style="64" customWidth="1"/>
    <col min="15" max="15" width="19.07421875" style="64" customWidth="1"/>
    <col min="16" max="16" width="29.3828125" style="64" bestFit="1" customWidth="1"/>
    <col min="17" max="17" width="16" style="64" bestFit="1" customWidth="1"/>
    <col min="18" max="18" width="8.69140625" style="64"/>
    <col min="19" max="19" width="19.23046875" style="64" bestFit="1" customWidth="1"/>
    <col min="20" max="21" width="14.765625" style="64" bestFit="1" customWidth="1"/>
    <col min="22" max="22" width="8.69140625" style="64"/>
    <col min="23" max="23" width="29.23046875" style="64" bestFit="1" customWidth="1"/>
    <col min="24" max="25" width="16.4609375" style="64" bestFit="1" customWidth="1"/>
    <col min="26" max="26" width="8.69140625" style="64"/>
    <col min="27" max="27" width="11.53515625" style="64" bestFit="1" customWidth="1"/>
    <col min="28" max="28" width="12.921875" style="64" bestFit="1" customWidth="1"/>
    <col min="29" max="16384" width="8.69140625" style="64"/>
  </cols>
  <sheetData>
    <row r="1" spans="1:16337" s="61" customFormat="1" ht="21" customHeight="1" x14ac:dyDescent="0.7">
      <c r="A1" s="18"/>
      <c r="B1" s="12"/>
      <c r="C1" s="20"/>
      <c r="D1" s="18"/>
      <c r="E1" s="20"/>
      <c r="F1" s="12"/>
      <c r="G1" s="12"/>
      <c r="H1" s="297"/>
    </row>
    <row r="2" spans="1:16337" s="303" customFormat="1" ht="21" customHeight="1" x14ac:dyDescent="0.7">
      <c r="A2" s="21" t="s">
        <v>3</v>
      </c>
      <c r="B2" s="21"/>
      <c r="C2" s="41"/>
      <c r="D2" s="24"/>
      <c r="E2" s="41"/>
      <c r="F2" s="20"/>
      <c r="G2" s="20"/>
      <c r="H2" s="297"/>
    </row>
    <row r="3" spans="1:16337" s="296" customFormat="1" ht="21" customHeight="1" x14ac:dyDescent="0.7">
      <c r="A3" s="81" t="str" cm="1">
        <f t="array" aca="1" ref="A3" ca="1">MID(CELL("filename",A1),FIND("]",CELL("filename",A1))+1,256)</f>
        <v>AddDataPoint(S&amp;O)</v>
      </c>
      <c r="B3" s="81"/>
      <c r="C3" s="81"/>
      <c r="D3" s="244"/>
      <c r="E3" s="81"/>
      <c r="F3" s="81"/>
      <c r="G3" s="81"/>
      <c r="H3" s="296" t="s">
        <v>1221</v>
      </c>
      <c r="M3" s="296" t="s">
        <v>1121</v>
      </c>
      <c r="P3" s="296" t="s">
        <v>1222</v>
      </c>
      <c r="S3" s="296" t="s">
        <v>1122</v>
      </c>
      <c r="W3" s="296" t="s">
        <v>1123</v>
      </c>
      <c r="AA3" s="296" t="s">
        <v>1124</v>
      </c>
    </row>
    <row r="4" spans="1:16337" s="61" customFormat="1" ht="4.95" customHeight="1" x14ac:dyDescent="0.7">
      <c r="A4" s="24"/>
      <c r="B4" s="40"/>
      <c r="C4" s="294"/>
      <c r="D4" s="295"/>
      <c r="E4" s="294"/>
      <c r="F4" s="12"/>
      <c r="G4" s="12"/>
      <c r="H4" s="303"/>
      <c r="I4" s="297"/>
      <c r="J4" s="297"/>
      <c r="K4" s="297"/>
      <c r="M4" s="304"/>
      <c r="N4" s="304"/>
      <c r="O4" s="304"/>
      <c r="P4" s="297"/>
      <c r="Q4" s="297"/>
      <c r="R4" s="304"/>
      <c r="S4" s="304"/>
      <c r="T4" s="304"/>
      <c r="U4" s="304"/>
      <c r="V4" s="304"/>
      <c r="W4" s="304"/>
      <c r="X4" s="304"/>
      <c r="Y4" s="304"/>
      <c r="Z4" s="331"/>
      <c r="AA4" s="304"/>
      <c r="AB4" s="304"/>
    </row>
    <row r="5" spans="1:16337" s="335" customFormat="1" ht="63" customHeight="1" thickBot="1" x14ac:dyDescent="0.75">
      <c r="A5" s="292" t="s">
        <v>4</v>
      </c>
      <c r="B5" s="292" t="s">
        <v>693</v>
      </c>
      <c r="C5" s="292" t="s">
        <v>790</v>
      </c>
      <c r="D5" s="292" t="s">
        <v>692</v>
      </c>
      <c r="E5" s="293" t="s">
        <v>791</v>
      </c>
      <c r="F5" s="72"/>
      <c r="G5" s="72"/>
      <c r="H5" s="305" t="s">
        <v>1223</v>
      </c>
      <c r="I5" s="306" t="s">
        <v>1133</v>
      </c>
      <c r="J5" s="306" t="s">
        <v>1224</v>
      </c>
      <c r="K5" s="307" t="s">
        <v>1225</v>
      </c>
      <c r="L5" s="70"/>
      <c r="M5" s="332" t="s">
        <v>1125</v>
      </c>
      <c r="N5" s="333" t="s">
        <v>1126</v>
      </c>
      <c r="O5" s="215"/>
      <c r="P5" s="305" t="s">
        <v>1226</v>
      </c>
      <c r="Q5" s="307" t="s">
        <v>1227</v>
      </c>
      <c r="R5" s="215"/>
      <c r="S5" s="332" t="s">
        <v>1127</v>
      </c>
      <c r="T5" s="334" t="s">
        <v>1228</v>
      </c>
      <c r="U5" s="334" t="s">
        <v>1229</v>
      </c>
      <c r="V5" s="215"/>
      <c r="W5" s="332" t="s">
        <v>1128</v>
      </c>
      <c r="X5" s="334" t="s">
        <v>1230</v>
      </c>
      <c r="Y5" s="334" t="s">
        <v>1231</v>
      </c>
      <c r="Z5" s="215"/>
      <c r="AA5" s="332" t="s">
        <v>1129</v>
      </c>
      <c r="AB5" s="333" t="s">
        <v>1130</v>
      </c>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c r="DY5" s="70"/>
      <c r="DZ5" s="70"/>
      <c r="EA5" s="70"/>
      <c r="EB5" s="70"/>
      <c r="EC5" s="70"/>
      <c r="ED5" s="70"/>
      <c r="EE5" s="70"/>
      <c r="EF5" s="70"/>
      <c r="EG5" s="70"/>
      <c r="EH5" s="70"/>
      <c r="EI5" s="70"/>
      <c r="EJ5" s="70"/>
      <c r="EK5" s="70"/>
      <c r="EL5" s="70"/>
      <c r="EM5" s="70"/>
      <c r="EN5" s="70"/>
      <c r="EO5" s="70"/>
      <c r="EP5" s="70"/>
      <c r="EQ5" s="70"/>
      <c r="ER5" s="70"/>
      <c r="ES5" s="70"/>
      <c r="ET5" s="70"/>
      <c r="EU5" s="70"/>
      <c r="EV5" s="70"/>
      <c r="EW5" s="70"/>
      <c r="EX5" s="70"/>
      <c r="EY5" s="70"/>
      <c r="EZ5" s="70"/>
      <c r="FA5" s="70"/>
      <c r="FB5" s="70"/>
      <c r="FC5" s="70"/>
      <c r="FD5" s="70"/>
      <c r="FE5" s="70"/>
      <c r="FF5" s="70"/>
      <c r="FG5" s="70"/>
      <c r="FH5" s="70"/>
      <c r="FI5" s="70"/>
      <c r="FJ5" s="70"/>
      <c r="FK5" s="70"/>
      <c r="FL5" s="70"/>
      <c r="FM5" s="70"/>
      <c r="FN5" s="70"/>
      <c r="FO5" s="70"/>
      <c r="FP5" s="70"/>
      <c r="FQ5" s="70"/>
      <c r="FR5" s="70"/>
      <c r="FS5" s="70"/>
      <c r="FT5" s="70"/>
      <c r="FU5" s="70"/>
      <c r="FV5" s="70"/>
      <c r="FW5" s="70"/>
      <c r="FX5" s="70"/>
      <c r="FY5" s="70"/>
      <c r="FZ5" s="70"/>
      <c r="GA5" s="70"/>
      <c r="GB5" s="70"/>
      <c r="GC5" s="70"/>
      <c r="GD5" s="70"/>
      <c r="GE5" s="70"/>
      <c r="GF5" s="70"/>
      <c r="GG5" s="70"/>
      <c r="GH5" s="70"/>
      <c r="GI5" s="70"/>
      <c r="GJ5" s="70"/>
      <c r="GK5" s="70"/>
      <c r="GL5" s="70"/>
      <c r="GM5" s="70"/>
      <c r="GN5" s="70"/>
      <c r="GO5" s="70"/>
      <c r="GP5" s="70"/>
      <c r="GQ5" s="70"/>
      <c r="GR5" s="70"/>
      <c r="GS5" s="70"/>
      <c r="GT5" s="70"/>
      <c r="GU5" s="70"/>
      <c r="GV5" s="70"/>
      <c r="GW5" s="70"/>
      <c r="GX5" s="70"/>
      <c r="GY5" s="70"/>
      <c r="GZ5" s="70"/>
      <c r="HA5" s="70"/>
      <c r="HB5" s="70"/>
      <c r="HC5" s="70"/>
      <c r="HD5" s="70"/>
      <c r="HE5" s="70"/>
      <c r="HF5" s="70"/>
      <c r="HG5" s="70"/>
      <c r="HH5" s="70"/>
      <c r="HI5" s="70"/>
      <c r="HJ5" s="70"/>
      <c r="HK5" s="70"/>
      <c r="HL5" s="70"/>
      <c r="HM5" s="70"/>
      <c r="HN5" s="70"/>
      <c r="HO5" s="70"/>
      <c r="HP5" s="70"/>
      <c r="HQ5" s="70"/>
      <c r="HR5" s="70"/>
      <c r="HS5" s="70"/>
      <c r="HT5" s="70"/>
      <c r="HU5" s="70"/>
      <c r="HV5" s="70"/>
      <c r="HW5" s="70"/>
      <c r="HX5" s="70"/>
      <c r="HY5" s="70"/>
      <c r="HZ5" s="70"/>
      <c r="IA5" s="70"/>
      <c r="IB5" s="70"/>
      <c r="IC5" s="70"/>
      <c r="ID5" s="70"/>
      <c r="IE5" s="70"/>
      <c r="IF5" s="70"/>
      <c r="IG5" s="70"/>
      <c r="IH5" s="70"/>
      <c r="II5" s="70"/>
      <c r="IJ5" s="70"/>
      <c r="IK5" s="70"/>
      <c r="IL5" s="70"/>
      <c r="IM5" s="70"/>
      <c r="IN5" s="70"/>
      <c r="IO5" s="70"/>
      <c r="IP5" s="70"/>
      <c r="IQ5" s="70"/>
      <c r="IR5" s="70"/>
      <c r="IS5" s="70"/>
      <c r="IT5" s="70"/>
      <c r="IU5" s="70"/>
      <c r="IV5" s="70"/>
      <c r="IW5" s="70"/>
      <c r="IX5" s="70"/>
      <c r="IY5" s="70"/>
      <c r="IZ5" s="70"/>
      <c r="JA5" s="70"/>
      <c r="JB5" s="70"/>
      <c r="JC5" s="70"/>
      <c r="JD5" s="70"/>
      <c r="JE5" s="70"/>
      <c r="JF5" s="70"/>
      <c r="JG5" s="70"/>
      <c r="JH5" s="70"/>
      <c r="JI5" s="70"/>
      <c r="JJ5" s="70"/>
      <c r="JK5" s="70"/>
      <c r="JL5" s="70"/>
      <c r="JM5" s="70"/>
      <c r="JN5" s="70"/>
      <c r="JO5" s="70"/>
      <c r="JP5" s="70"/>
      <c r="JQ5" s="70"/>
      <c r="JR5" s="70"/>
      <c r="JS5" s="70"/>
      <c r="JT5" s="70"/>
      <c r="JU5" s="70"/>
      <c r="JV5" s="70"/>
      <c r="JW5" s="70"/>
      <c r="JX5" s="70"/>
      <c r="JY5" s="70"/>
      <c r="JZ5" s="70"/>
      <c r="KA5" s="70"/>
      <c r="KB5" s="70"/>
      <c r="KC5" s="70"/>
      <c r="KD5" s="70"/>
      <c r="KE5" s="70"/>
      <c r="KF5" s="70"/>
      <c r="KG5" s="70"/>
      <c r="KH5" s="70"/>
      <c r="KI5" s="70"/>
      <c r="KJ5" s="70"/>
      <c r="KK5" s="70"/>
      <c r="KL5" s="70"/>
      <c r="KM5" s="70"/>
      <c r="KN5" s="70"/>
      <c r="KO5" s="70"/>
      <c r="KP5" s="70"/>
      <c r="KQ5" s="70"/>
      <c r="KR5" s="70"/>
      <c r="KS5" s="70"/>
      <c r="KT5" s="70"/>
      <c r="KU5" s="70"/>
      <c r="KV5" s="70"/>
      <c r="KW5" s="70"/>
      <c r="KX5" s="70"/>
      <c r="KY5" s="70"/>
      <c r="KZ5" s="70"/>
      <c r="LA5" s="70"/>
      <c r="LB5" s="70"/>
      <c r="LC5" s="70"/>
      <c r="LD5" s="70"/>
      <c r="LE5" s="70"/>
      <c r="LF5" s="70"/>
      <c r="LG5" s="70"/>
      <c r="LH5" s="70"/>
      <c r="LI5" s="70"/>
      <c r="LJ5" s="70"/>
      <c r="LK5" s="70"/>
      <c r="LL5" s="70"/>
      <c r="LM5" s="70"/>
      <c r="LN5" s="70"/>
      <c r="LO5" s="70"/>
      <c r="LP5" s="70"/>
      <c r="LQ5" s="70"/>
      <c r="LR5" s="70"/>
      <c r="LS5" s="70"/>
      <c r="LT5" s="70"/>
      <c r="LU5" s="70"/>
      <c r="LV5" s="70"/>
      <c r="LW5" s="70"/>
      <c r="LX5" s="70"/>
      <c r="LY5" s="70"/>
      <c r="LZ5" s="70"/>
      <c r="MA5" s="70"/>
      <c r="MB5" s="70"/>
      <c r="MC5" s="70"/>
      <c r="MD5" s="70"/>
      <c r="ME5" s="70"/>
      <c r="MF5" s="70"/>
      <c r="MG5" s="70"/>
      <c r="MH5" s="70"/>
      <c r="MI5" s="70"/>
      <c r="MJ5" s="70"/>
      <c r="MK5" s="70"/>
      <c r="ML5" s="70"/>
      <c r="MM5" s="70"/>
      <c r="MN5" s="70"/>
      <c r="MO5" s="70"/>
      <c r="MP5" s="70"/>
      <c r="MQ5" s="70"/>
      <c r="MR5" s="70"/>
      <c r="MS5" s="70"/>
      <c r="MT5" s="70"/>
      <c r="MU5" s="70"/>
      <c r="MV5" s="70"/>
      <c r="MW5" s="70"/>
      <c r="MX5" s="70"/>
      <c r="MY5" s="70"/>
      <c r="MZ5" s="70"/>
      <c r="NA5" s="70"/>
      <c r="NB5" s="70"/>
      <c r="NC5" s="70"/>
      <c r="ND5" s="70"/>
      <c r="NE5" s="70"/>
      <c r="NF5" s="70"/>
      <c r="NG5" s="70"/>
      <c r="NH5" s="70"/>
      <c r="NI5" s="70"/>
      <c r="NJ5" s="70"/>
      <c r="NK5" s="70"/>
      <c r="NL5" s="70"/>
      <c r="NM5" s="70"/>
      <c r="NN5" s="70"/>
      <c r="NO5" s="70"/>
      <c r="NP5" s="70"/>
      <c r="NQ5" s="70"/>
      <c r="NR5" s="70"/>
      <c r="NS5" s="70"/>
      <c r="NT5" s="70"/>
      <c r="NU5" s="70"/>
      <c r="NV5" s="70"/>
      <c r="NW5" s="70"/>
      <c r="NX5" s="70"/>
      <c r="NY5" s="70"/>
      <c r="NZ5" s="70"/>
      <c r="OA5" s="70"/>
      <c r="OB5" s="70"/>
      <c r="OC5" s="70"/>
      <c r="OD5" s="70"/>
      <c r="OE5" s="70"/>
      <c r="OF5" s="70"/>
      <c r="OG5" s="70"/>
      <c r="OH5" s="70"/>
      <c r="OI5" s="70"/>
      <c r="OJ5" s="70"/>
      <c r="OK5" s="70"/>
      <c r="OL5" s="70"/>
      <c r="OM5" s="70"/>
      <c r="ON5" s="70"/>
      <c r="OO5" s="70"/>
      <c r="OP5" s="70"/>
      <c r="OQ5" s="70"/>
      <c r="OR5" s="70"/>
      <c r="OS5" s="70"/>
      <c r="OT5" s="70"/>
      <c r="OU5" s="70"/>
      <c r="OV5" s="70"/>
      <c r="OW5" s="70"/>
      <c r="OX5" s="70"/>
      <c r="OY5" s="70"/>
      <c r="OZ5" s="70"/>
      <c r="PA5" s="70"/>
      <c r="PB5" s="70"/>
      <c r="PC5" s="70"/>
      <c r="PD5" s="70"/>
      <c r="PE5" s="70"/>
      <c r="PF5" s="70"/>
      <c r="PG5" s="70"/>
      <c r="PH5" s="70"/>
      <c r="PI5" s="70"/>
      <c r="PJ5" s="70"/>
      <c r="PK5" s="70"/>
      <c r="PL5" s="70"/>
      <c r="PM5" s="70"/>
      <c r="PN5" s="70"/>
      <c r="PO5" s="70"/>
      <c r="PP5" s="70"/>
      <c r="PQ5" s="70"/>
      <c r="PR5" s="70"/>
      <c r="PS5" s="70"/>
      <c r="PT5" s="70"/>
      <c r="PU5" s="70"/>
      <c r="PV5" s="70"/>
      <c r="PW5" s="70"/>
      <c r="PX5" s="70"/>
      <c r="PY5" s="70"/>
      <c r="PZ5" s="70"/>
      <c r="QA5" s="70"/>
      <c r="QB5" s="70"/>
      <c r="QC5" s="70"/>
      <c r="QD5" s="70"/>
      <c r="QE5" s="70"/>
      <c r="QF5" s="70"/>
      <c r="QG5" s="70"/>
      <c r="QH5" s="70"/>
      <c r="QI5" s="70"/>
      <c r="QJ5" s="70"/>
      <c r="QK5" s="70"/>
      <c r="QL5" s="70"/>
      <c r="QM5" s="70"/>
      <c r="QN5" s="70"/>
      <c r="QO5" s="70"/>
      <c r="QP5" s="70"/>
      <c r="QQ5" s="70"/>
      <c r="QR5" s="70"/>
      <c r="QS5" s="70"/>
      <c r="QT5" s="70"/>
      <c r="QU5" s="70"/>
      <c r="QV5" s="70"/>
      <c r="QW5" s="70"/>
      <c r="QX5" s="70"/>
      <c r="QY5" s="70"/>
      <c r="QZ5" s="70"/>
      <c r="RA5" s="70"/>
      <c r="RB5" s="70"/>
      <c r="RC5" s="70"/>
      <c r="RD5" s="70"/>
      <c r="RE5" s="70"/>
      <c r="RF5" s="70"/>
      <c r="RG5" s="70"/>
      <c r="RH5" s="70"/>
      <c r="RI5" s="70"/>
      <c r="RJ5" s="70"/>
      <c r="RK5" s="70"/>
      <c r="RL5" s="70"/>
      <c r="RM5" s="70"/>
      <c r="RN5" s="70"/>
      <c r="RO5" s="70"/>
      <c r="RP5" s="70"/>
      <c r="RQ5" s="70"/>
      <c r="RR5" s="70"/>
      <c r="RS5" s="70"/>
      <c r="RT5" s="70"/>
      <c r="RU5" s="70"/>
      <c r="RV5" s="70"/>
      <c r="RW5" s="70"/>
      <c r="RX5" s="70"/>
      <c r="RY5" s="70"/>
      <c r="RZ5" s="70"/>
      <c r="SA5" s="70"/>
      <c r="SB5" s="70"/>
      <c r="SC5" s="70"/>
      <c r="SD5" s="70"/>
      <c r="SE5" s="70"/>
      <c r="SF5" s="70"/>
      <c r="SG5" s="70"/>
      <c r="SH5" s="70"/>
      <c r="SI5" s="70"/>
      <c r="SJ5" s="70"/>
      <c r="SK5" s="70"/>
      <c r="SL5" s="70"/>
      <c r="SM5" s="70"/>
      <c r="SN5" s="70"/>
      <c r="SO5" s="70"/>
      <c r="SP5" s="70"/>
      <c r="SQ5" s="70"/>
      <c r="SR5" s="70"/>
      <c r="SS5" s="70"/>
      <c r="ST5" s="70"/>
      <c r="SU5" s="70"/>
      <c r="SV5" s="70"/>
      <c r="SW5" s="70"/>
      <c r="SX5" s="70"/>
      <c r="SY5" s="70"/>
      <c r="SZ5" s="70"/>
      <c r="TA5" s="70"/>
      <c r="TB5" s="70"/>
      <c r="TC5" s="70"/>
      <c r="TD5" s="70"/>
      <c r="TE5" s="70"/>
      <c r="TF5" s="70"/>
      <c r="TG5" s="70"/>
      <c r="TH5" s="70"/>
      <c r="TI5" s="70"/>
      <c r="TJ5" s="70"/>
      <c r="TK5" s="70"/>
      <c r="TL5" s="70"/>
      <c r="TM5" s="70"/>
      <c r="TN5" s="70"/>
      <c r="TO5" s="70"/>
      <c r="TP5" s="70"/>
      <c r="TQ5" s="70"/>
      <c r="TR5" s="70"/>
      <c r="TS5" s="70"/>
      <c r="TT5" s="70"/>
      <c r="TU5" s="70"/>
      <c r="TV5" s="70"/>
      <c r="TW5" s="70"/>
      <c r="TX5" s="70"/>
      <c r="TY5" s="70"/>
      <c r="TZ5" s="70"/>
      <c r="UA5" s="70"/>
      <c r="UB5" s="70"/>
      <c r="UC5" s="70"/>
      <c r="UD5" s="70"/>
      <c r="UE5" s="70"/>
      <c r="UF5" s="70"/>
      <c r="UG5" s="70"/>
      <c r="UH5" s="70"/>
      <c r="UI5" s="70"/>
      <c r="UJ5" s="70"/>
      <c r="UK5" s="70"/>
      <c r="UL5" s="70"/>
      <c r="UM5" s="70"/>
      <c r="UN5" s="70"/>
      <c r="UO5" s="70"/>
      <c r="UP5" s="70"/>
      <c r="UQ5" s="70"/>
      <c r="UR5" s="70"/>
      <c r="US5" s="70"/>
      <c r="UT5" s="70"/>
      <c r="UU5" s="70"/>
      <c r="UV5" s="70"/>
      <c r="UW5" s="70"/>
      <c r="UX5" s="70"/>
      <c r="UY5" s="70"/>
      <c r="UZ5" s="70"/>
      <c r="VA5" s="70"/>
      <c r="VB5" s="70"/>
      <c r="VC5" s="70"/>
      <c r="VD5" s="70"/>
      <c r="VE5" s="70"/>
      <c r="VF5" s="70"/>
      <c r="VG5" s="70"/>
      <c r="VH5" s="70"/>
      <c r="VI5" s="70"/>
      <c r="VJ5" s="70"/>
      <c r="VK5" s="70"/>
      <c r="VL5" s="70"/>
      <c r="VM5" s="70"/>
      <c r="VN5" s="70"/>
      <c r="VO5" s="70"/>
      <c r="VP5" s="70"/>
      <c r="VQ5" s="70"/>
      <c r="VR5" s="70"/>
      <c r="VS5" s="70"/>
      <c r="VT5" s="70"/>
      <c r="VU5" s="70"/>
      <c r="VV5" s="70"/>
      <c r="VW5" s="70"/>
      <c r="VX5" s="70"/>
      <c r="VY5" s="70"/>
      <c r="VZ5" s="70"/>
      <c r="WA5" s="70"/>
      <c r="WB5" s="70"/>
      <c r="WC5" s="70"/>
      <c r="WD5" s="70"/>
      <c r="WE5" s="70"/>
      <c r="WF5" s="70"/>
      <c r="WG5" s="70"/>
      <c r="WH5" s="70"/>
      <c r="WI5" s="70"/>
      <c r="WJ5" s="70"/>
      <c r="WK5" s="70"/>
      <c r="WL5" s="70"/>
      <c r="WM5" s="70"/>
      <c r="WN5" s="70"/>
      <c r="WO5" s="70"/>
      <c r="WP5" s="70"/>
      <c r="WQ5" s="70"/>
      <c r="WR5" s="70"/>
      <c r="WS5" s="70"/>
      <c r="WT5" s="70"/>
      <c r="WU5" s="70"/>
      <c r="WV5" s="70"/>
      <c r="WW5" s="70"/>
      <c r="WX5" s="70"/>
      <c r="WY5" s="70"/>
      <c r="WZ5" s="70"/>
      <c r="XA5" s="70"/>
      <c r="XB5" s="70"/>
      <c r="XC5" s="70"/>
      <c r="XD5" s="70"/>
      <c r="XE5" s="70"/>
      <c r="XF5" s="70"/>
      <c r="XG5" s="70"/>
      <c r="XH5" s="70"/>
      <c r="XI5" s="70"/>
      <c r="XJ5" s="70"/>
      <c r="XK5" s="70"/>
      <c r="XL5" s="70"/>
      <c r="XM5" s="70"/>
      <c r="XN5" s="70"/>
      <c r="XO5" s="70"/>
      <c r="XP5" s="70"/>
      <c r="XQ5" s="70"/>
      <c r="XR5" s="70"/>
      <c r="XS5" s="70"/>
      <c r="XT5" s="70"/>
      <c r="XU5" s="70"/>
      <c r="XV5" s="70"/>
      <c r="XW5" s="70"/>
      <c r="XX5" s="70"/>
      <c r="XY5" s="70"/>
      <c r="XZ5" s="70"/>
      <c r="YA5" s="70"/>
      <c r="YB5" s="70"/>
      <c r="YC5" s="70"/>
      <c r="YD5" s="70"/>
      <c r="YE5" s="70"/>
      <c r="YF5" s="70"/>
      <c r="YG5" s="70"/>
      <c r="YH5" s="70"/>
      <c r="YI5" s="70"/>
      <c r="YJ5" s="70"/>
      <c r="YK5" s="70"/>
      <c r="YL5" s="70"/>
      <c r="YM5" s="70"/>
      <c r="YN5" s="70"/>
      <c r="YO5" s="70"/>
      <c r="YP5" s="70"/>
      <c r="YQ5" s="70"/>
      <c r="YR5" s="70"/>
      <c r="YS5" s="70"/>
      <c r="YT5" s="70"/>
      <c r="YU5" s="70"/>
      <c r="YV5" s="70"/>
      <c r="YW5" s="70"/>
      <c r="YX5" s="70"/>
      <c r="YY5" s="70"/>
      <c r="YZ5" s="70"/>
      <c r="ZA5" s="70"/>
      <c r="ZB5" s="70"/>
      <c r="ZC5" s="70"/>
      <c r="ZD5" s="70"/>
      <c r="ZE5" s="70"/>
      <c r="ZF5" s="70"/>
      <c r="ZG5" s="70"/>
      <c r="ZH5" s="70"/>
      <c r="ZI5" s="70"/>
      <c r="ZJ5" s="70"/>
      <c r="ZK5" s="70"/>
      <c r="ZL5" s="70"/>
      <c r="ZM5" s="70"/>
      <c r="ZN5" s="70"/>
      <c r="ZO5" s="70"/>
      <c r="ZP5" s="70"/>
      <c r="ZQ5" s="70"/>
      <c r="ZR5" s="70"/>
      <c r="ZS5" s="70"/>
      <c r="ZT5" s="70"/>
      <c r="ZU5" s="70"/>
      <c r="ZV5" s="70"/>
      <c r="ZW5" s="70"/>
      <c r="ZX5" s="70"/>
      <c r="ZY5" s="70"/>
      <c r="ZZ5" s="70"/>
      <c r="AAA5" s="70"/>
      <c r="AAB5" s="70"/>
      <c r="AAC5" s="70"/>
      <c r="AAD5" s="70"/>
      <c r="AAE5" s="70"/>
      <c r="AAF5" s="70"/>
      <c r="AAG5" s="70"/>
      <c r="AAH5" s="70"/>
      <c r="AAI5" s="70"/>
      <c r="AAJ5" s="70"/>
      <c r="AAK5" s="70"/>
      <c r="AAL5" s="70"/>
      <c r="AAM5" s="70"/>
      <c r="AAN5" s="70"/>
      <c r="AAO5" s="70"/>
      <c r="AAP5" s="70"/>
      <c r="AAQ5" s="70"/>
      <c r="AAR5" s="70"/>
      <c r="AAS5" s="70"/>
      <c r="AAT5" s="70"/>
      <c r="AAU5" s="70"/>
      <c r="AAV5" s="70"/>
      <c r="AAW5" s="70"/>
      <c r="AAX5" s="70"/>
      <c r="AAY5" s="70"/>
      <c r="AAZ5" s="70"/>
      <c r="ABA5" s="70"/>
      <c r="ABB5" s="70"/>
      <c r="ABC5" s="70"/>
      <c r="ABD5" s="70"/>
      <c r="ABE5" s="70"/>
      <c r="ABF5" s="70"/>
      <c r="ABG5" s="70"/>
      <c r="ABH5" s="70"/>
      <c r="ABI5" s="70"/>
      <c r="ABJ5" s="70"/>
      <c r="ABK5" s="70"/>
      <c r="ABL5" s="70"/>
      <c r="ABM5" s="70"/>
      <c r="ABN5" s="70"/>
      <c r="ABO5" s="70"/>
      <c r="ABP5" s="70"/>
      <c r="ABQ5" s="70"/>
      <c r="ABR5" s="70"/>
      <c r="ABS5" s="70"/>
      <c r="ABT5" s="70"/>
      <c r="ABU5" s="70"/>
      <c r="ABV5" s="70"/>
      <c r="ABW5" s="70"/>
      <c r="ABX5" s="70"/>
      <c r="ABY5" s="70"/>
      <c r="ABZ5" s="70"/>
      <c r="ACA5" s="70"/>
      <c r="ACB5" s="70"/>
      <c r="ACC5" s="70"/>
      <c r="ACD5" s="70"/>
      <c r="ACE5" s="70"/>
      <c r="ACF5" s="70"/>
      <c r="ACG5" s="70"/>
      <c r="ACH5" s="70"/>
      <c r="ACI5" s="70"/>
      <c r="ACJ5" s="70"/>
      <c r="ACK5" s="70"/>
      <c r="ACL5" s="70"/>
      <c r="ACM5" s="70"/>
      <c r="ACN5" s="70"/>
      <c r="ACO5" s="70"/>
      <c r="ACP5" s="70"/>
      <c r="ACQ5" s="70"/>
      <c r="ACR5" s="70"/>
      <c r="ACS5" s="70"/>
      <c r="ACT5" s="70"/>
      <c r="ACU5" s="70"/>
      <c r="ACV5" s="70"/>
      <c r="ACW5" s="70"/>
      <c r="ACX5" s="70"/>
      <c r="ACY5" s="70"/>
      <c r="ACZ5" s="70"/>
      <c r="ADA5" s="70"/>
      <c r="ADB5" s="70"/>
      <c r="ADC5" s="70"/>
      <c r="ADD5" s="70"/>
      <c r="ADE5" s="70"/>
      <c r="ADF5" s="70"/>
      <c r="ADG5" s="70"/>
      <c r="ADH5" s="70"/>
      <c r="ADI5" s="70"/>
      <c r="ADJ5" s="70"/>
      <c r="ADK5" s="70"/>
      <c r="ADL5" s="70"/>
      <c r="ADM5" s="70"/>
      <c r="ADN5" s="70"/>
      <c r="ADO5" s="70"/>
      <c r="ADP5" s="70"/>
      <c r="ADQ5" s="70"/>
      <c r="ADR5" s="70"/>
      <c r="ADS5" s="70"/>
      <c r="ADT5" s="70"/>
      <c r="ADU5" s="70"/>
      <c r="ADV5" s="70"/>
      <c r="ADW5" s="70"/>
      <c r="ADX5" s="70"/>
      <c r="ADY5" s="70"/>
      <c r="ADZ5" s="70"/>
      <c r="AEA5" s="70"/>
      <c r="AEB5" s="70"/>
      <c r="AEC5" s="70"/>
      <c r="AED5" s="70"/>
      <c r="AEE5" s="70"/>
      <c r="AEF5" s="70"/>
      <c r="AEG5" s="70"/>
      <c r="AEH5" s="70"/>
      <c r="AEI5" s="70"/>
      <c r="AEJ5" s="70"/>
      <c r="AEK5" s="70"/>
      <c r="AEL5" s="70"/>
      <c r="AEM5" s="70"/>
      <c r="AEN5" s="70"/>
      <c r="AEO5" s="70"/>
      <c r="AEP5" s="70"/>
      <c r="AEQ5" s="70"/>
      <c r="AER5" s="70"/>
      <c r="AES5" s="70"/>
      <c r="AET5" s="70"/>
      <c r="AEU5" s="70"/>
      <c r="AEV5" s="70"/>
      <c r="AEW5" s="70"/>
      <c r="AEX5" s="70"/>
      <c r="AEY5" s="70"/>
      <c r="AEZ5" s="70"/>
      <c r="AFA5" s="70"/>
      <c r="AFB5" s="70"/>
      <c r="AFC5" s="70"/>
      <c r="AFD5" s="70"/>
      <c r="AFE5" s="70"/>
      <c r="AFF5" s="70"/>
      <c r="AFG5" s="70"/>
      <c r="AFH5" s="70"/>
      <c r="AFI5" s="70"/>
      <c r="AFJ5" s="70"/>
      <c r="AFK5" s="70"/>
      <c r="AFL5" s="70"/>
      <c r="AFM5" s="70"/>
      <c r="AFN5" s="70"/>
      <c r="AFO5" s="70"/>
      <c r="AFP5" s="70"/>
      <c r="AFQ5" s="70"/>
      <c r="AFR5" s="70"/>
      <c r="AFS5" s="70"/>
      <c r="AFT5" s="70"/>
      <c r="AFU5" s="70"/>
      <c r="AFV5" s="70"/>
      <c r="AFW5" s="70"/>
      <c r="AFX5" s="70"/>
      <c r="AFY5" s="70"/>
      <c r="AFZ5" s="70"/>
      <c r="AGA5" s="70"/>
      <c r="AGB5" s="70"/>
      <c r="AGC5" s="70"/>
      <c r="AGD5" s="70"/>
      <c r="AGE5" s="70"/>
      <c r="AGF5" s="70"/>
      <c r="AGG5" s="70"/>
      <c r="AGH5" s="70"/>
      <c r="AGI5" s="70"/>
      <c r="AGJ5" s="70"/>
      <c r="AGK5" s="70"/>
      <c r="AGL5" s="70"/>
      <c r="AGM5" s="70"/>
      <c r="AGN5" s="70"/>
      <c r="AGO5" s="70"/>
      <c r="AGP5" s="70"/>
      <c r="AGQ5" s="70"/>
      <c r="AGR5" s="70"/>
      <c r="AGS5" s="70"/>
      <c r="AGT5" s="70"/>
      <c r="AGU5" s="70"/>
      <c r="AGV5" s="70"/>
      <c r="AGW5" s="70"/>
      <c r="AGX5" s="70"/>
      <c r="AGY5" s="70"/>
      <c r="AGZ5" s="70"/>
      <c r="AHA5" s="70"/>
      <c r="AHB5" s="70"/>
      <c r="AHC5" s="70"/>
      <c r="AHD5" s="70"/>
      <c r="AHE5" s="70"/>
      <c r="AHF5" s="70"/>
      <c r="AHG5" s="70"/>
      <c r="AHH5" s="70"/>
      <c r="AHI5" s="70"/>
      <c r="AHJ5" s="70"/>
      <c r="AHK5" s="70"/>
      <c r="AHL5" s="70"/>
      <c r="AHM5" s="70"/>
      <c r="AHN5" s="70"/>
      <c r="AHO5" s="70"/>
      <c r="AHP5" s="70"/>
      <c r="AHQ5" s="70"/>
      <c r="AHR5" s="70"/>
      <c r="AHS5" s="70"/>
      <c r="AHT5" s="70"/>
      <c r="AHU5" s="70"/>
      <c r="AHV5" s="70"/>
      <c r="AHW5" s="70"/>
      <c r="AHX5" s="70"/>
      <c r="AHY5" s="70"/>
      <c r="AHZ5" s="70"/>
      <c r="AIA5" s="70"/>
      <c r="AIB5" s="70"/>
      <c r="AIC5" s="70"/>
      <c r="AID5" s="70"/>
      <c r="AIE5" s="70"/>
      <c r="AIF5" s="70"/>
      <c r="AIG5" s="70"/>
      <c r="AIH5" s="70"/>
      <c r="AII5" s="70"/>
      <c r="AIJ5" s="70"/>
      <c r="AIK5" s="70"/>
      <c r="AIL5" s="70"/>
      <c r="AIM5" s="70"/>
      <c r="AIN5" s="70"/>
      <c r="AIO5" s="70"/>
      <c r="AIP5" s="70"/>
      <c r="AIQ5" s="70"/>
      <c r="AIR5" s="70"/>
      <c r="AIS5" s="70"/>
      <c r="AIT5" s="70"/>
      <c r="AIU5" s="70"/>
      <c r="AIV5" s="70"/>
      <c r="AIW5" s="70"/>
      <c r="AIX5" s="70"/>
      <c r="AIY5" s="70"/>
      <c r="AIZ5" s="70"/>
      <c r="AJA5" s="70"/>
      <c r="AJB5" s="70"/>
      <c r="AJC5" s="70"/>
      <c r="AJD5" s="70"/>
      <c r="AJE5" s="70"/>
      <c r="AJF5" s="70"/>
      <c r="AJG5" s="70"/>
      <c r="AJH5" s="70"/>
      <c r="AJI5" s="70"/>
      <c r="AJJ5" s="70"/>
      <c r="AJK5" s="70"/>
      <c r="AJL5" s="70"/>
      <c r="AJM5" s="70"/>
      <c r="AJN5" s="70"/>
      <c r="AJO5" s="70"/>
      <c r="AJP5" s="70"/>
      <c r="AJQ5" s="70"/>
      <c r="AJR5" s="70"/>
      <c r="AJS5" s="70"/>
      <c r="AJT5" s="70"/>
      <c r="AJU5" s="70"/>
      <c r="AJV5" s="70"/>
      <c r="AJW5" s="70"/>
      <c r="AJX5" s="70"/>
      <c r="AJY5" s="70"/>
      <c r="AJZ5" s="70"/>
      <c r="AKA5" s="70"/>
      <c r="AKB5" s="70"/>
      <c r="AKC5" s="70"/>
      <c r="AKD5" s="70"/>
      <c r="AKE5" s="70"/>
      <c r="AKF5" s="70"/>
      <c r="AKG5" s="70"/>
      <c r="AKH5" s="70"/>
      <c r="AKI5" s="70"/>
      <c r="AKJ5" s="70"/>
      <c r="AKK5" s="70"/>
      <c r="AKL5" s="70"/>
      <c r="AKM5" s="70"/>
      <c r="AKN5" s="70"/>
      <c r="AKO5" s="70"/>
      <c r="AKP5" s="70"/>
      <c r="AKQ5" s="70"/>
      <c r="AKR5" s="70"/>
      <c r="AKS5" s="70"/>
      <c r="AKT5" s="70"/>
      <c r="AKU5" s="70"/>
      <c r="AKV5" s="70"/>
      <c r="AKW5" s="70"/>
      <c r="AKX5" s="70"/>
      <c r="AKY5" s="70"/>
      <c r="AKZ5" s="70"/>
      <c r="ALA5" s="70"/>
      <c r="ALB5" s="70"/>
      <c r="ALC5" s="70"/>
      <c r="ALD5" s="70"/>
      <c r="ALE5" s="70"/>
      <c r="ALF5" s="70"/>
      <c r="ALG5" s="70"/>
      <c r="ALH5" s="70"/>
      <c r="ALI5" s="70"/>
      <c r="ALJ5" s="70"/>
      <c r="ALK5" s="70"/>
      <c r="ALL5" s="70"/>
      <c r="ALM5" s="70"/>
      <c r="ALN5" s="70"/>
      <c r="ALO5" s="70"/>
      <c r="ALP5" s="70"/>
      <c r="ALQ5" s="70"/>
      <c r="ALR5" s="70"/>
      <c r="ALS5" s="70"/>
      <c r="ALT5" s="70"/>
      <c r="ALU5" s="70"/>
      <c r="ALV5" s="70"/>
      <c r="ALW5" s="70"/>
      <c r="ALX5" s="70"/>
      <c r="ALY5" s="70"/>
      <c r="ALZ5" s="70"/>
      <c r="AMA5" s="70"/>
      <c r="AMB5" s="70"/>
      <c r="AMC5" s="70"/>
      <c r="AMD5" s="70"/>
      <c r="AME5" s="70"/>
      <c r="AMF5" s="70"/>
      <c r="AMG5" s="70"/>
      <c r="AMH5" s="70"/>
      <c r="AMI5" s="70"/>
      <c r="AMJ5" s="70"/>
      <c r="AMK5" s="70"/>
      <c r="AML5" s="70"/>
      <c r="AMM5" s="70"/>
      <c r="AMN5" s="70"/>
      <c r="AMO5" s="70"/>
      <c r="AMP5" s="70"/>
      <c r="AMQ5" s="70"/>
      <c r="AMR5" s="70"/>
      <c r="AMS5" s="70"/>
      <c r="AMT5" s="70"/>
      <c r="AMU5" s="70"/>
      <c r="AMV5" s="70"/>
      <c r="AMW5" s="70"/>
      <c r="AMX5" s="70"/>
      <c r="AMY5" s="70"/>
      <c r="AMZ5" s="70"/>
      <c r="ANA5" s="70"/>
      <c r="ANB5" s="70"/>
      <c r="ANC5" s="70"/>
      <c r="AND5" s="70"/>
      <c r="ANE5" s="70"/>
      <c r="ANF5" s="70"/>
      <c r="ANG5" s="70"/>
      <c r="ANH5" s="70"/>
      <c r="ANI5" s="70"/>
      <c r="ANJ5" s="70"/>
      <c r="ANK5" s="70"/>
      <c r="ANL5" s="70"/>
      <c r="ANM5" s="70"/>
      <c r="ANN5" s="70"/>
      <c r="ANO5" s="70"/>
      <c r="ANP5" s="70"/>
      <c r="ANQ5" s="70"/>
      <c r="ANR5" s="70"/>
      <c r="ANS5" s="70"/>
      <c r="ANT5" s="70"/>
      <c r="ANU5" s="70"/>
      <c r="ANV5" s="70"/>
      <c r="ANW5" s="70"/>
      <c r="ANX5" s="70"/>
      <c r="ANY5" s="70"/>
      <c r="ANZ5" s="70"/>
      <c r="AOA5" s="70"/>
      <c r="AOB5" s="70"/>
      <c r="AOC5" s="70"/>
      <c r="AOD5" s="70"/>
      <c r="AOE5" s="70"/>
      <c r="AOF5" s="70"/>
      <c r="AOG5" s="70"/>
      <c r="AOH5" s="70"/>
      <c r="AOI5" s="70"/>
      <c r="AOJ5" s="70"/>
      <c r="AOK5" s="70"/>
      <c r="AOL5" s="70"/>
      <c r="AOM5" s="70"/>
      <c r="AON5" s="70"/>
      <c r="AOO5" s="70"/>
      <c r="AOP5" s="70"/>
      <c r="AOQ5" s="70"/>
      <c r="AOR5" s="70"/>
      <c r="AOS5" s="70"/>
      <c r="AOT5" s="70"/>
      <c r="AOU5" s="70"/>
      <c r="AOV5" s="70"/>
      <c r="AOW5" s="70"/>
      <c r="AOX5" s="70"/>
      <c r="AOY5" s="70"/>
      <c r="AOZ5" s="70"/>
      <c r="APA5" s="70"/>
      <c r="APB5" s="70"/>
      <c r="APC5" s="70"/>
      <c r="APD5" s="70"/>
      <c r="APE5" s="70"/>
      <c r="APF5" s="70"/>
      <c r="APG5" s="70"/>
      <c r="APH5" s="70"/>
      <c r="API5" s="70"/>
      <c r="APJ5" s="70"/>
      <c r="APK5" s="70"/>
      <c r="APL5" s="70"/>
      <c r="APM5" s="70"/>
      <c r="APN5" s="70"/>
      <c r="APO5" s="70"/>
      <c r="APP5" s="70"/>
      <c r="APQ5" s="70"/>
      <c r="APR5" s="70"/>
      <c r="APS5" s="70"/>
      <c r="APT5" s="70"/>
      <c r="APU5" s="70"/>
      <c r="APV5" s="70"/>
      <c r="APW5" s="70"/>
      <c r="APX5" s="70"/>
      <c r="APY5" s="70"/>
      <c r="APZ5" s="70"/>
      <c r="AQA5" s="70"/>
      <c r="AQB5" s="70"/>
      <c r="AQC5" s="70"/>
      <c r="AQD5" s="70"/>
      <c r="AQE5" s="70"/>
      <c r="AQF5" s="70"/>
      <c r="AQG5" s="70"/>
      <c r="AQH5" s="70"/>
      <c r="AQI5" s="70"/>
      <c r="AQJ5" s="70"/>
      <c r="AQK5" s="70"/>
      <c r="AQL5" s="70"/>
      <c r="AQM5" s="70"/>
      <c r="AQN5" s="70"/>
      <c r="AQO5" s="70"/>
      <c r="AQP5" s="70"/>
      <c r="AQQ5" s="70"/>
      <c r="AQR5" s="70"/>
      <c r="AQS5" s="70"/>
      <c r="AQT5" s="70"/>
      <c r="AQU5" s="70"/>
      <c r="AQV5" s="70"/>
      <c r="AQW5" s="70"/>
      <c r="AQX5" s="70"/>
      <c r="AQY5" s="70"/>
      <c r="AQZ5" s="70"/>
      <c r="ARA5" s="70"/>
      <c r="ARB5" s="70"/>
      <c r="ARC5" s="70"/>
      <c r="ARD5" s="70"/>
      <c r="ARE5" s="70"/>
      <c r="ARF5" s="70"/>
      <c r="ARG5" s="70"/>
      <c r="ARH5" s="70"/>
      <c r="ARI5" s="70"/>
      <c r="ARJ5" s="70"/>
      <c r="ARK5" s="70"/>
      <c r="ARL5" s="70"/>
      <c r="ARM5" s="70"/>
      <c r="ARN5" s="70"/>
      <c r="ARO5" s="70"/>
      <c r="ARP5" s="70"/>
      <c r="ARQ5" s="70"/>
      <c r="ARR5" s="70"/>
      <c r="ARS5" s="70"/>
      <c r="ART5" s="70"/>
      <c r="ARU5" s="70"/>
      <c r="ARV5" s="70"/>
      <c r="ARW5" s="70"/>
      <c r="ARX5" s="70"/>
      <c r="ARY5" s="70"/>
      <c r="ARZ5" s="70"/>
      <c r="ASA5" s="70"/>
      <c r="ASB5" s="70"/>
      <c r="ASC5" s="70"/>
      <c r="ASD5" s="70"/>
      <c r="ASE5" s="70"/>
      <c r="ASF5" s="70"/>
      <c r="ASG5" s="70"/>
      <c r="ASH5" s="70"/>
      <c r="ASI5" s="70"/>
      <c r="ASJ5" s="70"/>
      <c r="ASK5" s="70"/>
      <c r="ASL5" s="70"/>
      <c r="ASM5" s="70"/>
      <c r="ASN5" s="70"/>
      <c r="ASO5" s="70"/>
      <c r="ASP5" s="70"/>
      <c r="ASQ5" s="70"/>
      <c r="ASR5" s="70"/>
      <c r="ASS5" s="70"/>
      <c r="AST5" s="70"/>
      <c r="ASU5" s="70"/>
      <c r="ASV5" s="70"/>
      <c r="ASW5" s="70"/>
      <c r="ASX5" s="70"/>
      <c r="ASY5" s="70"/>
      <c r="ASZ5" s="70"/>
      <c r="ATA5" s="70"/>
      <c r="ATB5" s="70"/>
      <c r="ATC5" s="70"/>
      <c r="ATD5" s="70"/>
      <c r="ATE5" s="70"/>
      <c r="ATF5" s="70"/>
      <c r="ATG5" s="70"/>
      <c r="ATH5" s="70"/>
      <c r="ATI5" s="70"/>
      <c r="ATJ5" s="70"/>
      <c r="ATK5" s="70"/>
      <c r="ATL5" s="70"/>
      <c r="ATM5" s="70"/>
      <c r="ATN5" s="70"/>
      <c r="ATO5" s="70"/>
      <c r="ATP5" s="70"/>
      <c r="ATQ5" s="70"/>
      <c r="ATR5" s="70"/>
      <c r="ATS5" s="70"/>
      <c r="ATT5" s="70"/>
      <c r="ATU5" s="70"/>
      <c r="ATV5" s="70"/>
      <c r="ATW5" s="70"/>
      <c r="ATX5" s="70"/>
      <c r="ATY5" s="70"/>
      <c r="ATZ5" s="70"/>
      <c r="AUA5" s="70"/>
      <c r="AUB5" s="70"/>
      <c r="AUC5" s="70"/>
      <c r="AUD5" s="70"/>
      <c r="AUE5" s="70"/>
      <c r="AUF5" s="70"/>
      <c r="AUG5" s="70"/>
      <c r="AUH5" s="70"/>
      <c r="AUI5" s="70"/>
      <c r="AUJ5" s="70"/>
      <c r="AUK5" s="70"/>
      <c r="AUL5" s="70"/>
      <c r="AUM5" s="70"/>
      <c r="AUN5" s="70"/>
      <c r="AUO5" s="70"/>
      <c r="AUP5" s="70"/>
      <c r="AUQ5" s="70"/>
      <c r="AUR5" s="70"/>
      <c r="AUS5" s="70"/>
      <c r="AUT5" s="70"/>
      <c r="AUU5" s="70"/>
      <c r="AUV5" s="70"/>
      <c r="AUW5" s="70"/>
      <c r="AUX5" s="70"/>
      <c r="AUY5" s="70"/>
      <c r="AUZ5" s="70"/>
      <c r="AVA5" s="70"/>
      <c r="AVB5" s="70"/>
      <c r="AVC5" s="70"/>
      <c r="AVD5" s="70"/>
      <c r="AVE5" s="70"/>
      <c r="AVF5" s="70"/>
      <c r="AVG5" s="70"/>
      <c r="AVH5" s="70"/>
      <c r="AVI5" s="70"/>
      <c r="AVJ5" s="70"/>
      <c r="AVK5" s="70"/>
      <c r="AVL5" s="70"/>
      <c r="AVM5" s="70"/>
      <c r="AVN5" s="70"/>
      <c r="AVO5" s="70"/>
      <c r="AVP5" s="70"/>
      <c r="AVQ5" s="70"/>
      <c r="AVR5" s="70"/>
      <c r="AVS5" s="70"/>
      <c r="AVT5" s="70"/>
      <c r="AVU5" s="70"/>
      <c r="AVV5" s="70"/>
      <c r="AVW5" s="70"/>
      <c r="AVX5" s="70"/>
      <c r="AVY5" s="70"/>
      <c r="AVZ5" s="70"/>
      <c r="AWA5" s="70"/>
      <c r="AWB5" s="70"/>
      <c r="AWC5" s="70"/>
      <c r="AWD5" s="70"/>
      <c r="AWE5" s="70"/>
      <c r="AWF5" s="70"/>
      <c r="AWG5" s="70"/>
      <c r="AWH5" s="70"/>
      <c r="AWI5" s="70"/>
      <c r="AWJ5" s="70"/>
      <c r="AWK5" s="70"/>
      <c r="AWL5" s="70"/>
      <c r="AWM5" s="70"/>
      <c r="AWN5" s="70"/>
      <c r="AWO5" s="70"/>
      <c r="AWP5" s="70"/>
      <c r="AWQ5" s="70"/>
      <c r="AWR5" s="70"/>
      <c r="AWS5" s="70"/>
      <c r="AWT5" s="70"/>
      <c r="AWU5" s="70"/>
      <c r="AWV5" s="70"/>
      <c r="AWW5" s="70"/>
      <c r="AWX5" s="70"/>
      <c r="AWY5" s="70"/>
      <c r="AWZ5" s="70"/>
      <c r="AXA5" s="70"/>
      <c r="AXB5" s="70"/>
      <c r="AXC5" s="70"/>
      <c r="AXD5" s="70"/>
      <c r="AXE5" s="70"/>
      <c r="AXF5" s="70"/>
      <c r="AXG5" s="70"/>
      <c r="AXH5" s="70"/>
      <c r="AXI5" s="70"/>
      <c r="AXJ5" s="70"/>
      <c r="AXK5" s="70"/>
      <c r="AXL5" s="70"/>
      <c r="AXM5" s="70"/>
      <c r="AXN5" s="70"/>
      <c r="AXO5" s="70"/>
      <c r="AXP5" s="70"/>
      <c r="AXQ5" s="70"/>
      <c r="AXR5" s="70"/>
      <c r="AXS5" s="70"/>
      <c r="AXT5" s="70"/>
      <c r="AXU5" s="70"/>
      <c r="AXV5" s="70"/>
      <c r="AXW5" s="70"/>
      <c r="AXX5" s="70"/>
      <c r="AXY5" s="70"/>
      <c r="AXZ5" s="70"/>
      <c r="AYA5" s="70"/>
      <c r="AYB5" s="70"/>
      <c r="AYC5" s="70"/>
      <c r="AYD5" s="70"/>
      <c r="AYE5" s="70"/>
      <c r="AYF5" s="70"/>
      <c r="AYG5" s="70"/>
      <c r="AYH5" s="70"/>
      <c r="AYI5" s="70"/>
      <c r="AYJ5" s="70"/>
      <c r="AYK5" s="70"/>
      <c r="AYL5" s="70"/>
      <c r="AYM5" s="70"/>
      <c r="AYN5" s="70"/>
      <c r="AYO5" s="70"/>
      <c r="AYP5" s="70"/>
      <c r="AYQ5" s="70"/>
      <c r="AYR5" s="70"/>
      <c r="AYS5" s="70"/>
      <c r="AYT5" s="70"/>
      <c r="AYU5" s="70"/>
      <c r="AYV5" s="70"/>
      <c r="AYW5" s="70"/>
      <c r="AYX5" s="70"/>
      <c r="AYY5" s="70"/>
      <c r="AYZ5" s="70"/>
      <c r="AZA5" s="70"/>
      <c r="AZB5" s="70"/>
      <c r="AZC5" s="70"/>
      <c r="AZD5" s="70"/>
      <c r="AZE5" s="70"/>
      <c r="AZF5" s="70"/>
      <c r="AZG5" s="70"/>
      <c r="AZH5" s="70"/>
      <c r="AZI5" s="70"/>
      <c r="AZJ5" s="70"/>
      <c r="AZK5" s="70"/>
      <c r="AZL5" s="70"/>
      <c r="AZM5" s="70"/>
      <c r="AZN5" s="70"/>
      <c r="AZO5" s="70"/>
      <c r="AZP5" s="70"/>
      <c r="AZQ5" s="70"/>
      <c r="AZR5" s="70"/>
      <c r="AZS5" s="70"/>
      <c r="AZT5" s="70"/>
      <c r="AZU5" s="70"/>
      <c r="AZV5" s="70"/>
      <c r="AZW5" s="70"/>
      <c r="AZX5" s="70"/>
      <c r="AZY5" s="70"/>
      <c r="AZZ5" s="70"/>
      <c r="BAA5" s="70"/>
      <c r="BAB5" s="70"/>
      <c r="BAC5" s="70"/>
      <c r="BAD5" s="70"/>
      <c r="BAE5" s="70"/>
      <c r="BAF5" s="70"/>
      <c r="BAG5" s="70"/>
      <c r="BAH5" s="70"/>
      <c r="BAI5" s="70"/>
      <c r="BAJ5" s="70"/>
      <c r="BAK5" s="70"/>
      <c r="BAL5" s="70"/>
      <c r="BAM5" s="70"/>
      <c r="BAN5" s="70"/>
      <c r="BAO5" s="70"/>
      <c r="BAP5" s="70"/>
      <c r="BAQ5" s="70"/>
      <c r="BAR5" s="70"/>
      <c r="BAS5" s="70"/>
      <c r="BAT5" s="70"/>
      <c r="BAU5" s="70"/>
      <c r="BAV5" s="70"/>
      <c r="BAW5" s="70"/>
      <c r="BAX5" s="70"/>
      <c r="BAY5" s="70"/>
      <c r="BAZ5" s="70"/>
      <c r="BBA5" s="70"/>
      <c r="BBB5" s="70"/>
      <c r="BBC5" s="70"/>
      <c r="BBD5" s="70"/>
      <c r="BBE5" s="70"/>
      <c r="BBF5" s="70"/>
      <c r="BBG5" s="70"/>
      <c r="BBH5" s="70"/>
      <c r="BBI5" s="70"/>
      <c r="BBJ5" s="70"/>
      <c r="BBK5" s="70"/>
      <c r="BBL5" s="70"/>
      <c r="BBM5" s="70"/>
      <c r="BBN5" s="70"/>
      <c r="BBO5" s="70"/>
      <c r="BBP5" s="70"/>
      <c r="BBQ5" s="70"/>
      <c r="BBR5" s="70"/>
      <c r="BBS5" s="70"/>
      <c r="BBT5" s="70"/>
      <c r="BBU5" s="70"/>
      <c r="BBV5" s="70"/>
      <c r="BBW5" s="70"/>
      <c r="BBX5" s="70"/>
      <c r="BBY5" s="70"/>
      <c r="BBZ5" s="70"/>
      <c r="BCA5" s="70"/>
      <c r="BCB5" s="70"/>
      <c r="BCC5" s="70"/>
      <c r="BCD5" s="70"/>
      <c r="BCE5" s="70"/>
      <c r="BCF5" s="70"/>
      <c r="BCG5" s="70"/>
      <c r="BCH5" s="70"/>
      <c r="BCI5" s="70"/>
      <c r="BCJ5" s="70"/>
      <c r="BCK5" s="70"/>
      <c r="BCL5" s="70"/>
      <c r="BCM5" s="70"/>
      <c r="BCN5" s="70"/>
      <c r="BCO5" s="70"/>
      <c r="BCP5" s="70"/>
      <c r="BCQ5" s="70"/>
      <c r="BCR5" s="70"/>
      <c r="BCS5" s="70"/>
      <c r="BCT5" s="70"/>
      <c r="BCU5" s="70"/>
      <c r="BCV5" s="70"/>
      <c r="BCW5" s="70"/>
      <c r="BCX5" s="70"/>
      <c r="BCY5" s="70"/>
      <c r="BCZ5" s="70"/>
      <c r="BDA5" s="70"/>
      <c r="BDB5" s="70"/>
      <c r="BDC5" s="70"/>
      <c r="BDD5" s="70"/>
      <c r="BDE5" s="70"/>
      <c r="BDF5" s="70"/>
      <c r="BDG5" s="70"/>
      <c r="BDH5" s="70"/>
      <c r="BDI5" s="70"/>
      <c r="BDJ5" s="70"/>
      <c r="BDK5" s="70"/>
      <c r="BDL5" s="70"/>
      <c r="BDM5" s="70"/>
      <c r="BDN5" s="70"/>
      <c r="BDO5" s="70"/>
      <c r="BDP5" s="70"/>
      <c r="BDQ5" s="70"/>
      <c r="BDR5" s="70"/>
      <c r="BDS5" s="70"/>
      <c r="BDT5" s="70"/>
      <c r="BDU5" s="70"/>
      <c r="BDV5" s="70"/>
      <c r="BDW5" s="70"/>
      <c r="BDX5" s="70"/>
      <c r="BDY5" s="70"/>
      <c r="BDZ5" s="70"/>
      <c r="BEA5" s="70"/>
      <c r="BEB5" s="70"/>
      <c r="BEC5" s="70"/>
      <c r="BED5" s="70"/>
      <c r="BEE5" s="70"/>
      <c r="BEF5" s="70"/>
      <c r="BEG5" s="70"/>
      <c r="BEH5" s="70"/>
      <c r="BEI5" s="70"/>
      <c r="BEJ5" s="70"/>
      <c r="BEK5" s="70"/>
      <c r="BEL5" s="70"/>
      <c r="BEM5" s="70"/>
      <c r="BEN5" s="70"/>
      <c r="BEO5" s="70"/>
      <c r="BEP5" s="70"/>
      <c r="BEQ5" s="70"/>
      <c r="BER5" s="70"/>
      <c r="BES5" s="70"/>
      <c r="BET5" s="70"/>
      <c r="BEU5" s="70"/>
      <c r="BEV5" s="70"/>
      <c r="BEW5" s="70"/>
      <c r="BEX5" s="70"/>
      <c r="BEY5" s="70"/>
      <c r="BEZ5" s="70"/>
      <c r="BFA5" s="70"/>
      <c r="BFB5" s="70"/>
      <c r="BFC5" s="70"/>
      <c r="BFD5" s="70"/>
      <c r="BFE5" s="70"/>
      <c r="BFF5" s="70"/>
      <c r="BFG5" s="70"/>
      <c r="BFH5" s="70"/>
      <c r="BFI5" s="70"/>
      <c r="BFJ5" s="70"/>
      <c r="BFK5" s="70"/>
      <c r="BFL5" s="70"/>
      <c r="BFM5" s="70"/>
      <c r="BFN5" s="70"/>
      <c r="BFO5" s="70"/>
      <c r="BFP5" s="70"/>
      <c r="BFQ5" s="70"/>
      <c r="BFR5" s="70"/>
      <c r="BFS5" s="70"/>
      <c r="BFT5" s="70"/>
      <c r="BFU5" s="70"/>
      <c r="BFV5" s="70"/>
      <c r="BFW5" s="70"/>
      <c r="BFX5" s="70"/>
      <c r="BFY5" s="70"/>
      <c r="BFZ5" s="70"/>
      <c r="BGA5" s="70"/>
      <c r="BGB5" s="70"/>
      <c r="BGC5" s="70"/>
      <c r="BGD5" s="70"/>
      <c r="BGE5" s="70"/>
      <c r="BGF5" s="70"/>
      <c r="BGG5" s="70"/>
      <c r="BGH5" s="70"/>
      <c r="BGI5" s="70"/>
      <c r="BGJ5" s="70"/>
      <c r="BGK5" s="70"/>
      <c r="BGL5" s="70"/>
      <c r="BGM5" s="70"/>
      <c r="BGN5" s="70"/>
      <c r="BGO5" s="70"/>
      <c r="BGP5" s="70"/>
      <c r="BGQ5" s="70"/>
      <c r="BGR5" s="70"/>
      <c r="BGS5" s="70"/>
      <c r="BGT5" s="70"/>
      <c r="BGU5" s="70"/>
      <c r="BGV5" s="70"/>
      <c r="BGW5" s="70"/>
      <c r="BGX5" s="70"/>
      <c r="BGY5" s="70"/>
      <c r="BGZ5" s="70"/>
      <c r="BHA5" s="70"/>
      <c r="BHB5" s="70"/>
      <c r="BHC5" s="70"/>
      <c r="BHD5" s="70"/>
      <c r="BHE5" s="70"/>
      <c r="BHF5" s="70"/>
      <c r="BHG5" s="70"/>
      <c r="BHH5" s="70"/>
      <c r="BHI5" s="70"/>
      <c r="BHJ5" s="70"/>
      <c r="BHK5" s="70"/>
      <c r="BHL5" s="70"/>
      <c r="BHM5" s="70"/>
      <c r="BHN5" s="70"/>
      <c r="BHO5" s="70"/>
      <c r="BHP5" s="70"/>
      <c r="BHQ5" s="70"/>
      <c r="BHR5" s="70"/>
      <c r="BHS5" s="70"/>
      <c r="BHT5" s="70"/>
      <c r="BHU5" s="70"/>
      <c r="BHV5" s="70"/>
      <c r="BHW5" s="70"/>
      <c r="BHX5" s="70"/>
      <c r="BHY5" s="70"/>
      <c r="BHZ5" s="70"/>
      <c r="BIA5" s="70"/>
      <c r="BIB5" s="70"/>
      <c r="BIC5" s="70"/>
      <c r="BID5" s="70"/>
      <c r="BIE5" s="70"/>
      <c r="BIF5" s="70"/>
      <c r="BIG5" s="70"/>
      <c r="BIH5" s="70"/>
      <c r="BII5" s="70"/>
      <c r="BIJ5" s="70"/>
      <c r="BIK5" s="70"/>
      <c r="BIL5" s="70"/>
      <c r="BIM5" s="70"/>
      <c r="BIN5" s="70"/>
      <c r="BIO5" s="70"/>
      <c r="BIP5" s="70"/>
      <c r="BIQ5" s="70"/>
      <c r="BIR5" s="70"/>
      <c r="BIS5" s="70"/>
      <c r="BIT5" s="70"/>
      <c r="BIU5" s="70"/>
      <c r="BIV5" s="70"/>
      <c r="BIW5" s="70"/>
      <c r="BIX5" s="70"/>
      <c r="BIY5" s="70"/>
      <c r="BIZ5" s="70"/>
      <c r="BJA5" s="70"/>
      <c r="BJB5" s="70"/>
      <c r="BJC5" s="70"/>
      <c r="BJD5" s="70"/>
      <c r="BJE5" s="70"/>
      <c r="BJF5" s="70"/>
      <c r="BJG5" s="70"/>
      <c r="BJH5" s="70"/>
      <c r="BJI5" s="70"/>
      <c r="BJJ5" s="70"/>
      <c r="BJK5" s="70"/>
      <c r="BJL5" s="70"/>
      <c r="BJM5" s="70"/>
      <c r="BJN5" s="70"/>
      <c r="BJO5" s="70"/>
      <c r="BJP5" s="70"/>
      <c r="BJQ5" s="70"/>
      <c r="BJR5" s="70"/>
      <c r="BJS5" s="70"/>
      <c r="BJT5" s="70"/>
      <c r="BJU5" s="70"/>
      <c r="BJV5" s="70"/>
      <c r="BJW5" s="70"/>
      <c r="BJX5" s="70"/>
      <c r="BJY5" s="70"/>
      <c r="BJZ5" s="70"/>
      <c r="BKA5" s="70"/>
      <c r="BKB5" s="70"/>
      <c r="BKC5" s="70"/>
      <c r="BKD5" s="70"/>
      <c r="BKE5" s="70"/>
      <c r="BKF5" s="70"/>
      <c r="BKG5" s="70"/>
      <c r="BKH5" s="70"/>
      <c r="BKI5" s="70"/>
      <c r="BKJ5" s="70"/>
      <c r="BKK5" s="70"/>
      <c r="BKL5" s="70"/>
      <c r="BKM5" s="70"/>
      <c r="BKN5" s="70"/>
      <c r="BKO5" s="70"/>
      <c r="BKP5" s="70"/>
      <c r="BKQ5" s="70"/>
      <c r="BKR5" s="70"/>
      <c r="BKS5" s="70"/>
      <c r="BKT5" s="70"/>
      <c r="BKU5" s="70"/>
      <c r="BKV5" s="70"/>
      <c r="BKW5" s="70"/>
      <c r="BKX5" s="70"/>
      <c r="BKY5" s="70"/>
      <c r="BKZ5" s="70"/>
      <c r="BLA5" s="70"/>
      <c r="BLB5" s="70"/>
      <c r="BLC5" s="70"/>
      <c r="BLD5" s="70"/>
      <c r="BLE5" s="70"/>
      <c r="BLF5" s="70"/>
      <c r="BLG5" s="70"/>
      <c r="BLH5" s="70"/>
      <c r="BLI5" s="70"/>
      <c r="BLJ5" s="70"/>
      <c r="BLK5" s="70"/>
      <c r="BLL5" s="70"/>
      <c r="BLM5" s="70"/>
      <c r="BLN5" s="70"/>
      <c r="BLO5" s="70"/>
      <c r="BLP5" s="70"/>
      <c r="BLQ5" s="70"/>
      <c r="BLR5" s="70"/>
      <c r="BLS5" s="70"/>
      <c r="BLT5" s="70"/>
      <c r="BLU5" s="70"/>
      <c r="BLV5" s="70"/>
      <c r="BLW5" s="70"/>
      <c r="BLX5" s="70"/>
      <c r="BLY5" s="70"/>
      <c r="BLZ5" s="70"/>
      <c r="BMA5" s="70"/>
      <c r="BMB5" s="70"/>
      <c r="BMC5" s="70"/>
      <c r="BMD5" s="70"/>
      <c r="BME5" s="70"/>
      <c r="BMF5" s="70"/>
      <c r="BMG5" s="70"/>
      <c r="BMH5" s="70"/>
      <c r="BMI5" s="70"/>
      <c r="BMJ5" s="70"/>
      <c r="BMK5" s="70"/>
      <c r="BML5" s="70"/>
      <c r="BMM5" s="70"/>
      <c r="BMN5" s="70"/>
      <c r="BMO5" s="70"/>
      <c r="BMP5" s="70"/>
      <c r="BMQ5" s="70"/>
      <c r="BMR5" s="70"/>
      <c r="BMS5" s="70"/>
      <c r="BMT5" s="70"/>
      <c r="BMU5" s="70"/>
      <c r="BMV5" s="70"/>
      <c r="BMW5" s="70"/>
      <c r="BMX5" s="70"/>
      <c r="BMY5" s="70"/>
      <c r="BMZ5" s="70"/>
      <c r="BNA5" s="70"/>
      <c r="BNB5" s="70"/>
      <c r="BNC5" s="70"/>
      <c r="BND5" s="70"/>
      <c r="BNE5" s="70"/>
      <c r="BNF5" s="70"/>
      <c r="BNG5" s="70"/>
      <c r="BNH5" s="70"/>
      <c r="BNI5" s="70"/>
      <c r="BNJ5" s="70"/>
      <c r="BNK5" s="70"/>
      <c r="BNL5" s="70"/>
      <c r="BNM5" s="70"/>
      <c r="BNN5" s="70"/>
      <c r="BNO5" s="70"/>
      <c r="BNP5" s="70"/>
      <c r="BNQ5" s="70"/>
      <c r="BNR5" s="70"/>
      <c r="BNS5" s="70"/>
      <c r="BNT5" s="70"/>
      <c r="BNU5" s="70"/>
      <c r="BNV5" s="70"/>
      <c r="BNW5" s="70"/>
      <c r="BNX5" s="70"/>
      <c r="BNY5" s="70"/>
      <c r="BNZ5" s="70"/>
      <c r="BOA5" s="70"/>
      <c r="BOB5" s="70"/>
      <c r="BOC5" s="70"/>
      <c r="BOD5" s="70"/>
      <c r="BOE5" s="70"/>
      <c r="BOF5" s="70"/>
      <c r="BOG5" s="70"/>
      <c r="BOH5" s="70"/>
      <c r="BOI5" s="70"/>
      <c r="BOJ5" s="70"/>
      <c r="BOK5" s="70"/>
      <c r="BOL5" s="70"/>
      <c r="BOM5" s="70"/>
      <c r="BON5" s="70"/>
      <c r="BOO5" s="70"/>
      <c r="BOP5" s="70"/>
      <c r="BOQ5" s="70"/>
      <c r="BOR5" s="70"/>
      <c r="BOS5" s="70"/>
      <c r="BOT5" s="70"/>
      <c r="BOU5" s="70"/>
      <c r="BOV5" s="70"/>
      <c r="BOW5" s="70"/>
      <c r="BOX5" s="70"/>
      <c r="BOY5" s="70"/>
      <c r="BOZ5" s="70"/>
      <c r="BPA5" s="70"/>
      <c r="BPB5" s="70"/>
      <c r="BPC5" s="70"/>
      <c r="BPD5" s="70"/>
      <c r="BPE5" s="70"/>
      <c r="BPF5" s="70"/>
      <c r="BPG5" s="70"/>
      <c r="BPH5" s="70"/>
      <c r="BPI5" s="70"/>
      <c r="BPJ5" s="70"/>
      <c r="BPK5" s="70"/>
      <c r="BPL5" s="70"/>
      <c r="BPM5" s="70"/>
      <c r="BPN5" s="70"/>
      <c r="BPO5" s="70"/>
      <c r="BPP5" s="70"/>
      <c r="BPQ5" s="70"/>
      <c r="BPR5" s="70"/>
      <c r="BPS5" s="70"/>
      <c r="BPT5" s="70"/>
      <c r="BPU5" s="70"/>
      <c r="BPV5" s="70"/>
      <c r="BPW5" s="70"/>
      <c r="BPX5" s="70"/>
      <c r="BPY5" s="70"/>
      <c r="BPZ5" s="70"/>
      <c r="BQA5" s="70"/>
      <c r="BQB5" s="70"/>
      <c r="BQC5" s="70"/>
      <c r="BQD5" s="70"/>
      <c r="BQE5" s="70"/>
      <c r="BQF5" s="70"/>
      <c r="BQG5" s="70"/>
      <c r="BQH5" s="70"/>
      <c r="BQI5" s="70"/>
      <c r="BQJ5" s="70"/>
      <c r="BQK5" s="70"/>
      <c r="BQL5" s="70"/>
      <c r="BQM5" s="70"/>
      <c r="BQN5" s="70"/>
      <c r="BQO5" s="70"/>
      <c r="BQP5" s="70"/>
      <c r="BQQ5" s="70"/>
      <c r="BQR5" s="70"/>
      <c r="BQS5" s="70"/>
      <c r="BQT5" s="70"/>
      <c r="BQU5" s="70"/>
      <c r="BQV5" s="70"/>
      <c r="BQW5" s="70"/>
      <c r="BQX5" s="70"/>
      <c r="BQY5" s="70"/>
      <c r="BQZ5" s="70"/>
      <c r="BRA5" s="70"/>
      <c r="BRB5" s="70"/>
      <c r="BRC5" s="70"/>
      <c r="BRD5" s="70"/>
      <c r="BRE5" s="70"/>
      <c r="BRF5" s="70"/>
      <c r="BRG5" s="70"/>
      <c r="BRH5" s="70"/>
      <c r="BRI5" s="70"/>
      <c r="BRJ5" s="70"/>
      <c r="BRK5" s="70"/>
      <c r="BRL5" s="70"/>
      <c r="BRM5" s="70"/>
      <c r="BRN5" s="70"/>
      <c r="BRO5" s="70"/>
      <c r="BRP5" s="70"/>
      <c r="BRQ5" s="70"/>
      <c r="BRR5" s="70"/>
      <c r="BRS5" s="70"/>
      <c r="BRT5" s="70"/>
      <c r="BRU5" s="70"/>
      <c r="BRV5" s="70"/>
      <c r="BRW5" s="70"/>
      <c r="BRX5" s="70"/>
      <c r="BRY5" s="70"/>
      <c r="BRZ5" s="70"/>
      <c r="BSA5" s="70"/>
      <c r="BSB5" s="70"/>
      <c r="BSC5" s="70"/>
      <c r="BSD5" s="70"/>
      <c r="BSE5" s="70"/>
      <c r="BSF5" s="70"/>
      <c r="BSG5" s="70"/>
      <c r="BSH5" s="70"/>
      <c r="BSI5" s="70"/>
      <c r="BSJ5" s="70"/>
      <c r="BSK5" s="70"/>
      <c r="BSL5" s="70"/>
      <c r="BSM5" s="70"/>
      <c r="BSN5" s="70"/>
      <c r="BSO5" s="70"/>
      <c r="BSP5" s="70"/>
      <c r="BSQ5" s="70"/>
      <c r="BSR5" s="70"/>
      <c r="BSS5" s="70"/>
      <c r="BST5" s="70"/>
      <c r="BSU5" s="70"/>
      <c r="BSV5" s="70"/>
      <c r="BSW5" s="70"/>
      <c r="BSX5" s="70"/>
      <c r="BSY5" s="70"/>
      <c r="BSZ5" s="70"/>
      <c r="BTA5" s="70"/>
      <c r="BTB5" s="70"/>
      <c r="BTC5" s="70"/>
      <c r="BTD5" s="70"/>
      <c r="BTE5" s="70"/>
      <c r="BTF5" s="70"/>
      <c r="BTG5" s="70"/>
      <c r="BTH5" s="70"/>
      <c r="BTI5" s="70"/>
      <c r="BTJ5" s="70"/>
      <c r="BTK5" s="70"/>
      <c r="BTL5" s="70"/>
      <c r="BTM5" s="70"/>
      <c r="BTN5" s="70"/>
      <c r="BTO5" s="70"/>
      <c r="BTP5" s="70"/>
      <c r="BTQ5" s="70"/>
      <c r="BTR5" s="70"/>
      <c r="BTS5" s="70"/>
      <c r="BTT5" s="70"/>
      <c r="BTU5" s="70"/>
      <c r="BTV5" s="70"/>
      <c r="BTW5" s="70"/>
      <c r="BTX5" s="70"/>
      <c r="BTY5" s="70"/>
      <c r="BTZ5" s="70"/>
      <c r="BUA5" s="70"/>
      <c r="BUB5" s="70"/>
      <c r="BUC5" s="70"/>
      <c r="BUD5" s="70"/>
      <c r="BUE5" s="70"/>
      <c r="BUF5" s="70"/>
      <c r="BUG5" s="70"/>
      <c r="BUH5" s="70"/>
      <c r="BUI5" s="70"/>
      <c r="BUJ5" s="70"/>
      <c r="BUK5" s="70"/>
      <c r="BUL5" s="70"/>
      <c r="BUM5" s="70"/>
      <c r="BUN5" s="70"/>
      <c r="BUO5" s="70"/>
      <c r="BUP5" s="70"/>
      <c r="BUQ5" s="70"/>
      <c r="BUR5" s="70"/>
      <c r="BUS5" s="70"/>
      <c r="BUT5" s="70"/>
      <c r="BUU5" s="70"/>
      <c r="BUV5" s="70"/>
      <c r="BUW5" s="70"/>
      <c r="BUX5" s="70"/>
      <c r="BUY5" s="70"/>
      <c r="BUZ5" s="70"/>
      <c r="BVA5" s="70"/>
      <c r="BVB5" s="70"/>
      <c r="BVC5" s="70"/>
      <c r="BVD5" s="70"/>
      <c r="BVE5" s="70"/>
      <c r="BVF5" s="70"/>
      <c r="BVG5" s="70"/>
      <c r="BVH5" s="70"/>
      <c r="BVI5" s="70"/>
      <c r="BVJ5" s="70"/>
      <c r="BVK5" s="70"/>
      <c r="BVL5" s="70"/>
      <c r="BVM5" s="70"/>
      <c r="BVN5" s="70"/>
      <c r="BVO5" s="70"/>
      <c r="BVP5" s="70"/>
      <c r="BVQ5" s="70"/>
      <c r="BVR5" s="70"/>
      <c r="BVS5" s="70"/>
      <c r="BVT5" s="70"/>
      <c r="BVU5" s="70"/>
      <c r="BVV5" s="70"/>
      <c r="BVW5" s="70"/>
      <c r="BVX5" s="70"/>
      <c r="BVY5" s="70"/>
      <c r="BVZ5" s="70"/>
      <c r="BWA5" s="70"/>
      <c r="BWB5" s="70"/>
      <c r="BWC5" s="70"/>
      <c r="BWD5" s="70"/>
      <c r="BWE5" s="70"/>
      <c r="BWF5" s="70"/>
      <c r="BWG5" s="70"/>
      <c r="BWH5" s="70"/>
      <c r="BWI5" s="70"/>
      <c r="BWJ5" s="70"/>
      <c r="BWK5" s="70"/>
      <c r="BWL5" s="70"/>
      <c r="BWM5" s="70"/>
      <c r="BWN5" s="70"/>
      <c r="BWO5" s="70"/>
      <c r="BWP5" s="70"/>
      <c r="BWQ5" s="70"/>
      <c r="BWR5" s="70"/>
      <c r="BWS5" s="70"/>
      <c r="BWT5" s="70"/>
      <c r="BWU5" s="70"/>
      <c r="BWV5" s="70"/>
      <c r="BWW5" s="70"/>
      <c r="BWX5" s="70"/>
      <c r="BWY5" s="70"/>
      <c r="BWZ5" s="70"/>
      <c r="BXA5" s="70"/>
      <c r="BXB5" s="70"/>
      <c r="BXC5" s="70"/>
      <c r="BXD5" s="70"/>
      <c r="BXE5" s="70"/>
      <c r="BXF5" s="70"/>
      <c r="BXG5" s="70"/>
      <c r="BXH5" s="70"/>
      <c r="BXI5" s="70"/>
      <c r="BXJ5" s="70"/>
      <c r="BXK5" s="70"/>
      <c r="BXL5" s="70"/>
      <c r="BXM5" s="70"/>
      <c r="BXN5" s="70"/>
      <c r="BXO5" s="70"/>
      <c r="BXP5" s="70"/>
      <c r="BXQ5" s="70"/>
      <c r="BXR5" s="70"/>
      <c r="BXS5" s="70"/>
      <c r="BXT5" s="70"/>
      <c r="BXU5" s="70"/>
      <c r="BXV5" s="70"/>
      <c r="BXW5" s="70"/>
      <c r="BXX5" s="70"/>
      <c r="BXY5" s="70"/>
      <c r="BXZ5" s="70"/>
      <c r="BYA5" s="70"/>
      <c r="BYB5" s="70"/>
      <c r="BYC5" s="70"/>
      <c r="BYD5" s="70"/>
      <c r="BYE5" s="70"/>
      <c r="BYF5" s="70"/>
      <c r="BYG5" s="70"/>
      <c r="BYH5" s="70"/>
      <c r="BYI5" s="70"/>
      <c r="BYJ5" s="70"/>
      <c r="BYK5" s="70"/>
      <c r="BYL5" s="70"/>
      <c r="BYM5" s="70"/>
      <c r="BYN5" s="70"/>
      <c r="BYO5" s="70"/>
      <c r="BYP5" s="70"/>
      <c r="BYQ5" s="70"/>
      <c r="BYR5" s="70"/>
      <c r="BYS5" s="70"/>
      <c r="BYT5" s="70"/>
      <c r="BYU5" s="70"/>
      <c r="BYV5" s="70"/>
      <c r="BYW5" s="70"/>
      <c r="BYX5" s="70"/>
      <c r="BYY5" s="70"/>
      <c r="BYZ5" s="70"/>
      <c r="BZA5" s="70"/>
      <c r="BZB5" s="70"/>
      <c r="BZC5" s="70"/>
      <c r="BZD5" s="70"/>
      <c r="BZE5" s="70"/>
      <c r="BZF5" s="70"/>
      <c r="BZG5" s="70"/>
      <c r="BZH5" s="70"/>
      <c r="BZI5" s="70"/>
      <c r="BZJ5" s="70"/>
      <c r="BZK5" s="70"/>
      <c r="BZL5" s="70"/>
      <c r="BZM5" s="70"/>
      <c r="BZN5" s="70"/>
      <c r="BZO5" s="70"/>
      <c r="BZP5" s="70"/>
      <c r="BZQ5" s="70"/>
      <c r="BZR5" s="70"/>
      <c r="BZS5" s="70"/>
      <c r="BZT5" s="70"/>
      <c r="BZU5" s="70"/>
      <c r="BZV5" s="70"/>
      <c r="BZW5" s="70"/>
      <c r="BZX5" s="70"/>
      <c r="BZY5" s="70"/>
      <c r="BZZ5" s="70"/>
      <c r="CAA5" s="70"/>
      <c r="CAB5" s="70"/>
      <c r="CAC5" s="70"/>
      <c r="CAD5" s="70"/>
      <c r="CAE5" s="70"/>
      <c r="CAF5" s="70"/>
      <c r="CAG5" s="70"/>
      <c r="CAH5" s="70"/>
      <c r="CAI5" s="70"/>
      <c r="CAJ5" s="70"/>
      <c r="CAK5" s="70"/>
      <c r="CAL5" s="70"/>
      <c r="CAM5" s="70"/>
      <c r="CAN5" s="70"/>
      <c r="CAO5" s="70"/>
      <c r="CAP5" s="70"/>
      <c r="CAQ5" s="70"/>
      <c r="CAR5" s="70"/>
      <c r="CAS5" s="70"/>
      <c r="CAT5" s="70"/>
      <c r="CAU5" s="70"/>
      <c r="CAV5" s="70"/>
      <c r="CAW5" s="70"/>
      <c r="CAX5" s="70"/>
      <c r="CAY5" s="70"/>
      <c r="CAZ5" s="70"/>
      <c r="CBA5" s="70"/>
      <c r="CBB5" s="70"/>
      <c r="CBC5" s="70"/>
      <c r="CBD5" s="70"/>
      <c r="CBE5" s="70"/>
      <c r="CBF5" s="70"/>
      <c r="CBG5" s="70"/>
      <c r="CBH5" s="70"/>
      <c r="CBI5" s="70"/>
      <c r="CBJ5" s="70"/>
      <c r="CBK5" s="70"/>
      <c r="CBL5" s="70"/>
      <c r="CBM5" s="70"/>
      <c r="CBN5" s="70"/>
      <c r="CBO5" s="70"/>
      <c r="CBP5" s="70"/>
      <c r="CBQ5" s="70"/>
      <c r="CBR5" s="70"/>
      <c r="CBS5" s="70"/>
      <c r="CBT5" s="70"/>
      <c r="CBU5" s="70"/>
      <c r="CBV5" s="70"/>
      <c r="CBW5" s="70"/>
      <c r="CBX5" s="70"/>
      <c r="CBY5" s="70"/>
      <c r="CBZ5" s="70"/>
      <c r="CCA5" s="70"/>
      <c r="CCB5" s="70"/>
      <c r="CCC5" s="70"/>
      <c r="CCD5" s="70"/>
      <c r="CCE5" s="70"/>
      <c r="CCF5" s="70"/>
      <c r="CCG5" s="70"/>
      <c r="CCH5" s="70"/>
      <c r="CCI5" s="70"/>
      <c r="CCJ5" s="70"/>
      <c r="CCK5" s="70"/>
      <c r="CCL5" s="70"/>
      <c r="CCM5" s="70"/>
      <c r="CCN5" s="70"/>
      <c r="CCO5" s="70"/>
      <c r="CCP5" s="70"/>
      <c r="CCQ5" s="70"/>
      <c r="CCR5" s="70"/>
      <c r="CCS5" s="70"/>
      <c r="CCT5" s="70"/>
      <c r="CCU5" s="70"/>
      <c r="CCV5" s="70"/>
      <c r="CCW5" s="70"/>
      <c r="CCX5" s="70"/>
      <c r="CCY5" s="70"/>
      <c r="CCZ5" s="70"/>
      <c r="CDA5" s="70"/>
      <c r="CDB5" s="70"/>
      <c r="CDC5" s="70"/>
      <c r="CDD5" s="70"/>
      <c r="CDE5" s="70"/>
      <c r="CDF5" s="70"/>
      <c r="CDG5" s="70"/>
      <c r="CDH5" s="70"/>
      <c r="CDI5" s="70"/>
      <c r="CDJ5" s="70"/>
      <c r="CDK5" s="70"/>
      <c r="CDL5" s="70"/>
      <c r="CDM5" s="70"/>
      <c r="CDN5" s="70"/>
      <c r="CDO5" s="70"/>
      <c r="CDP5" s="70"/>
      <c r="CDQ5" s="70"/>
      <c r="CDR5" s="70"/>
      <c r="CDS5" s="70"/>
      <c r="CDT5" s="70"/>
      <c r="CDU5" s="70"/>
      <c r="CDV5" s="70"/>
      <c r="CDW5" s="70"/>
      <c r="CDX5" s="70"/>
      <c r="CDY5" s="70"/>
      <c r="CDZ5" s="70"/>
      <c r="CEA5" s="70"/>
      <c r="CEB5" s="70"/>
      <c r="CEC5" s="70"/>
      <c r="CED5" s="70"/>
      <c r="CEE5" s="70"/>
      <c r="CEF5" s="70"/>
      <c r="CEG5" s="70"/>
      <c r="CEH5" s="70"/>
      <c r="CEI5" s="70"/>
      <c r="CEJ5" s="70"/>
      <c r="CEK5" s="70"/>
      <c r="CEL5" s="70"/>
      <c r="CEM5" s="70"/>
      <c r="CEN5" s="70"/>
      <c r="CEO5" s="70"/>
      <c r="CEP5" s="70"/>
      <c r="CEQ5" s="70"/>
      <c r="CER5" s="70"/>
      <c r="CES5" s="70"/>
      <c r="CET5" s="70"/>
      <c r="CEU5" s="70"/>
      <c r="CEV5" s="70"/>
      <c r="CEW5" s="70"/>
      <c r="CEX5" s="70"/>
      <c r="CEY5" s="70"/>
      <c r="CEZ5" s="70"/>
      <c r="CFA5" s="70"/>
      <c r="CFB5" s="70"/>
      <c r="CFC5" s="70"/>
      <c r="CFD5" s="70"/>
      <c r="CFE5" s="70"/>
      <c r="CFF5" s="70"/>
      <c r="CFG5" s="70"/>
      <c r="CFH5" s="70"/>
      <c r="CFI5" s="70"/>
      <c r="CFJ5" s="70"/>
      <c r="CFK5" s="70"/>
      <c r="CFL5" s="70"/>
      <c r="CFM5" s="70"/>
      <c r="CFN5" s="70"/>
      <c r="CFO5" s="70"/>
      <c r="CFP5" s="70"/>
      <c r="CFQ5" s="70"/>
      <c r="CFR5" s="70"/>
      <c r="CFS5" s="70"/>
      <c r="CFT5" s="70"/>
      <c r="CFU5" s="70"/>
      <c r="CFV5" s="70"/>
      <c r="CFW5" s="70"/>
      <c r="CFX5" s="70"/>
      <c r="CFY5" s="70"/>
      <c r="CFZ5" s="70"/>
      <c r="CGA5" s="70"/>
      <c r="CGB5" s="70"/>
      <c r="CGC5" s="70"/>
      <c r="CGD5" s="70"/>
      <c r="CGE5" s="70"/>
      <c r="CGF5" s="70"/>
      <c r="CGG5" s="70"/>
      <c r="CGH5" s="70"/>
      <c r="CGI5" s="70"/>
      <c r="CGJ5" s="70"/>
      <c r="CGK5" s="70"/>
      <c r="CGL5" s="70"/>
      <c r="CGM5" s="70"/>
      <c r="CGN5" s="70"/>
      <c r="CGO5" s="70"/>
      <c r="CGP5" s="70"/>
      <c r="CGQ5" s="70"/>
      <c r="CGR5" s="70"/>
      <c r="CGS5" s="70"/>
      <c r="CGT5" s="70"/>
      <c r="CGU5" s="70"/>
      <c r="CGV5" s="70"/>
      <c r="CGW5" s="70"/>
      <c r="CGX5" s="70"/>
      <c r="CGY5" s="70"/>
      <c r="CGZ5" s="70"/>
      <c r="CHA5" s="70"/>
      <c r="CHB5" s="70"/>
      <c r="CHC5" s="70"/>
      <c r="CHD5" s="70"/>
      <c r="CHE5" s="70"/>
      <c r="CHF5" s="70"/>
      <c r="CHG5" s="70"/>
      <c r="CHH5" s="70"/>
      <c r="CHI5" s="70"/>
      <c r="CHJ5" s="70"/>
      <c r="CHK5" s="70"/>
      <c r="CHL5" s="70"/>
      <c r="CHM5" s="70"/>
      <c r="CHN5" s="70"/>
      <c r="CHO5" s="70"/>
      <c r="CHP5" s="70"/>
      <c r="CHQ5" s="70"/>
      <c r="CHR5" s="70"/>
      <c r="CHS5" s="70"/>
      <c r="CHT5" s="70"/>
      <c r="CHU5" s="70"/>
      <c r="CHV5" s="70"/>
      <c r="CHW5" s="70"/>
      <c r="CHX5" s="70"/>
      <c r="CHY5" s="70"/>
      <c r="CHZ5" s="70"/>
      <c r="CIA5" s="70"/>
      <c r="CIB5" s="70"/>
      <c r="CIC5" s="70"/>
      <c r="CID5" s="70"/>
      <c r="CIE5" s="70"/>
      <c r="CIF5" s="70"/>
      <c r="CIG5" s="70"/>
      <c r="CIH5" s="70"/>
      <c r="CII5" s="70"/>
      <c r="CIJ5" s="70"/>
      <c r="CIK5" s="70"/>
      <c r="CIL5" s="70"/>
      <c r="CIM5" s="70"/>
      <c r="CIN5" s="70"/>
      <c r="CIO5" s="70"/>
      <c r="CIP5" s="70"/>
      <c r="CIQ5" s="70"/>
      <c r="CIR5" s="70"/>
      <c r="CIS5" s="70"/>
      <c r="CIT5" s="70"/>
      <c r="CIU5" s="70"/>
      <c r="CIV5" s="70"/>
      <c r="CIW5" s="70"/>
      <c r="CIX5" s="70"/>
      <c r="CIY5" s="70"/>
      <c r="CIZ5" s="70"/>
      <c r="CJA5" s="70"/>
      <c r="CJB5" s="70"/>
      <c r="CJC5" s="70"/>
      <c r="CJD5" s="70"/>
      <c r="CJE5" s="70"/>
      <c r="CJF5" s="70"/>
      <c r="CJG5" s="70"/>
      <c r="CJH5" s="70"/>
      <c r="CJI5" s="70"/>
      <c r="CJJ5" s="70"/>
      <c r="CJK5" s="70"/>
      <c r="CJL5" s="70"/>
      <c r="CJM5" s="70"/>
      <c r="CJN5" s="70"/>
      <c r="CJO5" s="70"/>
      <c r="CJP5" s="70"/>
      <c r="CJQ5" s="70"/>
      <c r="CJR5" s="70"/>
      <c r="CJS5" s="70"/>
      <c r="CJT5" s="70"/>
      <c r="CJU5" s="70"/>
      <c r="CJV5" s="70"/>
      <c r="CJW5" s="70"/>
      <c r="CJX5" s="70"/>
      <c r="CJY5" s="70"/>
      <c r="CJZ5" s="70"/>
      <c r="CKA5" s="70"/>
      <c r="CKB5" s="70"/>
      <c r="CKC5" s="70"/>
      <c r="CKD5" s="70"/>
      <c r="CKE5" s="70"/>
      <c r="CKF5" s="70"/>
      <c r="CKG5" s="70"/>
      <c r="CKH5" s="70"/>
      <c r="CKI5" s="70"/>
      <c r="CKJ5" s="70"/>
      <c r="CKK5" s="70"/>
      <c r="CKL5" s="70"/>
      <c r="CKM5" s="70"/>
      <c r="CKN5" s="70"/>
      <c r="CKO5" s="70"/>
      <c r="CKP5" s="70"/>
      <c r="CKQ5" s="70"/>
      <c r="CKR5" s="70"/>
      <c r="CKS5" s="70"/>
      <c r="CKT5" s="70"/>
      <c r="CKU5" s="70"/>
      <c r="CKV5" s="70"/>
      <c r="CKW5" s="70"/>
      <c r="CKX5" s="70"/>
      <c r="CKY5" s="70"/>
      <c r="CKZ5" s="70"/>
      <c r="CLA5" s="70"/>
      <c r="CLB5" s="70"/>
      <c r="CLC5" s="70"/>
      <c r="CLD5" s="70"/>
      <c r="CLE5" s="70"/>
      <c r="CLF5" s="70"/>
      <c r="CLG5" s="70"/>
      <c r="CLH5" s="70"/>
      <c r="CLI5" s="70"/>
      <c r="CLJ5" s="70"/>
      <c r="CLK5" s="70"/>
      <c r="CLL5" s="70"/>
      <c r="CLM5" s="70"/>
      <c r="CLN5" s="70"/>
      <c r="CLO5" s="70"/>
      <c r="CLP5" s="70"/>
      <c r="CLQ5" s="70"/>
      <c r="CLR5" s="70"/>
      <c r="CLS5" s="70"/>
      <c r="CLT5" s="70"/>
      <c r="CLU5" s="70"/>
      <c r="CLV5" s="70"/>
      <c r="CLW5" s="70"/>
      <c r="CLX5" s="70"/>
      <c r="CLY5" s="70"/>
      <c r="CLZ5" s="70"/>
      <c r="CMA5" s="70"/>
      <c r="CMB5" s="70"/>
      <c r="CMC5" s="70"/>
      <c r="CMD5" s="70"/>
      <c r="CME5" s="70"/>
      <c r="CMF5" s="70"/>
      <c r="CMG5" s="70"/>
      <c r="CMH5" s="70"/>
      <c r="CMI5" s="70"/>
      <c r="CMJ5" s="70"/>
      <c r="CMK5" s="70"/>
      <c r="CML5" s="70"/>
      <c r="CMM5" s="70"/>
      <c r="CMN5" s="70"/>
      <c r="CMO5" s="70"/>
      <c r="CMP5" s="70"/>
      <c r="CMQ5" s="70"/>
      <c r="CMR5" s="70"/>
      <c r="CMS5" s="70"/>
      <c r="CMT5" s="70"/>
      <c r="CMU5" s="70"/>
      <c r="CMV5" s="70"/>
      <c r="CMW5" s="70"/>
      <c r="CMX5" s="70"/>
      <c r="CMY5" s="70"/>
      <c r="CMZ5" s="70"/>
      <c r="CNA5" s="70"/>
      <c r="CNB5" s="70"/>
      <c r="CNC5" s="70"/>
      <c r="CND5" s="70"/>
      <c r="CNE5" s="70"/>
      <c r="CNF5" s="70"/>
      <c r="CNG5" s="70"/>
      <c r="CNH5" s="70"/>
      <c r="CNI5" s="70"/>
      <c r="CNJ5" s="70"/>
      <c r="CNK5" s="70"/>
      <c r="CNL5" s="70"/>
      <c r="CNM5" s="70"/>
      <c r="CNN5" s="70"/>
      <c r="CNO5" s="70"/>
      <c r="CNP5" s="70"/>
      <c r="CNQ5" s="70"/>
      <c r="CNR5" s="70"/>
      <c r="CNS5" s="70"/>
      <c r="CNT5" s="70"/>
      <c r="CNU5" s="70"/>
      <c r="CNV5" s="70"/>
      <c r="CNW5" s="70"/>
      <c r="CNX5" s="70"/>
      <c r="CNY5" s="70"/>
      <c r="CNZ5" s="70"/>
      <c r="COA5" s="70"/>
      <c r="COB5" s="70"/>
      <c r="COC5" s="70"/>
      <c r="COD5" s="70"/>
      <c r="COE5" s="70"/>
      <c r="COF5" s="70"/>
      <c r="COG5" s="70"/>
      <c r="COH5" s="70"/>
      <c r="COI5" s="70"/>
      <c r="COJ5" s="70"/>
      <c r="COK5" s="70"/>
      <c r="COL5" s="70"/>
      <c r="COM5" s="70"/>
      <c r="CON5" s="70"/>
      <c r="COO5" s="70"/>
      <c r="COP5" s="70"/>
      <c r="COQ5" s="70"/>
      <c r="COR5" s="70"/>
      <c r="COS5" s="70"/>
      <c r="COT5" s="70"/>
      <c r="COU5" s="70"/>
      <c r="COV5" s="70"/>
      <c r="COW5" s="70"/>
      <c r="COX5" s="70"/>
      <c r="COY5" s="70"/>
      <c r="COZ5" s="70"/>
      <c r="CPA5" s="70"/>
      <c r="CPB5" s="70"/>
      <c r="CPC5" s="70"/>
      <c r="CPD5" s="70"/>
      <c r="CPE5" s="70"/>
      <c r="CPF5" s="70"/>
      <c r="CPG5" s="70"/>
      <c r="CPH5" s="70"/>
      <c r="CPI5" s="70"/>
      <c r="CPJ5" s="70"/>
      <c r="CPK5" s="70"/>
      <c r="CPL5" s="70"/>
      <c r="CPM5" s="70"/>
      <c r="CPN5" s="70"/>
      <c r="CPO5" s="70"/>
      <c r="CPP5" s="70"/>
      <c r="CPQ5" s="70"/>
      <c r="CPR5" s="70"/>
      <c r="CPS5" s="70"/>
      <c r="CPT5" s="70"/>
      <c r="CPU5" s="70"/>
      <c r="CPV5" s="70"/>
      <c r="CPW5" s="70"/>
      <c r="CPX5" s="70"/>
      <c r="CPY5" s="70"/>
      <c r="CPZ5" s="70"/>
      <c r="CQA5" s="70"/>
      <c r="CQB5" s="70"/>
      <c r="CQC5" s="70"/>
      <c r="CQD5" s="70"/>
      <c r="CQE5" s="70"/>
      <c r="CQF5" s="70"/>
      <c r="CQG5" s="70"/>
      <c r="CQH5" s="70"/>
      <c r="CQI5" s="70"/>
      <c r="CQJ5" s="70"/>
      <c r="CQK5" s="70"/>
      <c r="CQL5" s="70"/>
      <c r="CQM5" s="70"/>
      <c r="CQN5" s="70"/>
      <c r="CQO5" s="70"/>
      <c r="CQP5" s="70"/>
      <c r="CQQ5" s="70"/>
      <c r="CQR5" s="70"/>
      <c r="CQS5" s="70"/>
      <c r="CQT5" s="70"/>
      <c r="CQU5" s="70"/>
      <c r="CQV5" s="70"/>
      <c r="CQW5" s="70"/>
      <c r="CQX5" s="70"/>
      <c r="CQY5" s="70"/>
      <c r="CQZ5" s="70"/>
      <c r="CRA5" s="70"/>
      <c r="CRB5" s="70"/>
      <c r="CRC5" s="70"/>
      <c r="CRD5" s="70"/>
      <c r="CRE5" s="70"/>
      <c r="CRF5" s="70"/>
      <c r="CRG5" s="70"/>
      <c r="CRH5" s="70"/>
      <c r="CRI5" s="70"/>
      <c r="CRJ5" s="70"/>
      <c r="CRK5" s="70"/>
      <c r="CRL5" s="70"/>
      <c r="CRM5" s="70"/>
      <c r="CRN5" s="70"/>
      <c r="CRO5" s="70"/>
      <c r="CRP5" s="70"/>
      <c r="CRQ5" s="70"/>
      <c r="CRR5" s="70"/>
      <c r="CRS5" s="70"/>
      <c r="CRT5" s="70"/>
      <c r="CRU5" s="70"/>
      <c r="CRV5" s="70"/>
      <c r="CRW5" s="70"/>
      <c r="CRX5" s="70"/>
      <c r="CRY5" s="70"/>
      <c r="CRZ5" s="70"/>
      <c r="CSA5" s="70"/>
      <c r="CSB5" s="70"/>
      <c r="CSC5" s="70"/>
      <c r="CSD5" s="70"/>
      <c r="CSE5" s="70"/>
      <c r="CSF5" s="70"/>
      <c r="CSG5" s="70"/>
      <c r="CSH5" s="70"/>
      <c r="CSI5" s="70"/>
      <c r="CSJ5" s="70"/>
      <c r="CSK5" s="70"/>
      <c r="CSL5" s="70"/>
      <c r="CSM5" s="70"/>
      <c r="CSN5" s="70"/>
      <c r="CSO5" s="70"/>
      <c r="CSP5" s="70"/>
      <c r="CSQ5" s="70"/>
      <c r="CSR5" s="70"/>
      <c r="CSS5" s="70"/>
      <c r="CST5" s="70"/>
      <c r="CSU5" s="70"/>
      <c r="CSV5" s="70"/>
      <c r="CSW5" s="70"/>
      <c r="CSX5" s="70"/>
      <c r="CSY5" s="70"/>
      <c r="CSZ5" s="70"/>
      <c r="CTA5" s="70"/>
      <c r="CTB5" s="70"/>
      <c r="CTC5" s="70"/>
      <c r="CTD5" s="70"/>
      <c r="CTE5" s="70"/>
      <c r="CTF5" s="70"/>
      <c r="CTG5" s="70"/>
      <c r="CTH5" s="70"/>
      <c r="CTI5" s="70"/>
      <c r="CTJ5" s="70"/>
      <c r="CTK5" s="70"/>
      <c r="CTL5" s="70"/>
      <c r="CTM5" s="70"/>
      <c r="CTN5" s="70"/>
      <c r="CTO5" s="70"/>
      <c r="CTP5" s="70"/>
      <c r="CTQ5" s="70"/>
      <c r="CTR5" s="70"/>
      <c r="CTS5" s="70"/>
      <c r="CTT5" s="70"/>
      <c r="CTU5" s="70"/>
      <c r="CTV5" s="70"/>
      <c r="CTW5" s="70"/>
      <c r="CTX5" s="70"/>
      <c r="CTY5" s="70"/>
      <c r="CTZ5" s="70"/>
      <c r="CUA5" s="70"/>
      <c r="CUB5" s="70"/>
      <c r="CUC5" s="70"/>
      <c r="CUD5" s="70"/>
      <c r="CUE5" s="70"/>
      <c r="CUF5" s="70"/>
      <c r="CUG5" s="70"/>
      <c r="CUH5" s="70"/>
      <c r="CUI5" s="70"/>
      <c r="CUJ5" s="70"/>
      <c r="CUK5" s="70"/>
      <c r="CUL5" s="70"/>
      <c r="CUM5" s="70"/>
      <c r="CUN5" s="70"/>
      <c r="CUO5" s="70"/>
      <c r="CUP5" s="70"/>
      <c r="CUQ5" s="70"/>
      <c r="CUR5" s="70"/>
      <c r="CUS5" s="70"/>
      <c r="CUT5" s="70"/>
      <c r="CUU5" s="70"/>
      <c r="CUV5" s="70"/>
      <c r="CUW5" s="70"/>
      <c r="CUX5" s="70"/>
      <c r="CUY5" s="70"/>
      <c r="CUZ5" s="70"/>
      <c r="CVA5" s="70"/>
      <c r="CVB5" s="70"/>
      <c r="CVC5" s="70"/>
      <c r="CVD5" s="70"/>
      <c r="CVE5" s="70"/>
      <c r="CVF5" s="70"/>
      <c r="CVG5" s="70"/>
      <c r="CVH5" s="70"/>
      <c r="CVI5" s="70"/>
      <c r="CVJ5" s="70"/>
      <c r="CVK5" s="70"/>
      <c r="CVL5" s="70"/>
      <c r="CVM5" s="70"/>
      <c r="CVN5" s="70"/>
      <c r="CVO5" s="70"/>
      <c r="CVP5" s="70"/>
      <c r="CVQ5" s="70"/>
      <c r="CVR5" s="70"/>
      <c r="CVS5" s="70"/>
      <c r="CVT5" s="70"/>
      <c r="CVU5" s="70"/>
      <c r="CVV5" s="70"/>
      <c r="CVW5" s="70"/>
      <c r="CVX5" s="70"/>
      <c r="CVY5" s="70"/>
      <c r="CVZ5" s="70"/>
      <c r="CWA5" s="70"/>
      <c r="CWB5" s="70"/>
      <c r="CWC5" s="70"/>
      <c r="CWD5" s="70"/>
      <c r="CWE5" s="70"/>
      <c r="CWF5" s="70"/>
      <c r="CWG5" s="70"/>
      <c r="CWH5" s="70"/>
      <c r="CWI5" s="70"/>
      <c r="CWJ5" s="70"/>
      <c r="CWK5" s="70"/>
      <c r="CWL5" s="70"/>
      <c r="CWM5" s="70"/>
      <c r="CWN5" s="70"/>
      <c r="CWO5" s="70"/>
      <c r="CWP5" s="70"/>
      <c r="CWQ5" s="70"/>
      <c r="CWR5" s="70"/>
      <c r="CWS5" s="70"/>
      <c r="CWT5" s="70"/>
      <c r="CWU5" s="70"/>
      <c r="CWV5" s="70"/>
      <c r="CWW5" s="70"/>
      <c r="CWX5" s="70"/>
      <c r="CWY5" s="70"/>
      <c r="CWZ5" s="70"/>
      <c r="CXA5" s="70"/>
      <c r="CXB5" s="70"/>
      <c r="CXC5" s="70"/>
      <c r="CXD5" s="70"/>
      <c r="CXE5" s="70"/>
      <c r="CXF5" s="70"/>
      <c r="CXG5" s="70"/>
      <c r="CXH5" s="70"/>
      <c r="CXI5" s="70"/>
      <c r="CXJ5" s="70"/>
      <c r="CXK5" s="70"/>
      <c r="CXL5" s="70"/>
      <c r="CXM5" s="70"/>
      <c r="CXN5" s="70"/>
      <c r="CXO5" s="70"/>
      <c r="CXP5" s="70"/>
      <c r="CXQ5" s="70"/>
      <c r="CXR5" s="70"/>
      <c r="CXS5" s="70"/>
      <c r="CXT5" s="70"/>
      <c r="CXU5" s="70"/>
      <c r="CXV5" s="70"/>
      <c r="CXW5" s="70"/>
      <c r="CXX5" s="70"/>
      <c r="CXY5" s="70"/>
      <c r="CXZ5" s="70"/>
      <c r="CYA5" s="70"/>
      <c r="CYB5" s="70"/>
      <c r="CYC5" s="70"/>
      <c r="CYD5" s="70"/>
      <c r="CYE5" s="70"/>
      <c r="CYF5" s="70"/>
      <c r="CYG5" s="70"/>
      <c r="CYH5" s="70"/>
      <c r="CYI5" s="70"/>
      <c r="CYJ5" s="70"/>
      <c r="CYK5" s="70"/>
      <c r="CYL5" s="70"/>
      <c r="CYM5" s="70"/>
      <c r="CYN5" s="70"/>
      <c r="CYO5" s="70"/>
      <c r="CYP5" s="70"/>
      <c r="CYQ5" s="70"/>
      <c r="CYR5" s="70"/>
      <c r="CYS5" s="70"/>
      <c r="CYT5" s="70"/>
      <c r="CYU5" s="70"/>
      <c r="CYV5" s="70"/>
      <c r="CYW5" s="70"/>
      <c r="CYX5" s="70"/>
      <c r="CYY5" s="70"/>
      <c r="CYZ5" s="70"/>
      <c r="CZA5" s="70"/>
      <c r="CZB5" s="70"/>
      <c r="CZC5" s="70"/>
      <c r="CZD5" s="70"/>
      <c r="CZE5" s="70"/>
      <c r="CZF5" s="70"/>
      <c r="CZG5" s="70"/>
      <c r="CZH5" s="70"/>
      <c r="CZI5" s="70"/>
      <c r="CZJ5" s="70"/>
      <c r="CZK5" s="70"/>
      <c r="CZL5" s="70"/>
      <c r="CZM5" s="70"/>
      <c r="CZN5" s="70"/>
      <c r="CZO5" s="70"/>
      <c r="CZP5" s="70"/>
      <c r="CZQ5" s="70"/>
      <c r="CZR5" s="70"/>
      <c r="CZS5" s="70"/>
      <c r="CZT5" s="70"/>
      <c r="CZU5" s="70"/>
      <c r="CZV5" s="70"/>
      <c r="CZW5" s="70"/>
      <c r="CZX5" s="70"/>
      <c r="CZY5" s="70"/>
      <c r="CZZ5" s="70"/>
      <c r="DAA5" s="70"/>
      <c r="DAB5" s="70"/>
      <c r="DAC5" s="70"/>
      <c r="DAD5" s="70"/>
      <c r="DAE5" s="70"/>
      <c r="DAF5" s="70"/>
      <c r="DAG5" s="70"/>
      <c r="DAH5" s="70"/>
      <c r="DAI5" s="70"/>
      <c r="DAJ5" s="70"/>
      <c r="DAK5" s="70"/>
      <c r="DAL5" s="70"/>
      <c r="DAM5" s="70"/>
      <c r="DAN5" s="70"/>
      <c r="DAO5" s="70"/>
      <c r="DAP5" s="70"/>
      <c r="DAQ5" s="70"/>
      <c r="DAR5" s="70"/>
      <c r="DAS5" s="70"/>
      <c r="DAT5" s="70"/>
      <c r="DAU5" s="70"/>
      <c r="DAV5" s="70"/>
      <c r="DAW5" s="70"/>
      <c r="DAX5" s="70"/>
      <c r="DAY5" s="70"/>
      <c r="DAZ5" s="70"/>
      <c r="DBA5" s="70"/>
      <c r="DBB5" s="70"/>
      <c r="DBC5" s="70"/>
      <c r="DBD5" s="70"/>
      <c r="DBE5" s="70"/>
      <c r="DBF5" s="70"/>
      <c r="DBG5" s="70"/>
      <c r="DBH5" s="70"/>
      <c r="DBI5" s="70"/>
      <c r="DBJ5" s="70"/>
      <c r="DBK5" s="70"/>
      <c r="DBL5" s="70"/>
      <c r="DBM5" s="70"/>
      <c r="DBN5" s="70"/>
      <c r="DBO5" s="70"/>
      <c r="DBP5" s="70"/>
      <c r="DBQ5" s="70"/>
      <c r="DBR5" s="70"/>
      <c r="DBS5" s="70"/>
      <c r="DBT5" s="70"/>
      <c r="DBU5" s="70"/>
      <c r="DBV5" s="70"/>
      <c r="DBW5" s="70"/>
      <c r="DBX5" s="70"/>
      <c r="DBY5" s="70"/>
      <c r="DBZ5" s="70"/>
      <c r="DCA5" s="70"/>
      <c r="DCB5" s="70"/>
      <c r="DCC5" s="70"/>
      <c r="DCD5" s="70"/>
      <c r="DCE5" s="70"/>
      <c r="DCF5" s="70"/>
      <c r="DCG5" s="70"/>
      <c r="DCH5" s="70"/>
      <c r="DCI5" s="70"/>
      <c r="DCJ5" s="70"/>
      <c r="DCK5" s="70"/>
      <c r="DCL5" s="70"/>
      <c r="DCM5" s="70"/>
      <c r="DCN5" s="70"/>
      <c r="DCO5" s="70"/>
      <c r="DCP5" s="70"/>
      <c r="DCQ5" s="70"/>
      <c r="DCR5" s="70"/>
      <c r="DCS5" s="70"/>
      <c r="DCT5" s="70"/>
      <c r="DCU5" s="70"/>
      <c r="DCV5" s="70"/>
      <c r="DCW5" s="70"/>
      <c r="DCX5" s="70"/>
      <c r="DCY5" s="70"/>
      <c r="DCZ5" s="70"/>
      <c r="DDA5" s="70"/>
      <c r="DDB5" s="70"/>
      <c r="DDC5" s="70"/>
      <c r="DDD5" s="70"/>
      <c r="DDE5" s="70"/>
      <c r="DDF5" s="70"/>
      <c r="DDG5" s="70"/>
      <c r="DDH5" s="70"/>
      <c r="DDI5" s="70"/>
      <c r="DDJ5" s="70"/>
      <c r="DDK5" s="70"/>
      <c r="DDL5" s="70"/>
      <c r="DDM5" s="70"/>
      <c r="DDN5" s="70"/>
      <c r="DDO5" s="70"/>
      <c r="DDP5" s="70"/>
      <c r="DDQ5" s="70"/>
      <c r="DDR5" s="70"/>
      <c r="DDS5" s="70"/>
      <c r="DDT5" s="70"/>
      <c r="DDU5" s="70"/>
      <c r="DDV5" s="70"/>
      <c r="DDW5" s="70"/>
      <c r="DDX5" s="70"/>
      <c r="DDY5" s="70"/>
      <c r="DDZ5" s="70"/>
      <c r="DEA5" s="70"/>
      <c r="DEB5" s="70"/>
      <c r="DEC5" s="70"/>
      <c r="DED5" s="70"/>
      <c r="DEE5" s="70"/>
      <c r="DEF5" s="70"/>
      <c r="DEG5" s="70"/>
      <c r="DEH5" s="70"/>
      <c r="DEI5" s="70"/>
      <c r="DEJ5" s="70"/>
      <c r="DEK5" s="70"/>
      <c r="DEL5" s="70"/>
      <c r="DEM5" s="70"/>
      <c r="DEN5" s="70"/>
      <c r="DEO5" s="70"/>
      <c r="DEP5" s="70"/>
      <c r="DEQ5" s="70"/>
      <c r="DER5" s="70"/>
      <c r="DES5" s="70"/>
      <c r="DET5" s="70"/>
      <c r="DEU5" s="70"/>
      <c r="DEV5" s="70"/>
      <c r="DEW5" s="70"/>
      <c r="DEX5" s="70"/>
      <c r="DEY5" s="70"/>
      <c r="DEZ5" s="70"/>
      <c r="DFA5" s="70"/>
      <c r="DFB5" s="70"/>
      <c r="DFC5" s="70"/>
      <c r="DFD5" s="70"/>
      <c r="DFE5" s="70"/>
      <c r="DFF5" s="70"/>
      <c r="DFG5" s="70"/>
      <c r="DFH5" s="70"/>
      <c r="DFI5" s="70"/>
      <c r="DFJ5" s="70"/>
      <c r="DFK5" s="70"/>
      <c r="DFL5" s="70"/>
      <c r="DFM5" s="70"/>
      <c r="DFN5" s="70"/>
      <c r="DFO5" s="70"/>
      <c r="DFP5" s="70"/>
      <c r="DFQ5" s="70"/>
      <c r="DFR5" s="70"/>
      <c r="DFS5" s="70"/>
      <c r="DFT5" s="70"/>
      <c r="DFU5" s="70"/>
      <c r="DFV5" s="70"/>
      <c r="DFW5" s="70"/>
      <c r="DFX5" s="70"/>
      <c r="DFY5" s="70"/>
      <c r="DFZ5" s="70"/>
      <c r="DGA5" s="70"/>
      <c r="DGB5" s="70"/>
      <c r="DGC5" s="70"/>
      <c r="DGD5" s="70"/>
      <c r="DGE5" s="70"/>
      <c r="DGF5" s="70"/>
      <c r="DGG5" s="70"/>
      <c r="DGH5" s="70"/>
      <c r="DGI5" s="70"/>
      <c r="DGJ5" s="70"/>
      <c r="DGK5" s="70"/>
      <c r="DGL5" s="70"/>
      <c r="DGM5" s="70"/>
      <c r="DGN5" s="70"/>
      <c r="DGO5" s="70"/>
      <c r="DGP5" s="70"/>
      <c r="DGQ5" s="70"/>
      <c r="DGR5" s="70"/>
      <c r="DGS5" s="70"/>
      <c r="DGT5" s="70"/>
      <c r="DGU5" s="70"/>
      <c r="DGV5" s="70"/>
      <c r="DGW5" s="70"/>
      <c r="DGX5" s="70"/>
      <c r="DGY5" s="70"/>
      <c r="DGZ5" s="70"/>
      <c r="DHA5" s="70"/>
      <c r="DHB5" s="70"/>
      <c r="DHC5" s="70"/>
      <c r="DHD5" s="70"/>
      <c r="DHE5" s="70"/>
      <c r="DHF5" s="70"/>
      <c r="DHG5" s="70"/>
      <c r="DHH5" s="70"/>
      <c r="DHI5" s="70"/>
      <c r="DHJ5" s="70"/>
      <c r="DHK5" s="70"/>
      <c r="DHL5" s="70"/>
      <c r="DHM5" s="70"/>
      <c r="DHN5" s="70"/>
      <c r="DHO5" s="70"/>
      <c r="DHP5" s="70"/>
      <c r="DHQ5" s="70"/>
      <c r="DHR5" s="70"/>
      <c r="DHS5" s="70"/>
      <c r="DHT5" s="70"/>
      <c r="DHU5" s="70"/>
      <c r="DHV5" s="70"/>
      <c r="DHW5" s="70"/>
      <c r="DHX5" s="70"/>
      <c r="DHY5" s="70"/>
      <c r="DHZ5" s="70"/>
      <c r="DIA5" s="70"/>
      <c r="DIB5" s="70"/>
      <c r="DIC5" s="70"/>
      <c r="DID5" s="70"/>
      <c r="DIE5" s="70"/>
      <c r="DIF5" s="70"/>
      <c r="DIG5" s="70"/>
      <c r="DIH5" s="70"/>
      <c r="DII5" s="70"/>
      <c r="DIJ5" s="70"/>
      <c r="DIK5" s="70"/>
      <c r="DIL5" s="70"/>
      <c r="DIM5" s="70"/>
      <c r="DIN5" s="70"/>
      <c r="DIO5" s="70"/>
      <c r="DIP5" s="70"/>
      <c r="DIQ5" s="70"/>
      <c r="DIR5" s="70"/>
      <c r="DIS5" s="70"/>
      <c r="DIT5" s="70"/>
      <c r="DIU5" s="70"/>
      <c r="DIV5" s="70"/>
      <c r="DIW5" s="70"/>
      <c r="DIX5" s="70"/>
      <c r="DIY5" s="70"/>
      <c r="DIZ5" s="70"/>
      <c r="DJA5" s="70"/>
      <c r="DJB5" s="70"/>
      <c r="DJC5" s="70"/>
      <c r="DJD5" s="70"/>
      <c r="DJE5" s="70"/>
      <c r="DJF5" s="70"/>
      <c r="DJG5" s="70"/>
      <c r="DJH5" s="70"/>
      <c r="DJI5" s="70"/>
      <c r="DJJ5" s="70"/>
      <c r="DJK5" s="70"/>
      <c r="DJL5" s="70"/>
      <c r="DJM5" s="70"/>
      <c r="DJN5" s="70"/>
      <c r="DJO5" s="70"/>
      <c r="DJP5" s="70"/>
      <c r="DJQ5" s="70"/>
      <c r="DJR5" s="70"/>
      <c r="DJS5" s="70"/>
      <c r="DJT5" s="70"/>
      <c r="DJU5" s="70"/>
      <c r="DJV5" s="70"/>
      <c r="DJW5" s="70"/>
      <c r="DJX5" s="70"/>
      <c r="DJY5" s="70"/>
      <c r="DJZ5" s="70"/>
      <c r="DKA5" s="70"/>
      <c r="DKB5" s="70"/>
      <c r="DKC5" s="70"/>
      <c r="DKD5" s="70"/>
      <c r="DKE5" s="70"/>
      <c r="DKF5" s="70"/>
      <c r="DKG5" s="70"/>
      <c r="DKH5" s="70"/>
      <c r="DKI5" s="70"/>
      <c r="DKJ5" s="70"/>
      <c r="DKK5" s="70"/>
      <c r="DKL5" s="70"/>
      <c r="DKM5" s="70"/>
      <c r="DKN5" s="70"/>
      <c r="DKO5" s="70"/>
      <c r="DKP5" s="70"/>
      <c r="DKQ5" s="70"/>
      <c r="DKR5" s="70"/>
      <c r="DKS5" s="70"/>
      <c r="DKT5" s="70"/>
      <c r="DKU5" s="70"/>
      <c r="DKV5" s="70"/>
      <c r="DKW5" s="70"/>
      <c r="DKX5" s="70"/>
      <c r="DKY5" s="70"/>
      <c r="DKZ5" s="70"/>
      <c r="DLA5" s="70"/>
      <c r="DLB5" s="70"/>
      <c r="DLC5" s="70"/>
      <c r="DLD5" s="70"/>
      <c r="DLE5" s="70"/>
      <c r="DLF5" s="70"/>
      <c r="DLG5" s="70"/>
      <c r="DLH5" s="70"/>
      <c r="DLI5" s="70"/>
      <c r="DLJ5" s="70"/>
      <c r="DLK5" s="70"/>
      <c r="DLL5" s="70"/>
      <c r="DLM5" s="70"/>
      <c r="DLN5" s="70"/>
      <c r="DLO5" s="70"/>
      <c r="DLP5" s="70"/>
      <c r="DLQ5" s="70"/>
      <c r="DLR5" s="70"/>
      <c r="DLS5" s="70"/>
      <c r="DLT5" s="70"/>
      <c r="DLU5" s="70"/>
      <c r="DLV5" s="70"/>
      <c r="DLW5" s="70"/>
      <c r="DLX5" s="70"/>
      <c r="DLY5" s="70"/>
      <c r="DLZ5" s="70"/>
      <c r="DMA5" s="70"/>
      <c r="DMB5" s="70"/>
      <c r="DMC5" s="70"/>
      <c r="DMD5" s="70"/>
      <c r="DME5" s="70"/>
      <c r="DMF5" s="70"/>
      <c r="DMG5" s="70"/>
      <c r="DMH5" s="70"/>
      <c r="DMI5" s="70"/>
      <c r="DMJ5" s="70"/>
      <c r="DMK5" s="70"/>
      <c r="DML5" s="70"/>
      <c r="DMM5" s="70"/>
      <c r="DMN5" s="70"/>
      <c r="DMO5" s="70"/>
      <c r="DMP5" s="70"/>
      <c r="DMQ5" s="70"/>
      <c r="DMR5" s="70"/>
      <c r="DMS5" s="70"/>
      <c r="DMT5" s="70"/>
      <c r="DMU5" s="70"/>
      <c r="DMV5" s="70"/>
      <c r="DMW5" s="70"/>
      <c r="DMX5" s="70"/>
      <c r="DMY5" s="70"/>
      <c r="DMZ5" s="70"/>
      <c r="DNA5" s="70"/>
      <c r="DNB5" s="70"/>
      <c r="DNC5" s="70"/>
      <c r="DND5" s="70"/>
      <c r="DNE5" s="70"/>
      <c r="DNF5" s="70"/>
      <c r="DNG5" s="70"/>
      <c r="DNH5" s="70"/>
      <c r="DNI5" s="70"/>
      <c r="DNJ5" s="70"/>
      <c r="DNK5" s="70"/>
      <c r="DNL5" s="70"/>
      <c r="DNM5" s="70"/>
      <c r="DNN5" s="70"/>
      <c r="DNO5" s="70"/>
      <c r="DNP5" s="70"/>
      <c r="DNQ5" s="70"/>
      <c r="DNR5" s="70"/>
      <c r="DNS5" s="70"/>
      <c r="DNT5" s="70"/>
      <c r="DNU5" s="70"/>
      <c r="DNV5" s="70"/>
      <c r="DNW5" s="70"/>
      <c r="DNX5" s="70"/>
      <c r="DNY5" s="70"/>
      <c r="DNZ5" s="70"/>
      <c r="DOA5" s="70"/>
      <c r="DOB5" s="70"/>
      <c r="DOC5" s="70"/>
      <c r="DOD5" s="70"/>
      <c r="DOE5" s="70"/>
      <c r="DOF5" s="70"/>
      <c r="DOG5" s="70"/>
      <c r="DOH5" s="70"/>
      <c r="DOI5" s="70"/>
      <c r="DOJ5" s="70"/>
      <c r="DOK5" s="70"/>
      <c r="DOL5" s="70"/>
      <c r="DOM5" s="70"/>
      <c r="DON5" s="70"/>
      <c r="DOO5" s="70"/>
      <c r="DOP5" s="70"/>
      <c r="DOQ5" s="70"/>
      <c r="DOR5" s="70"/>
      <c r="DOS5" s="70"/>
      <c r="DOT5" s="70"/>
      <c r="DOU5" s="70"/>
      <c r="DOV5" s="70"/>
      <c r="DOW5" s="70"/>
      <c r="DOX5" s="70"/>
      <c r="DOY5" s="70"/>
      <c r="DOZ5" s="70"/>
      <c r="DPA5" s="70"/>
      <c r="DPB5" s="70"/>
      <c r="DPC5" s="70"/>
      <c r="DPD5" s="70"/>
      <c r="DPE5" s="70"/>
      <c r="DPF5" s="70"/>
      <c r="DPG5" s="70"/>
      <c r="DPH5" s="70"/>
      <c r="DPI5" s="70"/>
      <c r="DPJ5" s="70"/>
      <c r="DPK5" s="70"/>
      <c r="DPL5" s="70"/>
      <c r="DPM5" s="70"/>
      <c r="DPN5" s="70"/>
      <c r="DPO5" s="70"/>
      <c r="DPP5" s="70"/>
      <c r="DPQ5" s="70"/>
      <c r="DPR5" s="70"/>
      <c r="DPS5" s="70"/>
      <c r="DPT5" s="70"/>
      <c r="DPU5" s="70"/>
      <c r="DPV5" s="70"/>
      <c r="DPW5" s="70"/>
      <c r="DPX5" s="70"/>
      <c r="DPY5" s="70"/>
      <c r="DPZ5" s="70"/>
      <c r="DQA5" s="70"/>
      <c r="DQB5" s="70"/>
      <c r="DQC5" s="70"/>
      <c r="DQD5" s="70"/>
      <c r="DQE5" s="70"/>
      <c r="DQF5" s="70"/>
      <c r="DQG5" s="70"/>
      <c r="DQH5" s="70"/>
      <c r="DQI5" s="70"/>
      <c r="DQJ5" s="70"/>
      <c r="DQK5" s="70"/>
      <c r="DQL5" s="70"/>
      <c r="DQM5" s="70"/>
      <c r="DQN5" s="70"/>
      <c r="DQO5" s="70"/>
      <c r="DQP5" s="70"/>
      <c r="DQQ5" s="70"/>
      <c r="DQR5" s="70"/>
      <c r="DQS5" s="70"/>
      <c r="DQT5" s="70"/>
      <c r="DQU5" s="70"/>
      <c r="DQV5" s="70"/>
      <c r="DQW5" s="70"/>
      <c r="DQX5" s="70"/>
      <c r="DQY5" s="70"/>
      <c r="DQZ5" s="70"/>
      <c r="DRA5" s="70"/>
      <c r="DRB5" s="70"/>
      <c r="DRC5" s="70"/>
      <c r="DRD5" s="70"/>
      <c r="DRE5" s="70"/>
      <c r="DRF5" s="70"/>
      <c r="DRG5" s="70"/>
      <c r="DRH5" s="70"/>
      <c r="DRI5" s="70"/>
      <c r="DRJ5" s="70"/>
      <c r="DRK5" s="70"/>
      <c r="DRL5" s="70"/>
      <c r="DRM5" s="70"/>
      <c r="DRN5" s="70"/>
      <c r="DRO5" s="70"/>
      <c r="DRP5" s="70"/>
      <c r="DRQ5" s="70"/>
      <c r="DRR5" s="70"/>
      <c r="DRS5" s="70"/>
      <c r="DRT5" s="70"/>
      <c r="DRU5" s="70"/>
      <c r="DRV5" s="70"/>
      <c r="DRW5" s="70"/>
      <c r="DRX5" s="70"/>
      <c r="DRY5" s="70"/>
      <c r="DRZ5" s="70"/>
      <c r="DSA5" s="70"/>
      <c r="DSB5" s="70"/>
      <c r="DSC5" s="70"/>
      <c r="DSD5" s="70"/>
      <c r="DSE5" s="70"/>
      <c r="DSF5" s="70"/>
      <c r="DSG5" s="70"/>
      <c r="DSH5" s="70"/>
      <c r="DSI5" s="70"/>
      <c r="DSJ5" s="70"/>
      <c r="DSK5" s="70"/>
      <c r="DSL5" s="70"/>
      <c r="DSM5" s="70"/>
      <c r="DSN5" s="70"/>
      <c r="DSO5" s="70"/>
      <c r="DSP5" s="70"/>
      <c r="DSQ5" s="70"/>
      <c r="DSR5" s="70"/>
      <c r="DSS5" s="70"/>
      <c r="DST5" s="70"/>
      <c r="DSU5" s="70"/>
      <c r="DSV5" s="70"/>
      <c r="DSW5" s="70"/>
      <c r="DSX5" s="70"/>
      <c r="DSY5" s="70"/>
      <c r="DSZ5" s="70"/>
      <c r="DTA5" s="70"/>
      <c r="DTB5" s="70"/>
      <c r="DTC5" s="70"/>
      <c r="DTD5" s="70"/>
      <c r="DTE5" s="70"/>
      <c r="DTF5" s="70"/>
      <c r="DTG5" s="70"/>
      <c r="DTH5" s="70"/>
      <c r="DTI5" s="70"/>
      <c r="DTJ5" s="70"/>
      <c r="DTK5" s="70"/>
      <c r="DTL5" s="70"/>
      <c r="DTM5" s="70"/>
      <c r="DTN5" s="70"/>
      <c r="DTO5" s="70"/>
      <c r="DTP5" s="70"/>
      <c r="DTQ5" s="70"/>
      <c r="DTR5" s="70"/>
      <c r="DTS5" s="70"/>
      <c r="DTT5" s="70"/>
      <c r="DTU5" s="70"/>
      <c r="DTV5" s="70"/>
      <c r="DTW5" s="70"/>
      <c r="DTX5" s="70"/>
      <c r="DTY5" s="70"/>
      <c r="DTZ5" s="70"/>
      <c r="DUA5" s="70"/>
      <c r="DUB5" s="70"/>
      <c r="DUC5" s="70"/>
      <c r="DUD5" s="70"/>
      <c r="DUE5" s="70"/>
      <c r="DUF5" s="70"/>
      <c r="DUG5" s="70"/>
      <c r="DUH5" s="70"/>
      <c r="DUI5" s="70"/>
      <c r="DUJ5" s="70"/>
      <c r="DUK5" s="70"/>
      <c r="DUL5" s="70"/>
      <c r="DUM5" s="70"/>
      <c r="DUN5" s="70"/>
      <c r="DUO5" s="70"/>
      <c r="DUP5" s="70"/>
      <c r="DUQ5" s="70"/>
      <c r="DUR5" s="70"/>
      <c r="DUS5" s="70"/>
      <c r="DUT5" s="70"/>
      <c r="DUU5" s="70"/>
      <c r="DUV5" s="70"/>
      <c r="DUW5" s="70"/>
      <c r="DUX5" s="70"/>
      <c r="DUY5" s="70"/>
      <c r="DUZ5" s="70"/>
      <c r="DVA5" s="70"/>
      <c r="DVB5" s="70"/>
      <c r="DVC5" s="70"/>
      <c r="DVD5" s="70"/>
      <c r="DVE5" s="70"/>
      <c r="DVF5" s="70"/>
      <c r="DVG5" s="70"/>
      <c r="DVH5" s="70"/>
      <c r="DVI5" s="70"/>
      <c r="DVJ5" s="70"/>
      <c r="DVK5" s="70"/>
      <c r="DVL5" s="70"/>
      <c r="DVM5" s="70"/>
      <c r="DVN5" s="70"/>
      <c r="DVO5" s="70"/>
      <c r="DVP5" s="70"/>
      <c r="DVQ5" s="70"/>
      <c r="DVR5" s="70"/>
      <c r="DVS5" s="70"/>
      <c r="DVT5" s="70"/>
      <c r="DVU5" s="70"/>
      <c r="DVV5" s="70"/>
      <c r="DVW5" s="70"/>
      <c r="DVX5" s="70"/>
      <c r="DVY5" s="70"/>
      <c r="DVZ5" s="70"/>
      <c r="DWA5" s="70"/>
      <c r="DWB5" s="70"/>
      <c r="DWC5" s="70"/>
      <c r="DWD5" s="70"/>
      <c r="DWE5" s="70"/>
      <c r="DWF5" s="70"/>
      <c r="DWG5" s="70"/>
      <c r="DWH5" s="70"/>
      <c r="DWI5" s="70"/>
      <c r="DWJ5" s="70"/>
      <c r="DWK5" s="70"/>
      <c r="DWL5" s="70"/>
      <c r="DWM5" s="70"/>
      <c r="DWN5" s="70"/>
      <c r="DWO5" s="70"/>
      <c r="DWP5" s="70"/>
      <c r="DWQ5" s="70"/>
      <c r="DWR5" s="70"/>
      <c r="DWS5" s="70"/>
      <c r="DWT5" s="70"/>
      <c r="DWU5" s="70"/>
      <c r="DWV5" s="70"/>
      <c r="DWW5" s="70"/>
      <c r="DWX5" s="70"/>
      <c r="DWY5" s="70"/>
      <c r="DWZ5" s="70"/>
      <c r="DXA5" s="70"/>
      <c r="DXB5" s="70"/>
      <c r="DXC5" s="70"/>
      <c r="DXD5" s="70"/>
      <c r="DXE5" s="70"/>
      <c r="DXF5" s="70"/>
      <c r="DXG5" s="70"/>
      <c r="DXH5" s="70"/>
      <c r="DXI5" s="70"/>
      <c r="DXJ5" s="70"/>
      <c r="DXK5" s="70"/>
      <c r="DXL5" s="70"/>
      <c r="DXM5" s="70"/>
      <c r="DXN5" s="70"/>
      <c r="DXO5" s="70"/>
      <c r="DXP5" s="70"/>
      <c r="DXQ5" s="70"/>
      <c r="DXR5" s="70"/>
      <c r="DXS5" s="70"/>
      <c r="DXT5" s="70"/>
      <c r="DXU5" s="70"/>
      <c r="DXV5" s="70"/>
      <c r="DXW5" s="70"/>
      <c r="DXX5" s="70"/>
      <c r="DXY5" s="70"/>
      <c r="DXZ5" s="70"/>
      <c r="DYA5" s="70"/>
      <c r="DYB5" s="70"/>
      <c r="DYC5" s="70"/>
      <c r="DYD5" s="70"/>
      <c r="DYE5" s="70"/>
      <c r="DYF5" s="70"/>
      <c r="DYG5" s="70"/>
      <c r="DYH5" s="70"/>
      <c r="DYI5" s="70"/>
      <c r="DYJ5" s="70"/>
      <c r="DYK5" s="70"/>
      <c r="DYL5" s="70"/>
      <c r="DYM5" s="70"/>
      <c r="DYN5" s="70"/>
      <c r="DYO5" s="70"/>
      <c r="DYP5" s="70"/>
      <c r="DYQ5" s="70"/>
      <c r="DYR5" s="70"/>
      <c r="DYS5" s="70"/>
      <c r="DYT5" s="70"/>
      <c r="DYU5" s="70"/>
      <c r="DYV5" s="70"/>
      <c r="DYW5" s="70"/>
      <c r="DYX5" s="70"/>
      <c r="DYY5" s="70"/>
      <c r="DYZ5" s="70"/>
      <c r="DZA5" s="70"/>
      <c r="DZB5" s="70"/>
      <c r="DZC5" s="70"/>
      <c r="DZD5" s="70"/>
      <c r="DZE5" s="70"/>
      <c r="DZF5" s="70"/>
      <c r="DZG5" s="70"/>
      <c r="DZH5" s="70"/>
      <c r="DZI5" s="70"/>
      <c r="DZJ5" s="70"/>
      <c r="DZK5" s="70"/>
      <c r="DZL5" s="70"/>
      <c r="DZM5" s="70"/>
      <c r="DZN5" s="70"/>
      <c r="DZO5" s="70"/>
      <c r="DZP5" s="70"/>
      <c r="DZQ5" s="70"/>
      <c r="DZR5" s="70"/>
      <c r="DZS5" s="70"/>
      <c r="DZT5" s="70"/>
      <c r="DZU5" s="70"/>
      <c r="DZV5" s="70"/>
      <c r="DZW5" s="70"/>
      <c r="DZX5" s="70"/>
      <c r="DZY5" s="70"/>
      <c r="DZZ5" s="70"/>
      <c r="EAA5" s="70"/>
      <c r="EAB5" s="70"/>
      <c r="EAC5" s="70"/>
      <c r="EAD5" s="70"/>
      <c r="EAE5" s="70"/>
      <c r="EAF5" s="70"/>
      <c r="EAG5" s="70"/>
      <c r="EAH5" s="70"/>
      <c r="EAI5" s="70"/>
      <c r="EAJ5" s="70"/>
      <c r="EAK5" s="70"/>
      <c r="EAL5" s="70"/>
      <c r="EAM5" s="70"/>
      <c r="EAN5" s="70"/>
      <c r="EAO5" s="70"/>
      <c r="EAP5" s="70"/>
      <c r="EAQ5" s="70"/>
      <c r="EAR5" s="70"/>
      <c r="EAS5" s="70"/>
      <c r="EAT5" s="70"/>
      <c r="EAU5" s="70"/>
      <c r="EAV5" s="70"/>
      <c r="EAW5" s="70"/>
      <c r="EAX5" s="70"/>
      <c r="EAY5" s="70"/>
      <c r="EAZ5" s="70"/>
      <c r="EBA5" s="70"/>
      <c r="EBB5" s="70"/>
      <c r="EBC5" s="70"/>
      <c r="EBD5" s="70"/>
      <c r="EBE5" s="70"/>
      <c r="EBF5" s="70"/>
      <c r="EBG5" s="70"/>
      <c r="EBH5" s="70"/>
      <c r="EBI5" s="70"/>
      <c r="EBJ5" s="70"/>
      <c r="EBK5" s="70"/>
      <c r="EBL5" s="70"/>
      <c r="EBM5" s="70"/>
      <c r="EBN5" s="70"/>
      <c r="EBO5" s="70"/>
      <c r="EBP5" s="70"/>
      <c r="EBQ5" s="70"/>
      <c r="EBR5" s="70"/>
      <c r="EBS5" s="70"/>
      <c r="EBT5" s="70"/>
      <c r="EBU5" s="70"/>
      <c r="EBV5" s="70"/>
      <c r="EBW5" s="70"/>
      <c r="EBX5" s="70"/>
      <c r="EBY5" s="70"/>
      <c r="EBZ5" s="70"/>
      <c r="ECA5" s="70"/>
      <c r="ECB5" s="70"/>
      <c r="ECC5" s="70"/>
      <c r="ECD5" s="70"/>
      <c r="ECE5" s="70"/>
      <c r="ECF5" s="70"/>
      <c r="ECG5" s="70"/>
      <c r="ECH5" s="70"/>
      <c r="ECI5" s="70"/>
      <c r="ECJ5" s="70"/>
      <c r="ECK5" s="70"/>
      <c r="ECL5" s="70"/>
      <c r="ECM5" s="70"/>
      <c r="ECN5" s="70"/>
      <c r="ECO5" s="70"/>
      <c r="ECP5" s="70"/>
      <c r="ECQ5" s="70"/>
      <c r="ECR5" s="70"/>
      <c r="ECS5" s="70"/>
      <c r="ECT5" s="70"/>
      <c r="ECU5" s="70"/>
      <c r="ECV5" s="70"/>
      <c r="ECW5" s="70"/>
      <c r="ECX5" s="70"/>
      <c r="ECY5" s="70"/>
      <c r="ECZ5" s="70"/>
      <c r="EDA5" s="70"/>
      <c r="EDB5" s="70"/>
      <c r="EDC5" s="70"/>
      <c r="EDD5" s="70"/>
      <c r="EDE5" s="70"/>
      <c r="EDF5" s="70"/>
      <c r="EDG5" s="70"/>
      <c r="EDH5" s="70"/>
      <c r="EDI5" s="70"/>
      <c r="EDJ5" s="70"/>
      <c r="EDK5" s="70"/>
      <c r="EDL5" s="70"/>
      <c r="EDM5" s="70"/>
      <c r="EDN5" s="70"/>
      <c r="EDO5" s="70"/>
      <c r="EDP5" s="70"/>
      <c r="EDQ5" s="70"/>
      <c r="EDR5" s="70"/>
      <c r="EDS5" s="70"/>
      <c r="EDT5" s="70"/>
      <c r="EDU5" s="70"/>
      <c r="EDV5" s="70"/>
      <c r="EDW5" s="70"/>
      <c r="EDX5" s="70"/>
      <c r="EDY5" s="70"/>
      <c r="EDZ5" s="70"/>
      <c r="EEA5" s="70"/>
      <c r="EEB5" s="70"/>
      <c r="EEC5" s="70"/>
      <c r="EED5" s="70"/>
      <c r="EEE5" s="70"/>
      <c r="EEF5" s="70"/>
      <c r="EEG5" s="70"/>
      <c r="EEH5" s="70"/>
      <c r="EEI5" s="70"/>
      <c r="EEJ5" s="70"/>
      <c r="EEK5" s="70"/>
      <c r="EEL5" s="70"/>
      <c r="EEM5" s="70"/>
      <c r="EEN5" s="70"/>
      <c r="EEO5" s="70"/>
      <c r="EEP5" s="70"/>
      <c r="EEQ5" s="70"/>
      <c r="EER5" s="70"/>
      <c r="EES5" s="70"/>
      <c r="EET5" s="70"/>
      <c r="EEU5" s="70"/>
      <c r="EEV5" s="70"/>
      <c r="EEW5" s="70"/>
      <c r="EEX5" s="70"/>
      <c r="EEY5" s="70"/>
      <c r="EEZ5" s="70"/>
      <c r="EFA5" s="70"/>
      <c r="EFB5" s="70"/>
      <c r="EFC5" s="70"/>
      <c r="EFD5" s="70"/>
      <c r="EFE5" s="70"/>
      <c r="EFF5" s="70"/>
      <c r="EFG5" s="70"/>
      <c r="EFH5" s="70"/>
      <c r="EFI5" s="70"/>
      <c r="EFJ5" s="70"/>
      <c r="EFK5" s="70"/>
      <c r="EFL5" s="70"/>
      <c r="EFM5" s="70"/>
      <c r="EFN5" s="70"/>
      <c r="EFO5" s="70"/>
      <c r="EFP5" s="70"/>
      <c r="EFQ5" s="70"/>
      <c r="EFR5" s="70"/>
      <c r="EFS5" s="70"/>
      <c r="EFT5" s="70"/>
      <c r="EFU5" s="70"/>
      <c r="EFV5" s="70"/>
      <c r="EFW5" s="70"/>
      <c r="EFX5" s="70"/>
      <c r="EFY5" s="70"/>
      <c r="EFZ5" s="70"/>
      <c r="EGA5" s="70"/>
      <c r="EGB5" s="70"/>
      <c r="EGC5" s="70"/>
      <c r="EGD5" s="70"/>
      <c r="EGE5" s="70"/>
      <c r="EGF5" s="70"/>
      <c r="EGG5" s="70"/>
      <c r="EGH5" s="70"/>
      <c r="EGI5" s="70"/>
      <c r="EGJ5" s="70"/>
      <c r="EGK5" s="70"/>
      <c r="EGL5" s="70"/>
      <c r="EGM5" s="70"/>
      <c r="EGN5" s="70"/>
      <c r="EGO5" s="70"/>
      <c r="EGP5" s="70"/>
      <c r="EGQ5" s="70"/>
      <c r="EGR5" s="70"/>
      <c r="EGS5" s="70"/>
      <c r="EGT5" s="70"/>
      <c r="EGU5" s="70"/>
      <c r="EGV5" s="70"/>
      <c r="EGW5" s="70"/>
      <c r="EGX5" s="70"/>
      <c r="EGY5" s="70"/>
      <c r="EGZ5" s="70"/>
      <c r="EHA5" s="70"/>
      <c r="EHB5" s="70"/>
      <c r="EHC5" s="70"/>
      <c r="EHD5" s="70"/>
      <c r="EHE5" s="70"/>
      <c r="EHF5" s="70"/>
      <c r="EHG5" s="70"/>
      <c r="EHH5" s="70"/>
      <c r="EHI5" s="70"/>
      <c r="EHJ5" s="70"/>
      <c r="EHK5" s="70"/>
      <c r="EHL5" s="70"/>
      <c r="EHM5" s="70"/>
      <c r="EHN5" s="70"/>
      <c r="EHO5" s="70"/>
      <c r="EHP5" s="70"/>
      <c r="EHQ5" s="70"/>
      <c r="EHR5" s="70"/>
      <c r="EHS5" s="70"/>
      <c r="EHT5" s="70"/>
      <c r="EHU5" s="70"/>
      <c r="EHV5" s="70"/>
      <c r="EHW5" s="70"/>
      <c r="EHX5" s="70"/>
      <c r="EHY5" s="70"/>
      <c r="EHZ5" s="70"/>
      <c r="EIA5" s="70"/>
      <c r="EIB5" s="70"/>
      <c r="EIC5" s="70"/>
      <c r="EID5" s="70"/>
      <c r="EIE5" s="70"/>
      <c r="EIF5" s="70"/>
      <c r="EIG5" s="70"/>
      <c r="EIH5" s="70"/>
      <c r="EII5" s="70"/>
      <c r="EIJ5" s="70"/>
      <c r="EIK5" s="70"/>
      <c r="EIL5" s="70"/>
      <c r="EIM5" s="70"/>
      <c r="EIN5" s="70"/>
      <c r="EIO5" s="70"/>
      <c r="EIP5" s="70"/>
      <c r="EIQ5" s="70"/>
      <c r="EIR5" s="70"/>
      <c r="EIS5" s="70"/>
      <c r="EIT5" s="70"/>
      <c r="EIU5" s="70"/>
      <c r="EIV5" s="70"/>
      <c r="EIW5" s="70"/>
      <c r="EIX5" s="70"/>
      <c r="EIY5" s="70"/>
      <c r="EIZ5" s="70"/>
      <c r="EJA5" s="70"/>
      <c r="EJB5" s="70"/>
      <c r="EJC5" s="70"/>
      <c r="EJD5" s="70"/>
      <c r="EJE5" s="70"/>
      <c r="EJF5" s="70"/>
      <c r="EJG5" s="70"/>
      <c r="EJH5" s="70"/>
      <c r="EJI5" s="70"/>
      <c r="EJJ5" s="70"/>
      <c r="EJK5" s="70"/>
      <c r="EJL5" s="70"/>
      <c r="EJM5" s="70"/>
      <c r="EJN5" s="70"/>
      <c r="EJO5" s="70"/>
      <c r="EJP5" s="70"/>
      <c r="EJQ5" s="70"/>
      <c r="EJR5" s="70"/>
      <c r="EJS5" s="70"/>
      <c r="EJT5" s="70"/>
      <c r="EJU5" s="70"/>
      <c r="EJV5" s="70"/>
      <c r="EJW5" s="70"/>
      <c r="EJX5" s="70"/>
      <c r="EJY5" s="70"/>
      <c r="EJZ5" s="70"/>
      <c r="EKA5" s="70"/>
      <c r="EKB5" s="70"/>
      <c r="EKC5" s="70"/>
      <c r="EKD5" s="70"/>
      <c r="EKE5" s="70"/>
      <c r="EKF5" s="70"/>
      <c r="EKG5" s="70"/>
      <c r="EKH5" s="70"/>
      <c r="EKI5" s="70"/>
      <c r="EKJ5" s="70"/>
      <c r="EKK5" s="70"/>
      <c r="EKL5" s="70"/>
      <c r="EKM5" s="70"/>
      <c r="EKN5" s="70"/>
      <c r="EKO5" s="70"/>
      <c r="EKP5" s="70"/>
      <c r="EKQ5" s="70"/>
      <c r="EKR5" s="70"/>
      <c r="EKS5" s="70"/>
      <c r="EKT5" s="70"/>
      <c r="EKU5" s="70"/>
      <c r="EKV5" s="70"/>
      <c r="EKW5" s="70"/>
      <c r="EKX5" s="70"/>
      <c r="EKY5" s="70"/>
      <c r="EKZ5" s="70"/>
      <c r="ELA5" s="70"/>
      <c r="ELB5" s="70"/>
      <c r="ELC5" s="70"/>
      <c r="ELD5" s="70"/>
      <c r="ELE5" s="70"/>
      <c r="ELF5" s="70"/>
      <c r="ELG5" s="70"/>
      <c r="ELH5" s="70"/>
      <c r="ELI5" s="70"/>
      <c r="ELJ5" s="70"/>
      <c r="ELK5" s="70"/>
      <c r="ELL5" s="70"/>
      <c r="ELM5" s="70"/>
      <c r="ELN5" s="70"/>
      <c r="ELO5" s="70"/>
      <c r="ELP5" s="70"/>
      <c r="ELQ5" s="70"/>
      <c r="ELR5" s="70"/>
      <c r="ELS5" s="70"/>
      <c r="ELT5" s="70"/>
      <c r="ELU5" s="70"/>
      <c r="ELV5" s="70"/>
      <c r="ELW5" s="70"/>
      <c r="ELX5" s="70"/>
      <c r="ELY5" s="70"/>
      <c r="ELZ5" s="70"/>
      <c r="EMA5" s="70"/>
      <c r="EMB5" s="70"/>
      <c r="EMC5" s="70"/>
      <c r="EMD5" s="70"/>
      <c r="EME5" s="70"/>
      <c r="EMF5" s="70"/>
      <c r="EMG5" s="70"/>
      <c r="EMH5" s="70"/>
      <c r="EMI5" s="70"/>
      <c r="EMJ5" s="70"/>
      <c r="EMK5" s="70"/>
      <c r="EML5" s="70"/>
      <c r="EMM5" s="70"/>
      <c r="EMN5" s="70"/>
      <c r="EMO5" s="70"/>
      <c r="EMP5" s="70"/>
      <c r="EMQ5" s="70"/>
      <c r="EMR5" s="70"/>
      <c r="EMS5" s="70"/>
      <c r="EMT5" s="70"/>
      <c r="EMU5" s="70"/>
      <c r="EMV5" s="70"/>
      <c r="EMW5" s="70"/>
      <c r="EMX5" s="70"/>
      <c r="EMY5" s="70"/>
      <c r="EMZ5" s="70"/>
      <c r="ENA5" s="70"/>
      <c r="ENB5" s="70"/>
      <c r="ENC5" s="70"/>
      <c r="END5" s="70"/>
      <c r="ENE5" s="70"/>
      <c r="ENF5" s="70"/>
      <c r="ENG5" s="70"/>
      <c r="ENH5" s="70"/>
      <c r="ENI5" s="70"/>
      <c r="ENJ5" s="70"/>
      <c r="ENK5" s="70"/>
      <c r="ENL5" s="70"/>
      <c r="ENM5" s="70"/>
      <c r="ENN5" s="70"/>
      <c r="ENO5" s="70"/>
      <c r="ENP5" s="70"/>
      <c r="ENQ5" s="70"/>
      <c r="ENR5" s="70"/>
      <c r="ENS5" s="70"/>
      <c r="ENT5" s="70"/>
      <c r="ENU5" s="70"/>
      <c r="ENV5" s="70"/>
      <c r="ENW5" s="70"/>
      <c r="ENX5" s="70"/>
      <c r="ENY5" s="70"/>
      <c r="ENZ5" s="70"/>
      <c r="EOA5" s="70"/>
      <c r="EOB5" s="70"/>
      <c r="EOC5" s="70"/>
      <c r="EOD5" s="70"/>
      <c r="EOE5" s="70"/>
      <c r="EOF5" s="70"/>
      <c r="EOG5" s="70"/>
      <c r="EOH5" s="70"/>
      <c r="EOI5" s="70"/>
      <c r="EOJ5" s="70"/>
      <c r="EOK5" s="70"/>
      <c r="EOL5" s="70"/>
      <c r="EOM5" s="70"/>
      <c r="EON5" s="70"/>
      <c r="EOO5" s="70"/>
      <c r="EOP5" s="70"/>
      <c r="EOQ5" s="70"/>
      <c r="EOR5" s="70"/>
      <c r="EOS5" s="70"/>
      <c r="EOT5" s="70"/>
      <c r="EOU5" s="70"/>
      <c r="EOV5" s="70"/>
      <c r="EOW5" s="70"/>
      <c r="EOX5" s="70"/>
      <c r="EOY5" s="70"/>
      <c r="EOZ5" s="70"/>
      <c r="EPA5" s="70"/>
      <c r="EPB5" s="70"/>
      <c r="EPC5" s="70"/>
      <c r="EPD5" s="70"/>
      <c r="EPE5" s="70"/>
      <c r="EPF5" s="70"/>
      <c r="EPG5" s="70"/>
      <c r="EPH5" s="70"/>
      <c r="EPI5" s="70"/>
      <c r="EPJ5" s="70"/>
      <c r="EPK5" s="70"/>
      <c r="EPL5" s="70"/>
      <c r="EPM5" s="70"/>
      <c r="EPN5" s="70"/>
      <c r="EPO5" s="70"/>
      <c r="EPP5" s="70"/>
      <c r="EPQ5" s="70"/>
      <c r="EPR5" s="70"/>
      <c r="EPS5" s="70"/>
      <c r="EPT5" s="70"/>
      <c r="EPU5" s="70"/>
      <c r="EPV5" s="70"/>
      <c r="EPW5" s="70"/>
      <c r="EPX5" s="70"/>
      <c r="EPY5" s="70"/>
      <c r="EPZ5" s="70"/>
      <c r="EQA5" s="70"/>
      <c r="EQB5" s="70"/>
      <c r="EQC5" s="70"/>
      <c r="EQD5" s="70"/>
      <c r="EQE5" s="70"/>
      <c r="EQF5" s="70"/>
      <c r="EQG5" s="70"/>
      <c r="EQH5" s="70"/>
      <c r="EQI5" s="70"/>
      <c r="EQJ5" s="70"/>
      <c r="EQK5" s="70"/>
      <c r="EQL5" s="70"/>
      <c r="EQM5" s="70"/>
      <c r="EQN5" s="70"/>
      <c r="EQO5" s="70"/>
      <c r="EQP5" s="70"/>
      <c r="EQQ5" s="70"/>
      <c r="EQR5" s="70"/>
      <c r="EQS5" s="70"/>
      <c r="EQT5" s="70"/>
      <c r="EQU5" s="70"/>
      <c r="EQV5" s="70"/>
      <c r="EQW5" s="70"/>
      <c r="EQX5" s="70"/>
      <c r="EQY5" s="70"/>
      <c r="EQZ5" s="70"/>
      <c r="ERA5" s="70"/>
      <c r="ERB5" s="70"/>
      <c r="ERC5" s="70"/>
      <c r="ERD5" s="70"/>
      <c r="ERE5" s="70"/>
      <c r="ERF5" s="70"/>
      <c r="ERG5" s="70"/>
      <c r="ERH5" s="70"/>
      <c r="ERI5" s="70"/>
      <c r="ERJ5" s="70"/>
      <c r="ERK5" s="70"/>
      <c r="ERL5" s="70"/>
      <c r="ERM5" s="70"/>
      <c r="ERN5" s="70"/>
      <c r="ERO5" s="70"/>
      <c r="ERP5" s="70"/>
      <c r="ERQ5" s="70"/>
      <c r="ERR5" s="70"/>
      <c r="ERS5" s="70"/>
      <c r="ERT5" s="70"/>
      <c r="ERU5" s="70"/>
      <c r="ERV5" s="70"/>
      <c r="ERW5" s="70"/>
      <c r="ERX5" s="70"/>
      <c r="ERY5" s="70"/>
      <c r="ERZ5" s="70"/>
      <c r="ESA5" s="70"/>
      <c r="ESB5" s="70"/>
      <c r="ESC5" s="70"/>
      <c r="ESD5" s="70"/>
      <c r="ESE5" s="70"/>
      <c r="ESF5" s="70"/>
      <c r="ESG5" s="70"/>
      <c r="ESH5" s="70"/>
      <c r="ESI5" s="70"/>
      <c r="ESJ5" s="70"/>
      <c r="ESK5" s="70"/>
      <c r="ESL5" s="70"/>
      <c r="ESM5" s="70"/>
      <c r="ESN5" s="70"/>
      <c r="ESO5" s="70"/>
      <c r="ESP5" s="70"/>
      <c r="ESQ5" s="70"/>
      <c r="ESR5" s="70"/>
      <c r="ESS5" s="70"/>
      <c r="EST5" s="70"/>
      <c r="ESU5" s="70"/>
      <c r="ESV5" s="70"/>
      <c r="ESW5" s="70"/>
      <c r="ESX5" s="70"/>
      <c r="ESY5" s="70"/>
      <c r="ESZ5" s="70"/>
      <c r="ETA5" s="70"/>
      <c r="ETB5" s="70"/>
      <c r="ETC5" s="70"/>
      <c r="ETD5" s="70"/>
      <c r="ETE5" s="70"/>
      <c r="ETF5" s="70"/>
      <c r="ETG5" s="70"/>
      <c r="ETH5" s="70"/>
      <c r="ETI5" s="70"/>
      <c r="ETJ5" s="70"/>
      <c r="ETK5" s="70"/>
      <c r="ETL5" s="70"/>
      <c r="ETM5" s="70"/>
      <c r="ETN5" s="70"/>
      <c r="ETO5" s="70"/>
      <c r="ETP5" s="70"/>
      <c r="ETQ5" s="70"/>
      <c r="ETR5" s="70"/>
      <c r="ETS5" s="70"/>
      <c r="ETT5" s="70"/>
      <c r="ETU5" s="70"/>
      <c r="ETV5" s="70"/>
      <c r="ETW5" s="70"/>
      <c r="ETX5" s="70"/>
      <c r="ETY5" s="70"/>
      <c r="ETZ5" s="70"/>
      <c r="EUA5" s="70"/>
      <c r="EUB5" s="70"/>
      <c r="EUC5" s="70"/>
      <c r="EUD5" s="70"/>
      <c r="EUE5" s="70"/>
      <c r="EUF5" s="70"/>
      <c r="EUG5" s="70"/>
      <c r="EUH5" s="70"/>
      <c r="EUI5" s="70"/>
      <c r="EUJ5" s="70"/>
      <c r="EUK5" s="70"/>
      <c r="EUL5" s="70"/>
      <c r="EUM5" s="70"/>
      <c r="EUN5" s="70"/>
      <c r="EUO5" s="70"/>
      <c r="EUP5" s="70"/>
      <c r="EUQ5" s="70"/>
      <c r="EUR5" s="70"/>
      <c r="EUS5" s="70"/>
      <c r="EUT5" s="70"/>
      <c r="EUU5" s="70"/>
      <c r="EUV5" s="70"/>
      <c r="EUW5" s="70"/>
      <c r="EUX5" s="70"/>
      <c r="EUY5" s="70"/>
      <c r="EUZ5" s="70"/>
      <c r="EVA5" s="70"/>
      <c r="EVB5" s="70"/>
      <c r="EVC5" s="70"/>
      <c r="EVD5" s="70"/>
      <c r="EVE5" s="70"/>
      <c r="EVF5" s="70"/>
      <c r="EVG5" s="70"/>
      <c r="EVH5" s="70"/>
      <c r="EVI5" s="70"/>
      <c r="EVJ5" s="70"/>
      <c r="EVK5" s="70"/>
      <c r="EVL5" s="70"/>
      <c r="EVM5" s="70"/>
      <c r="EVN5" s="70"/>
      <c r="EVO5" s="70"/>
      <c r="EVP5" s="70"/>
      <c r="EVQ5" s="70"/>
      <c r="EVR5" s="70"/>
      <c r="EVS5" s="70"/>
      <c r="EVT5" s="70"/>
      <c r="EVU5" s="70"/>
      <c r="EVV5" s="70"/>
      <c r="EVW5" s="70"/>
      <c r="EVX5" s="70"/>
      <c r="EVY5" s="70"/>
      <c r="EVZ5" s="70"/>
      <c r="EWA5" s="70"/>
      <c r="EWB5" s="70"/>
      <c r="EWC5" s="70"/>
      <c r="EWD5" s="70"/>
      <c r="EWE5" s="70"/>
      <c r="EWF5" s="70"/>
      <c r="EWG5" s="70"/>
      <c r="EWH5" s="70"/>
      <c r="EWI5" s="70"/>
      <c r="EWJ5" s="70"/>
      <c r="EWK5" s="70"/>
      <c r="EWL5" s="70"/>
      <c r="EWM5" s="70"/>
      <c r="EWN5" s="70"/>
      <c r="EWO5" s="70"/>
      <c r="EWP5" s="70"/>
      <c r="EWQ5" s="70"/>
      <c r="EWR5" s="70"/>
      <c r="EWS5" s="70"/>
      <c r="EWT5" s="70"/>
      <c r="EWU5" s="70"/>
      <c r="EWV5" s="70"/>
      <c r="EWW5" s="70"/>
      <c r="EWX5" s="70"/>
      <c r="EWY5" s="70"/>
      <c r="EWZ5" s="70"/>
      <c r="EXA5" s="70"/>
      <c r="EXB5" s="70"/>
      <c r="EXC5" s="70"/>
      <c r="EXD5" s="70"/>
      <c r="EXE5" s="70"/>
      <c r="EXF5" s="70"/>
      <c r="EXG5" s="70"/>
      <c r="EXH5" s="70"/>
      <c r="EXI5" s="70"/>
      <c r="EXJ5" s="70"/>
      <c r="EXK5" s="70"/>
      <c r="EXL5" s="70"/>
      <c r="EXM5" s="70"/>
      <c r="EXN5" s="70"/>
      <c r="EXO5" s="70"/>
      <c r="EXP5" s="70"/>
      <c r="EXQ5" s="70"/>
      <c r="EXR5" s="70"/>
      <c r="EXS5" s="70"/>
      <c r="EXT5" s="70"/>
      <c r="EXU5" s="70"/>
      <c r="EXV5" s="70"/>
      <c r="EXW5" s="70"/>
      <c r="EXX5" s="70"/>
      <c r="EXY5" s="70"/>
      <c r="EXZ5" s="70"/>
      <c r="EYA5" s="70"/>
      <c r="EYB5" s="70"/>
      <c r="EYC5" s="70"/>
      <c r="EYD5" s="70"/>
      <c r="EYE5" s="70"/>
      <c r="EYF5" s="70"/>
      <c r="EYG5" s="70"/>
      <c r="EYH5" s="70"/>
      <c r="EYI5" s="70"/>
      <c r="EYJ5" s="70"/>
      <c r="EYK5" s="70"/>
      <c r="EYL5" s="70"/>
      <c r="EYM5" s="70"/>
      <c r="EYN5" s="70"/>
      <c r="EYO5" s="70"/>
      <c r="EYP5" s="70"/>
      <c r="EYQ5" s="70"/>
      <c r="EYR5" s="70"/>
      <c r="EYS5" s="70"/>
      <c r="EYT5" s="70"/>
      <c r="EYU5" s="70"/>
      <c r="EYV5" s="70"/>
      <c r="EYW5" s="70"/>
      <c r="EYX5" s="70"/>
      <c r="EYY5" s="70"/>
      <c r="EYZ5" s="70"/>
      <c r="EZA5" s="70"/>
      <c r="EZB5" s="70"/>
      <c r="EZC5" s="70"/>
      <c r="EZD5" s="70"/>
      <c r="EZE5" s="70"/>
      <c r="EZF5" s="70"/>
      <c r="EZG5" s="70"/>
      <c r="EZH5" s="70"/>
      <c r="EZI5" s="70"/>
      <c r="EZJ5" s="70"/>
      <c r="EZK5" s="70"/>
      <c r="EZL5" s="70"/>
      <c r="EZM5" s="70"/>
      <c r="EZN5" s="70"/>
      <c r="EZO5" s="70"/>
      <c r="EZP5" s="70"/>
      <c r="EZQ5" s="70"/>
      <c r="EZR5" s="70"/>
      <c r="EZS5" s="70"/>
      <c r="EZT5" s="70"/>
      <c r="EZU5" s="70"/>
      <c r="EZV5" s="70"/>
      <c r="EZW5" s="70"/>
      <c r="EZX5" s="70"/>
      <c r="EZY5" s="70"/>
      <c r="EZZ5" s="70"/>
      <c r="FAA5" s="70"/>
      <c r="FAB5" s="70"/>
      <c r="FAC5" s="70"/>
      <c r="FAD5" s="70"/>
      <c r="FAE5" s="70"/>
      <c r="FAF5" s="70"/>
      <c r="FAG5" s="70"/>
      <c r="FAH5" s="70"/>
      <c r="FAI5" s="70"/>
      <c r="FAJ5" s="70"/>
      <c r="FAK5" s="70"/>
      <c r="FAL5" s="70"/>
      <c r="FAM5" s="70"/>
      <c r="FAN5" s="70"/>
      <c r="FAO5" s="70"/>
      <c r="FAP5" s="70"/>
      <c r="FAQ5" s="70"/>
      <c r="FAR5" s="70"/>
      <c r="FAS5" s="70"/>
      <c r="FAT5" s="70"/>
      <c r="FAU5" s="70"/>
      <c r="FAV5" s="70"/>
      <c r="FAW5" s="70"/>
      <c r="FAX5" s="70"/>
      <c r="FAY5" s="70"/>
      <c r="FAZ5" s="70"/>
      <c r="FBA5" s="70"/>
      <c r="FBB5" s="70"/>
      <c r="FBC5" s="70"/>
      <c r="FBD5" s="70"/>
      <c r="FBE5" s="70"/>
      <c r="FBF5" s="70"/>
      <c r="FBG5" s="70"/>
      <c r="FBH5" s="70"/>
      <c r="FBI5" s="70"/>
      <c r="FBJ5" s="70"/>
      <c r="FBK5" s="70"/>
      <c r="FBL5" s="70"/>
      <c r="FBM5" s="70"/>
      <c r="FBN5" s="70"/>
      <c r="FBO5" s="70"/>
      <c r="FBP5" s="70"/>
      <c r="FBQ5" s="70"/>
      <c r="FBR5" s="70"/>
      <c r="FBS5" s="70"/>
      <c r="FBT5" s="70"/>
      <c r="FBU5" s="70"/>
      <c r="FBV5" s="70"/>
      <c r="FBW5" s="70"/>
      <c r="FBX5" s="70"/>
      <c r="FBY5" s="70"/>
      <c r="FBZ5" s="70"/>
      <c r="FCA5" s="70"/>
      <c r="FCB5" s="70"/>
      <c r="FCC5" s="70"/>
      <c r="FCD5" s="70"/>
      <c r="FCE5" s="70"/>
      <c r="FCF5" s="70"/>
      <c r="FCG5" s="70"/>
      <c r="FCH5" s="70"/>
      <c r="FCI5" s="70"/>
      <c r="FCJ5" s="70"/>
      <c r="FCK5" s="70"/>
      <c r="FCL5" s="70"/>
      <c r="FCM5" s="70"/>
      <c r="FCN5" s="70"/>
      <c r="FCO5" s="70"/>
      <c r="FCP5" s="70"/>
      <c r="FCQ5" s="70"/>
      <c r="FCR5" s="70"/>
      <c r="FCS5" s="70"/>
      <c r="FCT5" s="70"/>
      <c r="FCU5" s="70"/>
      <c r="FCV5" s="70"/>
      <c r="FCW5" s="70"/>
      <c r="FCX5" s="70"/>
      <c r="FCY5" s="70"/>
      <c r="FCZ5" s="70"/>
      <c r="FDA5" s="70"/>
      <c r="FDB5" s="70"/>
      <c r="FDC5" s="70"/>
      <c r="FDD5" s="70"/>
      <c r="FDE5" s="70"/>
      <c r="FDF5" s="70"/>
      <c r="FDG5" s="70"/>
      <c r="FDH5" s="70"/>
      <c r="FDI5" s="70"/>
      <c r="FDJ5" s="70"/>
      <c r="FDK5" s="70"/>
      <c r="FDL5" s="70"/>
      <c r="FDM5" s="70"/>
      <c r="FDN5" s="70"/>
      <c r="FDO5" s="70"/>
      <c r="FDP5" s="70"/>
      <c r="FDQ5" s="70"/>
      <c r="FDR5" s="70"/>
      <c r="FDS5" s="70"/>
      <c r="FDT5" s="70"/>
      <c r="FDU5" s="70"/>
      <c r="FDV5" s="70"/>
      <c r="FDW5" s="70"/>
      <c r="FDX5" s="70"/>
      <c r="FDY5" s="70"/>
      <c r="FDZ5" s="70"/>
      <c r="FEA5" s="70"/>
      <c r="FEB5" s="70"/>
      <c r="FEC5" s="70"/>
      <c r="FED5" s="70"/>
      <c r="FEE5" s="70"/>
      <c r="FEF5" s="70"/>
      <c r="FEG5" s="70"/>
      <c r="FEH5" s="70"/>
      <c r="FEI5" s="70"/>
      <c r="FEJ5" s="70"/>
      <c r="FEK5" s="70"/>
      <c r="FEL5" s="70"/>
      <c r="FEM5" s="70"/>
      <c r="FEN5" s="70"/>
      <c r="FEO5" s="70"/>
      <c r="FEP5" s="70"/>
      <c r="FEQ5" s="70"/>
      <c r="FER5" s="70"/>
      <c r="FES5" s="70"/>
      <c r="FET5" s="70"/>
      <c r="FEU5" s="70"/>
      <c r="FEV5" s="70"/>
      <c r="FEW5" s="70"/>
      <c r="FEX5" s="70"/>
      <c r="FEY5" s="70"/>
      <c r="FEZ5" s="70"/>
      <c r="FFA5" s="70"/>
      <c r="FFB5" s="70"/>
      <c r="FFC5" s="70"/>
      <c r="FFD5" s="70"/>
      <c r="FFE5" s="70"/>
      <c r="FFF5" s="70"/>
      <c r="FFG5" s="70"/>
      <c r="FFH5" s="70"/>
      <c r="FFI5" s="70"/>
      <c r="FFJ5" s="70"/>
      <c r="FFK5" s="70"/>
      <c r="FFL5" s="70"/>
      <c r="FFM5" s="70"/>
      <c r="FFN5" s="70"/>
      <c r="FFO5" s="70"/>
      <c r="FFP5" s="70"/>
      <c r="FFQ5" s="70"/>
      <c r="FFR5" s="70"/>
      <c r="FFS5" s="70"/>
      <c r="FFT5" s="70"/>
      <c r="FFU5" s="70"/>
      <c r="FFV5" s="70"/>
      <c r="FFW5" s="70"/>
      <c r="FFX5" s="70"/>
      <c r="FFY5" s="70"/>
      <c r="FFZ5" s="70"/>
      <c r="FGA5" s="70"/>
      <c r="FGB5" s="70"/>
      <c r="FGC5" s="70"/>
      <c r="FGD5" s="70"/>
      <c r="FGE5" s="70"/>
      <c r="FGF5" s="70"/>
      <c r="FGG5" s="70"/>
      <c r="FGH5" s="70"/>
      <c r="FGI5" s="70"/>
      <c r="FGJ5" s="70"/>
      <c r="FGK5" s="70"/>
      <c r="FGL5" s="70"/>
      <c r="FGM5" s="70"/>
      <c r="FGN5" s="70"/>
      <c r="FGO5" s="70"/>
      <c r="FGP5" s="70"/>
      <c r="FGQ5" s="70"/>
      <c r="FGR5" s="70"/>
      <c r="FGS5" s="70"/>
      <c r="FGT5" s="70"/>
      <c r="FGU5" s="70"/>
      <c r="FGV5" s="70"/>
      <c r="FGW5" s="70"/>
      <c r="FGX5" s="70"/>
      <c r="FGY5" s="70"/>
      <c r="FGZ5" s="70"/>
      <c r="FHA5" s="70"/>
      <c r="FHB5" s="70"/>
      <c r="FHC5" s="70"/>
      <c r="FHD5" s="70"/>
      <c r="FHE5" s="70"/>
      <c r="FHF5" s="70"/>
      <c r="FHG5" s="70"/>
      <c r="FHH5" s="70"/>
      <c r="FHI5" s="70"/>
      <c r="FHJ5" s="70"/>
      <c r="FHK5" s="70"/>
      <c r="FHL5" s="70"/>
      <c r="FHM5" s="70"/>
      <c r="FHN5" s="70"/>
      <c r="FHO5" s="70"/>
      <c r="FHP5" s="70"/>
      <c r="FHQ5" s="70"/>
      <c r="FHR5" s="70"/>
      <c r="FHS5" s="70"/>
      <c r="FHT5" s="70"/>
      <c r="FHU5" s="70"/>
      <c r="FHV5" s="70"/>
      <c r="FHW5" s="70"/>
      <c r="FHX5" s="70"/>
      <c r="FHY5" s="70"/>
      <c r="FHZ5" s="70"/>
      <c r="FIA5" s="70"/>
      <c r="FIB5" s="70"/>
      <c r="FIC5" s="70"/>
      <c r="FID5" s="70"/>
      <c r="FIE5" s="70"/>
      <c r="FIF5" s="70"/>
      <c r="FIG5" s="70"/>
      <c r="FIH5" s="70"/>
      <c r="FII5" s="70"/>
      <c r="FIJ5" s="70"/>
      <c r="FIK5" s="70"/>
      <c r="FIL5" s="70"/>
      <c r="FIM5" s="70"/>
      <c r="FIN5" s="70"/>
      <c r="FIO5" s="70"/>
      <c r="FIP5" s="70"/>
      <c r="FIQ5" s="70"/>
      <c r="FIR5" s="70"/>
      <c r="FIS5" s="70"/>
      <c r="FIT5" s="70"/>
      <c r="FIU5" s="70"/>
      <c r="FIV5" s="70"/>
      <c r="FIW5" s="70"/>
      <c r="FIX5" s="70"/>
      <c r="FIY5" s="70"/>
      <c r="FIZ5" s="70"/>
      <c r="FJA5" s="70"/>
      <c r="FJB5" s="70"/>
      <c r="FJC5" s="70"/>
      <c r="FJD5" s="70"/>
      <c r="FJE5" s="70"/>
      <c r="FJF5" s="70"/>
      <c r="FJG5" s="70"/>
      <c r="FJH5" s="70"/>
      <c r="FJI5" s="70"/>
      <c r="FJJ5" s="70"/>
      <c r="FJK5" s="70"/>
      <c r="FJL5" s="70"/>
      <c r="FJM5" s="70"/>
      <c r="FJN5" s="70"/>
      <c r="FJO5" s="70"/>
      <c r="FJP5" s="70"/>
      <c r="FJQ5" s="70"/>
      <c r="FJR5" s="70"/>
      <c r="FJS5" s="70"/>
      <c r="FJT5" s="70"/>
      <c r="FJU5" s="70"/>
      <c r="FJV5" s="70"/>
      <c r="FJW5" s="70"/>
      <c r="FJX5" s="70"/>
      <c r="FJY5" s="70"/>
      <c r="FJZ5" s="70"/>
      <c r="FKA5" s="70"/>
      <c r="FKB5" s="70"/>
      <c r="FKC5" s="70"/>
      <c r="FKD5" s="70"/>
      <c r="FKE5" s="70"/>
      <c r="FKF5" s="70"/>
      <c r="FKG5" s="70"/>
      <c r="FKH5" s="70"/>
      <c r="FKI5" s="70"/>
      <c r="FKJ5" s="70"/>
      <c r="FKK5" s="70"/>
      <c r="FKL5" s="70"/>
      <c r="FKM5" s="70"/>
      <c r="FKN5" s="70"/>
      <c r="FKO5" s="70"/>
      <c r="FKP5" s="70"/>
      <c r="FKQ5" s="70"/>
      <c r="FKR5" s="70"/>
      <c r="FKS5" s="70"/>
      <c r="FKT5" s="70"/>
      <c r="FKU5" s="70"/>
      <c r="FKV5" s="70"/>
      <c r="FKW5" s="70"/>
      <c r="FKX5" s="70"/>
      <c r="FKY5" s="70"/>
      <c r="FKZ5" s="70"/>
      <c r="FLA5" s="70"/>
      <c r="FLB5" s="70"/>
      <c r="FLC5" s="70"/>
      <c r="FLD5" s="70"/>
      <c r="FLE5" s="70"/>
      <c r="FLF5" s="70"/>
      <c r="FLG5" s="70"/>
      <c r="FLH5" s="70"/>
      <c r="FLI5" s="70"/>
      <c r="FLJ5" s="70"/>
      <c r="FLK5" s="70"/>
      <c r="FLL5" s="70"/>
      <c r="FLM5" s="70"/>
      <c r="FLN5" s="70"/>
      <c r="FLO5" s="70"/>
      <c r="FLP5" s="70"/>
      <c r="FLQ5" s="70"/>
      <c r="FLR5" s="70"/>
      <c r="FLS5" s="70"/>
      <c r="FLT5" s="70"/>
      <c r="FLU5" s="70"/>
      <c r="FLV5" s="70"/>
      <c r="FLW5" s="70"/>
      <c r="FLX5" s="70"/>
      <c r="FLY5" s="70"/>
      <c r="FLZ5" s="70"/>
      <c r="FMA5" s="70"/>
      <c r="FMB5" s="70"/>
      <c r="FMC5" s="70"/>
      <c r="FMD5" s="70"/>
      <c r="FME5" s="70"/>
      <c r="FMF5" s="70"/>
      <c r="FMG5" s="70"/>
      <c r="FMH5" s="70"/>
      <c r="FMI5" s="70"/>
      <c r="FMJ5" s="70"/>
      <c r="FMK5" s="70"/>
      <c r="FML5" s="70"/>
      <c r="FMM5" s="70"/>
      <c r="FMN5" s="70"/>
      <c r="FMO5" s="70"/>
      <c r="FMP5" s="70"/>
      <c r="FMQ5" s="70"/>
      <c r="FMR5" s="70"/>
      <c r="FMS5" s="70"/>
      <c r="FMT5" s="70"/>
      <c r="FMU5" s="70"/>
      <c r="FMV5" s="70"/>
      <c r="FMW5" s="70"/>
      <c r="FMX5" s="70"/>
      <c r="FMY5" s="70"/>
      <c r="FMZ5" s="70"/>
      <c r="FNA5" s="70"/>
      <c r="FNB5" s="70"/>
      <c r="FNC5" s="70"/>
      <c r="FND5" s="70"/>
      <c r="FNE5" s="70"/>
      <c r="FNF5" s="70"/>
      <c r="FNG5" s="70"/>
      <c r="FNH5" s="70"/>
      <c r="FNI5" s="70"/>
      <c r="FNJ5" s="70"/>
      <c r="FNK5" s="70"/>
      <c r="FNL5" s="70"/>
      <c r="FNM5" s="70"/>
      <c r="FNN5" s="70"/>
      <c r="FNO5" s="70"/>
      <c r="FNP5" s="70"/>
      <c r="FNQ5" s="70"/>
      <c r="FNR5" s="70"/>
      <c r="FNS5" s="70"/>
      <c r="FNT5" s="70"/>
      <c r="FNU5" s="70"/>
      <c r="FNV5" s="70"/>
      <c r="FNW5" s="70"/>
      <c r="FNX5" s="70"/>
      <c r="FNY5" s="70"/>
      <c r="FNZ5" s="70"/>
      <c r="FOA5" s="70"/>
      <c r="FOB5" s="70"/>
      <c r="FOC5" s="70"/>
      <c r="FOD5" s="70"/>
      <c r="FOE5" s="70"/>
      <c r="FOF5" s="70"/>
      <c r="FOG5" s="70"/>
      <c r="FOH5" s="70"/>
      <c r="FOI5" s="70"/>
      <c r="FOJ5" s="70"/>
      <c r="FOK5" s="70"/>
      <c r="FOL5" s="70"/>
      <c r="FOM5" s="70"/>
      <c r="FON5" s="70"/>
      <c r="FOO5" s="70"/>
      <c r="FOP5" s="70"/>
      <c r="FOQ5" s="70"/>
      <c r="FOR5" s="70"/>
      <c r="FOS5" s="70"/>
      <c r="FOT5" s="70"/>
      <c r="FOU5" s="70"/>
      <c r="FOV5" s="70"/>
      <c r="FOW5" s="70"/>
      <c r="FOX5" s="70"/>
      <c r="FOY5" s="70"/>
      <c r="FOZ5" s="70"/>
      <c r="FPA5" s="70"/>
      <c r="FPB5" s="70"/>
      <c r="FPC5" s="70"/>
      <c r="FPD5" s="70"/>
      <c r="FPE5" s="70"/>
      <c r="FPF5" s="70"/>
      <c r="FPG5" s="70"/>
      <c r="FPH5" s="70"/>
      <c r="FPI5" s="70"/>
      <c r="FPJ5" s="70"/>
      <c r="FPK5" s="70"/>
      <c r="FPL5" s="70"/>
      <c r="FPM5" s="70"/>
      <c r="FPN5" s="70"/>
      <c r="FPO5" s="70"/>
      <c r="FPP5" s="70"/>
      <c r="FPQ5" s="70"/>
      <c r="FPR5" s="70"/>
      <c r="FPS5" s="70"/>
      <c r="FPT5" s="70"/>
      <c r="FPU5" s="70"/>
      <c r="FPV5" s="70"/>
      <c r="FPW5" s="70"/>
      <c r="FPX5" s="70"/>
      <c r="FPY5" s="70"/>
      <c r="FPZ5" s="70"/>
      <c r="FQA5" s="70"/>
      <c r="FQB5" s="70"/>
      <c r="FQC5" s="70"/>
      <c r="FQD5" s="70"/>
      <c r="FQE5" s="70"/>
      <c r="FQF5" s="70"/>
      <c r="FQG5" s="70"/>
      <c r="FQH5" s="70"/>
      <c r="FQI5" s="70"/>
      <c r="FQJ5" s="70"/>
      <c r="FQK5" s="70"/>
      <c r="FQL5" s="70"/>
      <c r="FQM5" s="70"/>
      <c r="FQN5" s="70"/>
      <c r="FQO5" s="70"/>
      <c r="FQP5" s="70"/>
      <c r="FQQ5" s="70"/>
      <c r="FQR5" s="70"/>
      <c r="FQS5" s="70"/>
      <c r="FQT5" s="70"/>
      <c r="FQU5" s="70"/>
      <c r="FQV5" s="70"/>
      <c r="FQW5" s="70"/>
      <c r="FQX5" s="70"/>
      <c r="FQY5" s="70"/>
      <c r="FQZ5" s="70"/>
      <c r="FRA5" s="70"/>
      <c r="FRB5" s="70"/>
      <c r="FRC5" s="70"/>
      <c r="FRD5" s="70"/>
      <c r="FRE5" s="70"/>
      <c r="FRF5" s="70"/>
      <c r="FRG5" s="70"/>
      <c r="FRH5" s="70"/>
      <c r="FRI5" s="70"/>
      <c r="FRJ5" s="70"/>
      <c r="FRK5" s="70"/>
      <c r="FRL5" s="70"/>
      <c r="FRM5" s="70"/>
      <c r="FRN5" s="70"/>
      <c r="FRO5" s="70"/>
      <c r="FRP5" s="70"/>
      <c r="FRQ5" s="70"/>
      <c r="FRR5" s="70"/>
      <c r="FRS5" s="70"/>
      <c r="FRT5" s="70"/>
      <c r="FRU5" s="70"/>
      <c r="FRV5" s="70"/>
      <c r="FRW5" s="70"/>
      <c r="FRX5" s="70"/>
      <c r="FRY5" s="70"/>
      <c r="FRZ5" s="70"/>
      <c r="FSA5" s="70"/>
      <c r="FSB5" s="70"/>
      <c r="FSC5" s="70"/>
      <c r="FSD5" s="70"/>
      <c r="FSE5" s="70"/>
      <c r="FSF5" s="70"/>
      <c r="FSG5" s="70"/>
      <c r="FSH5" s="70"/>
      <c r="FSI5" s="70"/>
      <c r="FSJ5" s="70"/>
      <c r="FSK5" s="70"/>
      <c r="FSL5" s="70"/>
      <c r="FSM5" s="70"/>
      <c r="FSN5" s="70"/>
      <c r="FSO5" s="70"/>
      <c r="FSP5" s="70"/>
      <c r="FSQ5" s="70"/>
      <c r="FSR5" s="70"/>
      <c r="FSS5" s="70"/>
      <c r="FST5" s="70"/>
      <c r="FSU5" s="70"/>
      <c r="FSV5" s="70"/>
      <c r="FSW5" s="70"/>
      <c r="FSX5" s="70"/>
      <c r="FSY5" s="70"/>
      <c r="FSZ5" s="70"/>
      <c r="FTA5" s="70"/>
      <c r="FTB5" s="70"/>
      <c r="FTC5" s="70"/>
      <c r="FTD5" s="70"/>
      <c r="FTE5" s="70"/>
      <c r="FTF5" s="70"/>
      <c r="FTG5" s="70"/>
      <c r="FTH5" s="70"/>
      <c r="FTI5" s="70"/>
      <c r="FTJ5" s="70"/>
      <c r="FTK5" s="70"/>
      <c r="FTL5" s="70"/>
      <c r="FTM5" s="70"/>
      <c r="FTN5" s="70"/>
      <c r="FTO5" s="70"/>
      <c r="FTP5" s="70"/>
      <c r="FTQ5" s="70"/>
      <c r="FTR5" s="70"/>
      <c r="FTS5" s="70"/>
      <c r="FTT5" s="70"/>
      <c r="FTU5" s="70"/>
      <c r="FTV5" s="70"/>
      <c r="FTW5" s="70"/>
      <c r="FTX5" s="70"/>
      <c r="FTY5" s="70"/>
      <c r="FTZ5" s="70"/>
      <c r="FUA5" s="70"/>
      <c r="FUB5" s="70"/>
      <c r="FUC5" s="70"/>
      <c r="FUD5" s="70"/>
      <c r="FUE5" s="70"/>
      <c r="FUF5" s="70"/>
      <c r="FUG5" s="70"/>
      <c r="FUH5" s="70"/>
      <c r="FUI5" s="70"/>
      <c r="FUJ5" s="70"/>
      <c r="FUK5" s="70"/>
      <c r="FUL5" s="70"/>
      <c r="FUM5" s="70"/>
      <c r="FUN5" s="70"/>
      <c r="FUO5" s="70"/>
      <c r="FUP5" s="70"/>
      <c r="FUQ5" s="70"/>
      <c r="FUR5" s="70"/>
      <c r="FUS5" s="70"/>
      <c r="FUT5" s="70"/>
      <c r="FUU5" s="70"/>
      <c r="FUV5" s="70"/>
      <c r="FUW5" s="70"/>
      <c r="FUX5" s="70"/>
      <c r="FUY5" s="70"/>
      <c r="FUZ5" s="70"/>
      <c r="FVA5" s="70"/>
      <c r="FVB5" s="70"/>
      <c r="FVC5" s="70"/>
      <c r="FVD5" s="70"/>
      <c r="FVE5" s="70"/>
      <c r="FVF5" s="70"/>
      <c r="FVG5" s="70"/>
      <c r="FVH5" s="70"/>
      <c r="FVI5" s="70"/>
      <c r="FVJ5" s="70"/>
      <c r="FVK5" s="70"/>
      <c r="FVL5" s="70"/>
      <c r="FVM5" s="70"/>
      <c r="FVN5" s="70"/>
      <c r="FVO5" s="70"/>
      <c r="FVP5" s="70"/>
      <c r="FVQ5" s="70"/>
      <c r="FVR5" s="70"/>
      <c r="FVS5" s="70"/>
      <c r="FVT5" s="70"/>
      <c r="FVU5" s="70"/>
      <c r="FVV5" s="70"/>
      <c r="FVW5" s="70"/>
      <c r="FVX5" s="70"/>
      <c r="FVY5" s="70"/>
      <c r="FVZ5" s="70"/>
      <c r="FWA5" s="70"/>
      <c r="FWB5" s="70"/>
      <c r="FWC5" s="70"/>
      <c r="FWD5" s="70"/>
      <c r="FWE5" s="70"/>
      <c r="FWF5" s="70"/>
      <c r="FWG5" s="70"/>
      <c r="FWH5" s="70"/>
      <c r="FWI5" s="70"/>
      <c r="FWJ5" s="70"/>
      <c r="FWK5" s="70"/>
      <c r="FWL5" s="70"/>
      <c r="FWM5" s="70"/>
      <c r="FWN5" s="70"/>
      <c r="FWO5" s="70"/>
      <c r="FWP5" s="70"/>
      <c r="FWQ5" s="70"/>
      <c r="FWR5" s="70"/>
      <c r="FWS5" s="70"/>
      <c r="FWT5" s="70"/>
      <c r="FWU5" s="70"/>
      <c r="FWV5" s="70"/>
      <c r="FWW5" s="70"/>
      <c r="FWX5" s="70"/>
      <c r="FWY5" s="70"/>
      <c r="FWZ5" s="70"/>
      <c r="FXA5" s="70"/>
      <c r="FXB5" s="70"/>
      <c r="FXC5" s="70"/>
      <c r="FXD5" s="70"/>
      <c r="FXE5" s="70"/>
      <c r="FXF5" s="70"/>
      <c r="FXG5" s="70"/>
      <c r="FXH5" s="70"/>
      <c r="FXI5" s="70"/>
      <c r="FXJ5" s="70"/>
      <c r="FXK5" s="70"/>
      <c r="FXL5" s="70"/>
      <c r="FXM5" s="70"/>
      <c r="FXN5" s="70"/>
      <c r="FXO5" s="70"/>
      <c r="FXP5" s="70"/>
      <c r="FXQ5" s="70"/>
      <c r="FXR5" s="70"/>
      <c r="FXS5" s="70"/>
      <c r="FXT5" s="70"/>
      <c r="FXU5" s="70"/>
      <c r="FXV5" s="70"/>
      <c r="FXW5" s="70"/>
      <c r="FXX5" s="70"/>
      <c r="FXY5" s="70"/>
      <c r="FXZ5" s="70"/>
      <c r="FYA5" s="70"/>
      <c r="FYB5" s="70"/>
      <c r="FYC5" s="70"/>
      <c r="FYD5" s="70"/>
      <c r="FYE5" s="70"/>
      <c r="FYF5" s="70"/>
      <c r="FYG5" s="70"/>
      <c r="FYH5" s="70"/>
      <c r="FYI5" s="70"/>
      <c r="FYJ5" s="70"/>
      <c r="FYK5" s="70"/>
      <c r="FYL5" s="70"/>
      <c r="FYM5" s="70"/>
      <c r="FYN5" s="70"/>
      <c r="FYO5" s="70"/>
      <c r="FYP5" s="70"/>
      <c r="FYQ5" s="70"/>
      <c r="FYR5" s="70"/>
      <c r="FYS5" s="70"/>
      <c r="FYT5" s="70"/>
      <c r="FYU5" s="70"/>
      <c r="FYV5" s="70"/>
      <c r="FYW5" s="70"/>
      <c r="FYX5" s="70"/>
      <c r="FYY5" s="70"/>
      <c r="FYZ5" s="70"/>
      <c r="FZA5" s="70"/>
      <c r="FZB5" s="70"/>
      <c r="FZC5" s="70"/>
      <c r="FZD5" s="70"/>
      <c r="FZE5" s="70"/>
      <c r="FZF5" s="70"/>
      <c r="FZG5" s="70"/>
      <c r="FZH5" s="70"/>
      <c r="FZI5" s="70"/>
      <c r="FZJ5" s="70"/>
      <c r="FZK5" s="70"/>
      <c r="FZL5" s="70"/>
      <c r="FZM5" s="70"/>
      <c r="FZN5" s="70"/>
      <c r="FZO5" s="70"/>
      <c r="FZP5" s="70"/>
      <c r="FZQ5" s="70"/>
      <c r="FZR5" s="70"/>
      <c r="FZS5" s="70"/>
      <c r="FZT5" s="70"/>
      <c r="FZU5" s="70"/>
      <c r="FZV5" s="70"/>
      <c r="FZW5" s="70"/>
      <c r="FZX5" s="70"/>
      <c r="FZY5" s="70"/>
      <c r="FZZ5" s="70"/>
      <c r="GAA5" s="70"/>
      <c r="GAB5" s="70"/>
      <c r="GAC5" s="70"/>
      <c r="GAD5" s="70"/>
      <c r="GAE5" s="70"/>
      <c r="GAF5" s="70"/>
      <c r="GAG5" s="70"/>
      <c r="GAH5" s="70"/>
      <c r="GAI5" s="70"/>
      <c r="GAJ5" s="70"/>
      <c r="GAK5" s="70"/>
      <c r="GAL5" s="70"/>
      <c r="GAM5" s="70"/>
      <c r="GAN5" s="70"/>
      <c r="GAO5" s="70"/>
      <c r="GAP5" s="70"/>
      <c r="GAQ5" s="70"/>
      <c r="GAR5" s="70"/>
      <c r="GAS5" s="70"/>
      <c r="GAT5" s="70"/>
      <c r="GAU5" s="70"/>
      <c r="GAV5" s="70"/>
      <c r="GAW5" s="70"/>
      <c r="GAX5" s="70"/>
      <c r="GAY5" s="70"/>
      <c r="GAZ5" s="70"/>
      <c r="GBA5" s="70"/>
      <c r="GBB5" s="70"/>
      <c r="GBC5" s="70"/>
      <c r="GBD5" s="70"/>
      <c r="GBE5" s="70"/>
      <c r="GBF5" s="70"/>
      <c r="GBG5" s="70"/>
      <c r="GBH5" s="70"/>
      <c r="GBI5" s="70"/>
      <c r="GBJ5" s="70"/>
      <c r="GBK5" s="70"/>
      <c r="GBL5" s="70"/>
      <c r="GBM5" s="70"/>
      <c r="GBN5" s="70"/>
      <c r="GBO5" s="70"/>
      <c r="GBP5" s="70"/>
      <c r="GBQ5" s="70"/>
      <c r="GBR5" s="70"/>
      <c r="GBS5" s="70"/>
      <c r="GBT5" s="70"/>
      <c r="GBU5" s="70"/>
      <c r="GBV5" s="70"/>
      <c r="GBW5" s="70"/>
      <c r="GBX5" s="70"/>
      <c r="GBY5" s="70"/>
      <c r="GBZ5" s="70"/>
      <c r="GCA5" s="70"/>
      <c r="GCB5" s="70"/>
      <c r="GCC5" s="70"/>
      <c r="GCD5" s="70"/>
      <c r="GCE5" s="70"/>
      <c r="GCF5" s="70"/>
      <c r="GCG5" s="70"/>
      <c r="GCH5" s="70"/>
      <c r="GCI5" s="70"/>
      <c r="GCJ5" s="70"/>
      <c r="GCK5" s="70"/>
      <c r="GCL5" s="70"/>
      <c r="GCM5" s="70"/>
      <c r="GCN5" s="70"/>
      <c r="GCO5" s="70"/>
      <c r="GCP5" s="70"/>
      <c r="GCQ5" s="70"/>
      <c r="GCR5" s="70"/>
      <c r="GCS5" s="70"/>
      <c r="GCT5" s="70"/>
      <c r="GCU5" s="70"/>
      <c r="GCV5" s="70"/>
      <c r="GCW5" s="70"/>
      <c r="GCX5" s="70"/>
      <c r="GCY5" s="70"/>
      <c r="GCZ5" s="70"/>
      <c r="GDA5" s="70"/>
      <c r="GDB5" s="70"/>
      <c r="GDC5" s="70"/>
      <c r="GDD5" s="70"/>
      <c r="GDE5" s="70"/>
      <c r="GDF5" s="70"/>
      <c r="GDG5" s="70"/>
      <c r="GDH5" s="70"/>
      <c r="GDI5" s="70"/>
      <c r="GDJ5" s="70"/>
      <c r="GDK5" s="70"/>
      <c r="GDL5" s="70"/>
      <c r="GDM5" s="70"/>
      <c r="GDN5" s="70"/>
      <c r="GDO5" s="70"/>
      <c r="GDP5" s="70"/>
      <c r="GDQ5" s="70"/>
      <c r="GDR5" s="70"/>
      <c r="GDS5" s="70"/>
      <c r="GDT5" s="70"/>
      <c r="GDU5" s="70"/>
      <c r="GDV5" s="70"/>
      <c r="GDW5" s="70"/>
      <c r="GDX5" s="70"/>
      <c r="GDY5" s="70"/>
      <c r="GDZ5" s="70"/>
      <c r="GEA5" s="70"/>
      <c r="GEB5" s="70"/>
      <c r="GEC5" s="70"/>
      <c r="GED5" s="70"/>
      <c r="GEE5" s="70"/>
      <c r="GEF5" s="70"/>
      <c r="GEG5" s="70"/>
      <c r="GEH5" s="70"/>
      <c r="GEI5" s="70"/>
      <c r="GEJ5" s="70"/>
      <c r="GEK5" s="70"/>
      <c r="GEL5" s="70"/>
      <c r="GEM5" s="70"/>
      <c r="GEN5" s="70"/>
      <c r="GEO5" s="70"/>
      <c r="GEP5" s="70"/>
      <c r="GEQ5" s="70"/>
      <c r="GER5" s="70"/>
      <c r="GES5" s="70"/>
      <c r="GET5" s="70"/>
      <c r="GEU5" s="70"/>
      <c r="GEV5" s="70"/>
      <c r="GEW5" s="70"/>
      <c r="GEX5" s="70"/>
      <c r="GEY5" s="70"/>
      <c r="GEZ5" s="70"/>
      <c r="GFA5" s="70"/>
      <c r="GFB5" s="70"/>
      <c r="GFC5" s="70"/>
      <c r="GFD5" s="70"/>
      <c r="GFE5" s="70"/>
      <c r="GFF5" s="70"/>
      <c r="GFG5" s="70"/>
      <c r="GFH5" s="70"/>
      <c r="GFI5" s="70"/>
      <c r="GFJ5" s="70"/>
      <c r="GFK5" s="70"/>
      <c r="GFL5" s="70"/>
      <c r="GFM5" s="70"/>
      <c r="GFN5" s="70"/>
      <c r="GFO5" s="70"/>
      <c r="GFP5" s="70"/>
      <c r="GFQ5" s="70"/>
      <c r="GFR5" s="70"/>
      <c r="GFS5" s="70"/>
      <c r="GFT5" s="70"/>
      <c r="GFU5" s="70"/>
      <c r="GFV5" s="70"/>
      <c r="GFW5" s="70"/>
      <c r="GFX5" s="70"/>
      <c r="GFY5" s="70"/>
      <c r="GFZ5" s="70"/>
      <c r="GGA5" s="70"/>
      <c r="GGB5" s="70"/>
      <c r="GGC5" s="70"/>
      <c r="GGD5" s="70"/>
      <c r="GGE5" s="70"/>
      <c r="GGF5" s="70"/>
      <c r="GGG5" s="70"/>
      <c r="GGH5" s="70"/>
      <c r="GGI5" s="70"/>
      <c r="GGJ5" s="70"/>
      <c r="GGK5" s="70"/>
      <c r="GGL5" s="70"/>
      <c r="GGM5" s="70"/>
      <c r="GGN5" s="70"/>
      <c r="GGO5" s="70"/>
      <c r="GGP5" s="70"/>
      <c r="GGQ5" s="70"/>
      <c r="GGR5" s="70"/>
      <c r="GGS5" s="70"/>
      <c r="GGT5" s="70"/>
      <c r="GGU5" s="70"/>
      <c r="GGV5" s="70"/>
      <c r="GGW5" s="70"/>
      <c r="GGX5" s="70"/>
      <c r="GGY5" s="70"/>
      <c r="GGZ5" s="70"/>
      <c r="GHA5" s="70"/>
      <c r="GHB5" s="70"/>
      <c r="GHC5" s="70"/>
      <c r="GHD5" s="70"/>
      <c r="GHE5" s="70"/>
      <c r="GHF5" s="70"/>
      <c r="GHG5" s="70"/>
      <c r="GHH5" s="70"/>
      <c r="GHI5" s="70"/>
      <c r="GHJ5" s="70"/>
      <c r="GHK5" s="70"/>
      <c r="GHL5" s="70"/>
      <c r="GHM5" s="70"/>
      <c r="GHN5" s="70"/>
      <c r="GHO5" s="70"/>
      <c r="GHP5" s="70"/>
      <c r="GHQ5" s="70"/>
      <c r="GHR5" s="70"/>
      <c r="GHS5" s="70"/>
      <c r="GHT5" s="70"/>
      <c r="GHU5" s="70"/>
      <c r="GHV5" s="70"/>
      <c r="GHW5" s="70"/>
      <c r="GHX5" s="70"/>
      <c r="GHY5" s="70"/>
      <c r="GHZ5" s="70"/>
      <c r="GIA5" s="70"/>
      <c r="GIB5" s="70"/>
      <c r="GIC5" s="70"/>
      <c r="GID5" s="70"/>
      <c r="GIE5" s="70"/>
      <c r="GIF5" s="70"/>
      <c r="GIG5" s="70"/>
      <c r="GIH5" s="70"/>
      <c r="GII5" s="70"/>
      <c r="GIJ5" s="70"/>
      <c r="GIK5" s="70"/>
      <c r="GIL5" s="70"/>
      <c r="GIM5" s="70"/>
      <c r="GIN5" s="70"/>
      <c r="GIO5" s="70"/>
      <c r="GIP5" s="70"/>
      <c r="GIQ5" s="70"/>
      <c r="GIR5" s="70"/>
      <c r="GIS5" s="70"/>
      <c r="GIT5" s="70"/>
      <c r="GIU5" s="70"/>
      <c r="GIV5" s="70"/>
      <c r="GIW5" s="70"/>
      <c r="GIX5" s="70"/>
      <c r="GIY5" s="70"/>
      <c r="GIZ5" s="70"/>
      <c r="GJA5" s="70"/>
      <c r="GJB5" s="70"/>
      <c r="GJC5" s="70"/>
      <c r="GJD5" s="70"/>
      <c r="GJE5" s="70"/>
      <c r="GJF5" s="70"/>
      <c r="GJG5" s="70"/>
      <c r="GJH5" s="70"/>
      <c r="GJI5" s="70"/>
      <c r="GJJ5" s="70"/>
      <c r="GJK5" s="70"/>
      <c r="GJL5" s="70"/>
      <c r="GJM5" s="70"/>
      <c r="GJN5" s="70"/>
      <c r="GJO5" s="70"/>
      <c r="GJP5" s="70"/>
      <c r="GJQ5" s="70"/>
      <c r="GJR5" s="70"/>
      <c r="GJS5" s="70"/>
      <c r="GJT5" s="70"/>
      <c r="GJU5" s="70"/>
      <c r="GJV5" s="70"/>
      <c r="GJW5" s="70"/>
      <c r="GJX5" s="70"/>
      <c r="GJY5" s="70"/>
      <c r="GJZ5" s="70"/>
      <c r="GKA5" s="70"/>
      <c r="GKB5" s="70"/>
      <c r="GKC5" s="70"/>
      <c r="GKD5" s="70"/>
      <c r="GKE5" s="70"/>
      <c r="GKF5" s="70"/>
      <c r="GKG5" s="70"/>
      <c r="GKH5" s="70"/>
      <c r="GKI5" s="70"/>
      <c r="GKJ5" s="70"/>
      <c r="GKK5" s="70"/>
      <c r="GKL5" s="70"/>
      <c r="GKM5" s="70"/>
      <c r="GKN5" s="70"/>
      <c r="GKO5" s="70"/>
      <c r="GKP5" s="70"/>
      <c r="GKQ5" s="70"/>
      <c r="GKR5" s="70"/>
      <c r="GKS5" s="70"/>
      <c r="GKT5" s="70"/>
      <c r="GKU5" s="70"/>
      <c r="GKV5" s="70"/>
      <c r="GKW5" s="70"/>
      <c r="GKX5" s="70"/>
      <c r="GKY5" s="70"/>
      <c r="GKZ5" s="70"/>
      <c r="GLA5" s="70"/>
      <c r="GLB5" s="70"/>
      <c r="GLC5" s="70"/>
      <c r="GLD5" s="70"/>
      <c r="GLE5" s="70"/>
      <c r="GLF5" s="70"/>
      <c r="GLG5" s="70"/>
      <c r="GLH5" s="70"/>
      <c r="GLI5" s="70"/>
      <c r="GLJ5" s="70"/>
      <c r="GLK5" s="70"/>
      <c r="GLL5" s="70"/>
      <c r="GLM5" s="70"/>
      <c r="GLN5" s="70"/>
      <c r="GLO5" s="70"/>
      <c r="GLP5" s="70"/>
      <c r="GLQ5" s="70"/>
      <c r="GLR5" s="70"/>
      <c r="GLS5" s="70"/>
      <c r="GLT5" s="70"/>
      <c r="GLU5" s="70"/>
      <c r="GLV5" s="70"/>
      <c r="GLW5" s="70"/>
      <c r="GLX5" s="70"/>
      <c r="GLY5" s="70"/>
      <c r="GLZ5" s="70"/>
      <c r="GMA5" s="70"/>
      <c r="GMB5" s="70"/>
      <c r="GMC5" s="70"/>
      <c r="GMD5" s="70"/>
      <c r="GME5" s="70"/>
      <c r="GMF5" s="70"/>
      <c r="GMG5" s="70"/>
      <c r="GMH5" s="70"/>
      <c r="GMI5" s="70"/>
      <c r="GMJ5" s="70"/>
      <c r="GMK5" s="70"/>
      <c r="GML5" s="70"/>
      <c r="GMM5" s="70"/>
      <c r="GMN5" s="70"/>
      <c r="GMO5" s="70"/>
      <c r="GMP5" s="70"/>
      <c r="GMQ5" s="70"/>
      <c r="GMR5" s="70"/>
      <c r="GMS5" s="70"/>
      <c r="GMT5" s="70"/>
      <c r="GMU5" s="70"/>
      <c r="GMV5" s="70"/>
      <c r="GMW5" s="70"/>
      <c r="GMX5" s="70"/>
      <c r="GMY5" s="70"/>
      <c r="GMZ5" s="70"/>
      <c r="GNA5" s="70"/>
      <c r="GNB5" s="70"/>
      <c r="GNC5" s="70"/>
      <c r="GND5" s="70"/>
      <c r="GNE5" s="70"/>
      <c r="GNF5" s="70"/>
      <c r="GNG5" s="70"/>
      <c r="GNH5" s="70"/>
      <c r="GNI5" s="70"/>
      <c r="GNJ5" s="70"/>
      <c r="GNK5" s="70"/>
      <c r="GNL5" s="70"/>
      <c r="GNM5" s="70"/>
      <c r="GNN5" s="70"/>
      <c r="GNO5" s="70"/>
      <c r="GNP5" s="70"/>
      <c r="GNQ5" s="70"/>
      <c r="GNR5" s="70"/>
      <c r="GNS5" s="70"/>
      <c r="GNT5" s="70"/>
      <c r="GNU5" s="70"/>
      <c r="GNV5" s="70"/>
      <c r="GNW5" s="70"/>
      <c r="GNX5" s="70"/>
      <c r="GNY5" s="70"/>
      <c r="GNZ5" s="70"/>
      <c r="GOA5" s="70"/>
      <c r="GOB5" s="70"/>
      <c r="GOC5" s="70"/>
      <c r="GOD5" s="70"/>
      <c r="GOE5" s="70"/>
      <c r="GOF5" s="70"/>
      <c r="GOG5" s="70"/>
      <c r="GOH5" s="70"/>
      <c r="GOI5" s="70"/>
      <c r="GOJ5" s="70"/>
      <c r="GOK5" s="70"/>
      <c r="GOL5" s="70"/>
      <c r="GOM5" s="70"/>
      <c r="GON5" s="70"/>
      <c r="GOO5" s="70"/>
      <c r="GOP5" s="70"/>
      <c r="GOQ5" s="70"/>
      <c r="GOR5" s="70"/>
      <c r="GOS5" s="70"/>
      <c r="GOT5" s="70"/>
      <c r="GOU5" s="70"/>
      <c r="GOV5" s="70"/>
      <c r="GOW5" s="70"/>
      <c r="GOX5" s="70"/>
      <c r="GOY5" s="70"/>
      <c r="GOZ5" s="70"/>
      <c r="GPA5" s="70"/>
      <c r="GPB5" s="70"/>
      <c r="GPC5" s="70"/>
      <c r="GPD5" s="70"/>
      <c r="GPE5" s="70"/>
      <c r="GPF5" s="70"/>
      <c r="GPG5" s="70"/>
      <c r="GPH5" s="70"/>
      <c r="GPI5" s="70"/>
      <c r="GPJ5" s="70"/>
      <c r="GPK5" s="70"/>
      <c r="GPL5" s="70"/>
      <c r="GPM5" s="70"/>
      <c r="GPN5" s="70"/>
      <c r="GPO5" s="70"/>
      <c r="GPP5" s="70"/>
      <c r="GPQ5" s="70"/>
      <c r="GPR5" s="70"/>
      <c r="GPS5" s="70"/>
      <c r="GPT5" s="70"/>
      <c r="GPU5" s="70"/>
      <c r="GPV5" s="70"/>
      <c r="GPW5" s="70"/>
      <c r="GPX5" s="70"/>
      <c r="GPY5" s="70"/>
      <c r="GPZ5" s="70"/>
      <c r="GQA5" s="70"/>
      <c r="GQB5" s="70"/>
      <c r="GQC5" s="70"/>
      <c r="GQD5" s="70"/>
      <c r="GQE5" s="70"/>
      <c r="GQF5" s="70"/>
      <c r="GQG5" s="70"/>
      <c r="GQH5" s="70"/>
      <c r="GQI5" s="70"/>
      <c r="GQJ5" s="70"/>
      <c r="GQK5" s="70"/>
      <c r="GQL5" s="70"/>
      <c r="GQM5" s="70"/>
      <c r="GQN5" s="70"/>
      <c r="GQO5" s="70"/>
      <c r="GQP5" s="70"/>
      <c r="GQQ5" s="70"/>
      <c r="GQR5" s="70"/>
      <c r="GQS5" s="70"/>
      <c r="GQT5" s="70"/>
      <c r="GQU5" s="70"/>
      <c r="GQV5" s="70"/>
      <c r="GQW5" s="70"/>
      <c r="GQX5" s="70"/>
      <c r="GQY5" s="70"/>
      <c r="GQZ5" s="70"/>
      <c r="GRA5" s="70"/>
      <c r="GRB5" s="70"/>
      <c r="GRC5" s="70"/>
      <c r="GRD5" s="70"/>
      <c r="GRE5" s="70"/>
      <c r="GRF5" s="70"/>
      <c r="GRG5" s="70"/>
      <c r="GRH5" s="70"/>
      <c r="GRI5" s="70"/>
      <c r="GRJ5" s="70"/>
      <c r="GRK5" s="70"/>
      <c r="GRL5" s="70"/>
      <c r="GRM5" s="70"/>
      <c r="GRN5" s="70"/>
      <c r="GRO5" s="70"/>
      <c r="GRP5" s="70"/>
      <c r="GRQ5" s="70"/>
      <c r="GRR5" s="70"/>
      <c r="GRS5" s="70"/>
      <c r="GRT5" s="70"/>
      <c r="GRU5" s="70"/>
      <c r="GRV5" s="70"/>
      <c r="GRW5" s="70"/>
      <c r="GRX5" s="70"/>
      <c r="GRY5" s="70"/>
      <c r="GRZ5" s="70"/>
      <c r="GSA5" s="70"/>
      <c r="GSB5" s="70"/>
      <c r="GSC5" s="70"/>
      <c r="GSD5" s="70"/>
      <c r="GSE5" s="70"/>
      <c r="GSF5" s="70"/>
      <c r="GSG5" s="70"/>
      <c r="GSH5" s="70"/>
      <c r="GSI5" s="70"/>
      <c r="GSJ5" s="70"/>
      <c r="GSK5" s="70"/>
      <c r="GSL5" s="70"/>
      <c r="GSM5" s="70"/>
      <c r="GSN5" s="70"/>
      <c r="GSO5" s="70"/>
      <c r="GSP5" s="70"/>
      <c r="GSQ5" s="70"/>
      <c r="GSR5" s="70"/>
      <c r="GSS5" s="70"/>
      <c r="GST5" s="70"/>
      <c r="GSU5" s="70"/>
      <c r="GSV5" s="70"/>
      <c r="GSW5" s="70"/>
      <c r="GSX5" s="70"/>
      <c r="GSY5" s="70"/>
      <c r="GSZ5" s="70"/>
      <c r="GTA5" s="70"/>
      <c r="GTB5" s="70"/>
      <c r="GTC5" s="70"/>
      <c r="GTD5" s="70"/>
      <c r="GTE5" s="70"/>
      <c r="GTF5" s="70"/>
      <c r="GTG5" s="70"/>
      <c r="GTH5" s="70"/>
      <c r="GTI5" s="70"/>
      <c r="GTJ5" s="70"/>
      <c r="GTK5" s="70"/>
      <c r="GTL5" s="70"/>
      <c r="GTM5" s="70"/>
      <c r="GTN5" s="70"/>
      <c r="GTO5" s="70"/>
      <c r="GTP5" s="70"/>
      <c r="GTQ5" s="70"/>
      <c r="GTR5" s="70"/>
      <c r="GTS5" s="70"/>
      <c r="GTT5" s="70"/>
      <c r="GTU5" s="70"/>
      <c r="GTV5" s="70"/>
      <c r="GTW5" s="70"/>
      <c r="GTX5" s="70"/>
      <c r="GTY5" s="70"/>
      <c r="GTZ5" s="70"/>
      <c r="GUA5" s="70"/>
      <c r="GUB5" s="70"/>
      <c r="GUC5" s="70"/>
      <c r="GUD5" s="70"/>
      <c r="GUE5" s="70"/>
      <c r="GUF5" s="70"/>
      <c r="GUG5" s="70"/>
      <c r="GUH5" s="70"/>
      <c r="GUI5" s="70"/>
      <c r="GUJ5" s="70"/>
      <c r="GUK5" s="70"/>
      <c r="GUL5" s="70"/>
      <c r="GUM5" s="70"/>
      <c r="GUN5" s="70"/>
      <c r="GUO5" s="70"/>
      <c r="GUP5" s="70"/>
      <c r="GUQ5" s="70"/>
      <c r="GUR5" s="70"/>
      <c r="GUS5" s="70"/>
      <c r="GUT5" s="70"/>
      <c r="GUU5" s="70"/>
      <c r="GUV5" s="70"/>
      <c r="GUW5" s="70"/>
      <c r="GUX5" s="70"/>
      <c r="GUY5" s="70"/>
      <c r="GUZ5" s="70"/>
      <c r="GVA5" s="70"/>
      <c r="GVB5" s="70"/>
      <c r="GVC5" s="70"/>
      <c r="GVD5" s="70"/>
      <c r="GVE5" s="70"/>
      <c r="GVF5" s="70"/>
      <c r="GVG5" s="70"/>
      <c r="GVH5" s="70"/>
      <c r="GVI5" s="70"/>
      <c r="GVJ5" s="70"/>
      <c r="GVK5" s="70"/>
      <c r="GVL5" s="70"/>
      <c r="GVM5" s="70"/>
      <c r="GVN5" s="70"/>
      <c r="GVO5" s="70"/>
      <c r="GVP5" s="70"/>
      <c r="GVQ5" s="70"/>
      <c r="GVR5" s="70"/>
      <c r="GVS5" s="70"/>
      <c r="GVT5" s="70"/>
      <c r="GVU5" s="70"/>
      <c r="GVV5" s="70"/>
      <c r="GVW5" s="70"/>
      <c r="GVX5" s="70"/>
      <c r="GVY5" s="70"/>
      <c r="GVZ5" s="70"/>
      <c r="GWA5" s="70"/>
      <c r="GWB5" s="70"/>
      <c r="GWC5" s="70"/>
      <c r="GWD5" s="70"/>
      <c r="GWE5" s="70"/>
      <c r="GWF5" s="70"/>
      <c r="GWG5" s="70"/>
      <c r="GWH5" s="70"/>
      <c r="GWI5" s="70"/>
      <c r="GWJ5" s="70"/>
      <c r="GWK5" s="70"/>
      <c r="GWL5" s="70"/>
      <c r="GWM5" s="70"/>
      <c r="GWN5" s="70"/>
      <c r="GWO5" s="70"/>
      <c r="GWP5" s="70"/>
      <c r="GWQ5" s="70"/>
      <c r="GWR5" s="70"/>
      <c r="GWS5" s="70"/>
      <c r="GWT5" s="70"/>
      <c r="GWU5" s="70"/>
      <c r="GWV5" s="70"/>
      <c r="GWW5" s="70"/>
      <c r="GWX5" s="70"/>
      <c r="GWY5" s="70"/>
      <c r="GWZ5" s="70"/>
      <c r="GXA5" s="70"/>
      <c r="GXB5" s="70"/>
      <c r="GXC5" s="70"/>
      <c r="GXD5" s="70"/>
      <c r="GXE5" s="70"/>
      <c r="GXF5" s="70"/>
      <c r="GXG5" s="70"/>
      <c r="GXH5" s="70"/>
      <c r="GXI5" s="70"/>
      <c r="GXJ5" s="70"/>
      <c r="GXK5" s="70"/>
      <c r="GXL5" s="70"/>
      <c r="GXM5" s="70"/>
      <c r="GXN5" s="70"/>
      <c r="GXO5" s="70"/>
      <c r="GXP5" s="70"/>
      <c r="GXQ5" s="70"/>
      <c r="GXR5" s="70"/>
      <c r="GXS5" s="70"/>
      <c r="GXT5" s="70"/>
      <c r="GXU5" s="70"/>
      <c r="GXV5" s="70"/>
      <c r="GXW5" s="70"/>
      <c r="GXX5" s="70"/>
      <c r="GXY5" s="70"/>
      <c r="GXZ5" s="70"/>
      <c r="GYA5" s="70"/>
      <c r="GYB5" s="70"/>
      <c r="GYC5" s="70"/>
      <c r="GYD5" s="70"/>
      <c r="GYE5" s="70"/>
      <c r="GYF5" s="70"/>
      <c r="GYG5" s="70"/>
      <c r="GYH5" s="70"/>
      <c r="GYI5" s="70"/>
      <c r="GYJ5" s="70"/>
      <c r="GYK5" s="70"/>
      <c r="GYL5" s="70"/>
      <c r="GYM5" s="70"/>
      <c r="GYN5" s="70"/>
      <c r="GYO5" s="70"/>
      <c r="GYP5" s="70"/>
      <c r="GYQ5" s="70"/>
      <c r="GYR5" s="70"/>
      <c r="GYS5" s="70"/>
      <c r="GYT5" s="70"/>
      <c r="GYU5" s="70"/>
      <c r="GYV5" s="70"/>
      <c r="GYW5" s="70"/>
      <c r="GYX5" s="70"/>
      <c r="GYY5" s="70"/>
      <c r="GYZ5" s="70"/>
      <c r="GZA5" s="70"/>
      <c r="GZB5" s="70"/>
      <c r="GZC5" s="70"/>
      <c r="GZD5" s="70"/>
      <c r="GZE5" s="70"/>
      <c r="GZF5" s="70"/>
      <c r="GZG5" s="70"/>
      <c r="GZH5" s="70"/>
      <c r="GZI5" s="70"/>
      <c r="GZJ5" s="70"/>
      <c r="GZK5" s="70"/>
      <c r="GZL5" s="70"/>
      <c r="GZM5" s="70"/>
      <c r="GZN5" s="70"/>
      <c r="GZO5" s="70"/>
      <c r="GZP5" s="70"/>
      <c r="GZQ5" s="70"/>
      <c r="GZR5" s="70"/>
      <c r="GZS5" s="70"/>
      <c r="GZT5" s="70"/>
      <c r="GZU5" s="70"/>
      <c r="GZV5" s="70"/>
      <c r="GZW5" s="70"/>
      <c r="GZX5" s="70"/>
      <c r="GZY5" s="70"/>
      <c r="GZZ5" s="70"/>
      <c r="HAA5" s="70"/>
      <c r="HAB5" s="70"/>
      <c r="HAC5" s="70"/>
      <c r="HAD5" s="70"/>
      <c r="HAE5" s="70"/>
      <c r="HAF5" s="70"/>
      <c r="HAG5" s="70"/>
      <c r="HAH5" s="70"/>
      <c r="HAI5" s="70"/>
      <c r="HAJ5" s="70"/>
      <c r="HAK5" s="70"/>
      <c r="HAL5" s="70"/>
      <c r="HAM5" s="70"/>
      <c r="HAN5" s="70"/>
      <c r="HAO5" s="70"/>
      <c r="HAP5" s="70"/>
      <c r="HAQ5" s="70"/>
      <c r="HAR5" s="70"/>
      <c r="HAS5" s="70"/>
      <c r="HAT5" s="70"/>
      <c r="HAU5" s="70"/>
      <c r="HAV5" s="70"/>
      <c r="HAW5" s="70"/>
      <c r="HAX5" s="70"/>
      <c r="HAY5" s="70"/>
      <c r="HAZ5" s="70"/>
      <c r="HBA5" s="70"/>
      <c r="HBB5" s="70"/>
      <c r="HBC5" s="70"/>
      <c r="HBD5" s="70"/>
      <c r="HBE5" s="70"/>
      <c r="HBF5" s="70"/>
      <c r="HBG5" s="70"/>
      <c r="HBH5" s="70"/>
      <c r="HBI5" s="70"/>
      <c r="HBJ5" s="70"/>
      <c r="HBK5" s="70"/>
      <c r="HBL5" s="70"/>
      <c r="HBM5" s="70"/>
      <c r="HBN5" s="70"/>
      <c r="HBO5" s="70"/>
      <c r="HBP5" s="70"/>
      <c r="HBQ5" s="70"/>
      <c r="HBR5" s="70"/>
      <c r="HBS5" s="70"/>
      <c r="HBT5" s="70"/>
      <c r="HBU5" s="70"/>
      <c r="HBV5" s="70"/>
      <c r="HBW5" s="70"/>
      <c r="HBX5" s="70"/>
      <c r="HBY5" s="70"/>
      <c r="HBZ5" s="70"/>
      <c r="HCA5" s="70"/>
      <c r="HCB5" s="70"/>
      <c r="HCC5" s="70"/>
      <c r="HCD5" s="70"/>
      <c r="HCE5" s="70"/>
      <c r="HCF5" s="70"/>
      <c r="HCG5" s="70"/>
      <c r="HCH5" s="70"/>
      <c r="HCI5" s="70"/>
      <c r="HCJ5" s="70"/>
      <c r="HCK5" s="70"/>
      <c r="HCL5" s="70"/>
      <c r="HCM5" s="70"/>
      <c r="HCN5" s="70"/>
      <c r="HCO5" s="70"/>
      <c r="HCP5" s="70"/>
      <c r="HCQ5" s="70"/>
      <c r="HCR5" s="70"/>
      <c r="HCS5" s="70"/>
      <c r="HCT5" s="70"/>
      <c r="HCU5" s="70"/>
      <c r="HCV5" s="70"/>
      <c r="HCW5" s="70"/>
      <c r="HCX5" s="70"/>
      <c r="HCY5" s="70"/>
      <c r="HCZ5" s="70"/>
      <c r="HDA5" s="70"/>
      <c r="HDB5" s="70"/>
      <c r="HDC5" s="70"/>
      <c r="HDD5" s="70"/>
      <c r="HDE5" s="70"/>
      <c r="HDF5" s="70"/>
      <c r="HDG5" s="70"/>
      <c r="HDH5" s="70"/>
      <c r="HDI5" s="70"/>
      <c r="HDJ5" s="70"/>
      <c r="HDK5" s="70"/>
      <c r="HDL5" s="70"/>
      <c r="HDM5" s="70"/>
      <c r="HDN5" s="70"/>
      <c r="HDO5" s="70"/>
      <c r="HDP5" s="70"/>
      <c r="HDQ5" s="70"/>
      <c r="HDR5" s="70"/>
      <c r="HDS5" s="70"/>
      <c r="HDT5" s="70"/>
      <c r="HDU5" s="70"/>
      <c r="HDV5" s="70"/>
      <c r="HDW5" s="70"/>
      <c r="HDX5" s="70"/>
      <c r="HDY5" s="70"/>
      <c r="HDZ5" s="70"/>
      <c r="HEA5" s="70"/>
      <c r="HEB5" s="70"/>
      <c r="HEC5" s="70"/>
      <c r="HED5" s="70"/>
      <c r="HEE5" s="70"/>
      <c r="HEF5" s="70"/>
      <c r="HEG5" s="70"/>
      <c r="HEH5" s="70"/>
      <c r="HEI5" s="70"/>
      <c r="HEJ5" s="70"/>
      <c r="HEK5" s="70"/>
      <c r="HEL5" s="70"/>
      <c r="HEM5" s="70"/>
      <c r="HEN5" s="70"/>
      <c r="HEO5" s="70"/>
      <c r="HEP5" s="70"/>
      <c r="HEQ5" s="70"/>
      <c r="HER5" s="70"/>
      <c r="HES5" s="70"/>
      <c r="HET5" s="70"/>
      <c r="HEU5" s="70"/>
      <c r="HEV5" s="70"/>
      <c r="HEW5" s="70"/>
      <c r="HEX5" s="70"/>
      <c r="HEY5" s="70"/>
      <c r="HEZ5" s="70"/>
      <c r="HFA5" s="70"/>
      <c r="HFB5" s="70"/>
      <c r="HFC5" s="70"/>
      <c r="HFD5" s="70"/>
      <c r="HFE5" s="70"/>
      <c r="HFF5" s="70"/>
      <c r="HFG5" s="70"/>
      <c r="HFH5" s="70"/>
      <c r="HFI5" s="70"/>
      <c r="HFJ5" s="70"/>
      <c r="HFK5" s="70"/>
      <c r="HFL5" s="70"/>
      <c r="HFM5" s="70"/>
      <c r="HFN5" s="70"/>
      <c r="HFO5" s="70"/>
      <c r="HFP5" s="70"/>
      <c r="HFQ5" s="70"/>
      <c r="HFR5" s="70"/>
      <c r="HFS5" s="70"/>
      <c r="HFT5" s="70"/>
      <c r="HFU5" s="70"/>
      <c r="HFV5" s="70"/>
      <c r="HFW5" s="70"/>
      <c r="HFX5" s="70"/>
      <c r="HFY5" s="70"/>
      <c r="HFZ5" s="70"/>
      <c r="HGA5" s="70"/>
      <c r="HGB5" s="70"/>
      <c r="HGC5" s="70"/>
      <c r="HGD5" s="70"/>
      <c r="HGE5" s="70"/>
      <c r="HGF5" s="70"/>
      <c r="HGG5" s="70"/>
      <c r="HGH5" s="70"/>
      <c r="HGI5" s="70"/>
      <c r="HGJ5" s="70"/>
      <c r="HGK5" s="70"/>
      <c r="HGL5" s="70"/>
      <c r="HGM5" s="70"/>
      <c r="HGN5" s="70"/>
      <c r="HGO5" s="70"/>
      <c r="HGP5" s="70"/>
      <c r="HGQ5" s="70"/>
      <c r="HGR5" s="70"/>
      <c r="HGS5" s="70"/>
      <c r="HGT5" s="70"/>
      <c r="HGU5" s="70"/>
      <c r="HGV5" s="70"/>
      <c r="HGW5" s="70"/>
      <c r="HGX5" s="70"/>
      <c r="HGY5" s="70"/>
      <c r="HGZ5" s="70"/>
      <c r="HHA5" s="70"/>
      <c r="HHB5" s="70"/>
      <c r="HHC5" s="70"/>
      <c r="HHD5" s="70"/>
      <c r="HHE5" s="70"/>
      <c r="HHF5" s="70"/>
      <c r="HHG5" s="70"/>
      <c r="HHH5" s="70"/>
      <c r="HHI5" s="70"/>
      <c r="HHJ5" s="70"/>
      <c r="HHK5" s="70"/>
      <c r="HHL5" s="70"/>
      <c r="HHM5" s="70"/>
      <c r="HHN5" s="70"/>
      <c r="HHO5" s="70"/>
      <c r="HHP5" s="70"/>
      <c r="HHQ5" s="70"/>
      <c r="HHR5" s="70"/>
      <c r="HHS5" s="70"/>
      <c r="HHT5" s="70"/>
      <c r="HHU5" s="70"/>
      <c r="HHV5" s="70"/>
      <c r="HHW5" s="70"/>
      <c r="HHX5" s="70"/>
      <c r="HHY5" s="70"/>
      <c r="HHZ5" s="70"/>
      <c r="HIA5" s="70"/>
      <c r="HIB5" s="70"/>
      <c r="HIC5" s="70"/>
      <c r="HID5" s="70"/>
      <c r="HIE5" s="70"/>
      <c r="HIF5" s="70"/>
      <c r="HIG5" s="70"/>
      <c r="HIH5" s="70"/>
      <c r="HII5" s="70"/>
      <c r="HIJ5" s="70"/>
      <c r="HIK5" s="70"/>
      <c r="HIL5" s="70"/>
      <c r="HIM5" s="70"/>
      <c r="HIN5" s="70"/>
      <c r="HIO5" s="70"/>
      <c r="HIP5" s="70"/>
      <c r="HIQ5" s="70"/>
      <c r="HIR5" s="70"/>
      <c r="HIS5" s="70"/>
      <c r="HIT5" s="70"/>
      <c r="HIU5" s="70"/>
      <c r="HIV5" s="70"/>
      <c r="HIW5" s="70"/>
      <c r="HIX5" s="70"/>
      <c r="HIY5" s="70"/>
      <c r="HIZ5" s="70"/>
      <c r="HJA5" s="70"/>
      <c r="HJB5" s="70"/>
      <c r="HJC5" s="70"/>
      <c r="HJD5" s="70"/>
      <c r="HJE5" s="70"/>
      <c r="HJF5" s="70"/>
      <c r="HJG5" s="70"/>
      <c r="HJH5" s="70"/>
      <c r="HJI5" s="70"/>
      <c r="HJJ5" s="70"/>
      <c r="HJK5" s="70"/>
      <c r="HJL5" s="70"/>
      <c r="HJM5" s="70"/>
      <c r="HJN5" s="70"/>
      <c r="HJO5" s="70"/>
      <c r="HJP5" s="70"/>
      <c r="HJQ5" s="70"/>
      <c r="HJR5" s="70"/>
      <c r="HJS5" s="70"/>
      <c r="HJT5" s="70"/>
      <c r="HJU5" s="70"/>
      <c r="HJV5" s="70"/>
      <c r="HJW5" s="70"/>
      <c r="HJX5" s="70"/>
      <c r="HJY5" s="70"/>
      <c r="HJZ5" s="70"/>
      <c r="HKA5" s="70"/>
      <c r="HKB5" s="70"/>
      <c r="HKC5" s="70"/>
      <c r="HKD5" s="70"/>
      <c r="HKE5" s="70"/>
      <c r="HKF5" s="70"/>
      <c r="HKG5" s="70"/>
      <c r="HKH5" s="70"/>
      <c r="HKI5" s="70"/>
      <c r="HKJ5" s="70"/>
      <c r="HKK5" s="70"/>
      <c r="HKL5" s="70"/>
      <c r="HKM5" s="70"/>
      <c r="HKN5" s="70"/>
      <c r="HKO5" s="70"/>
      <c r="HKP5" s="70"/>
      <c r="HKQ5" s="70"/>
      <c r="HKR5" s="70"/>
      <c r="HKS5" s="70"/>
      <c r="HKT5" s="70"/>
      <c r="HKU5" s="70"/>
      <c r="HKV5" s="70"/>
      <c r="HKW5" s="70"/>
      <c r="HKX5" s="70"/>
      <c r="HKY5" s="70"/>
      <c r="HKZ5" s="70"/>
      <c r="HLA5" s="70"/>
      <c r="HLB5" s="70"/>
      <c r="HLC5" s="70"/>
      <c r="HLD5" s="70"/>
      <c r="HLE5" s="70"/>
      <c r="HLF5" s="70"/>
      <c r="HLG5" s="70"/>
      <c r="HLH5" s="70"/>
      <c r="HLI5" s="70"/>
      <c r="HLJ5" s="70"/>
      <c r="HLK5" s="70"/>
      <c r="HLL5" s="70"/>
      <c r="HLM5" s="70"/>
      <c r="HLN5" s="70"/>
      <c r="HLO5" s="70"/>
      <c r="HLP5" s="70"/>
      <c r="HLQ5" s="70"/>
      <c r="HLR5" s="70"/>
      <c r="HLS5" s="70"/>
      <c r="HLT5" s="70"/>
      <c r="HLU5" s="70"/>
      <c r="HLV5" s="70"/>
      <c r="HLW5" s="70"/>
      <c r="HLX5" s="70"/>
      <c r="HLY5" s="70"/>
      <c r="HLZ5" s="70"/>
      <c r="HMA5" s="70"/>
      <c r="HMB5" s="70"/>
      <c r="HMC5" s="70"/>
      <c r="HMD5" s="70"/>
      <c r="HME5" s="70"/>
      <c r="HMF5" s="70"/>
      <c r="HMG5" s="70"/>
      <c r="HMH5" s="70"/>
      <c r="HMI5" s="70"/>
      <c r="HMJ5" s="70"/>
      <c r="HMK5" s="70"/>
      <c r="HML5" s="70"/>
      <c r="HMM5" s="70"/>
      <c r="HMN5" s="70"/>
      <c r="HMO5" s="70"/>
      <c r="HMP5" s="70"/>
      <c r="HMQ5" s="70"/>
      <c r="HMR5" s="70"/>
      <c r="HMS5" s="70"/>
      <c r="HMT5" s="70"/>
      <c r="HMU5" s="70"/>
      <c r="HMV5" s="70"/>
      <c r="HMW5" s="70"/>
      <c r="HMX5" s="70"/>
      <c r="HMY5" s="70"/>
      <c r="HMZ5" s="70"/>
      <c r="HNA5" s="70"/>
      <c r="HNB5" s="70"/>
      <c r="HNC5" s="70"/>
      <c r="HND5" s="70"/>
      <c r="HNE5" s="70"/>
      <c r="HNF5" s="70"/>
      <c r="HNG5" s="70"/>
      <c r="HNH5" s="70"/>
      <c r="HNI5" s="70"/>
      <c r="HNJ5" s="70"/>
      <c r="HNK5" s="70"/>
      <c r="HNL5" s="70"/>
      <c r="HNM5" s="70"/>
      <c r="HNN5" s="70"/>
      <c r="HNO5" s="70"/>
      <c r="HNP5" s="70"/>
      <c r="HNQ5" s="70"/>
      <c r="HNR5" s="70"/>
      <c r="HNS5" s="70"/>
      <c r="HNT5" s="70"/>
      <c r="HNU5" s="70"/>
      <c r="HNV5" s="70"/>
      <c r="HNW5" s="70"/>
      <c r="HNX5" s="70"/>
      <c r="HNY5" s="70"/>
      <c r="HNZ5" s="70"/>
      <c r="HOA5" s="70"/>
      <c r="HOB5" s="70"/>
      <c r="HOC5" s="70"/>
      <c r="HOD5" s="70"/>
      <c r="HOE5" s="70"/>
      <c r="HOF5" s="70"/>
      <c r="HOG5" s="70"/>
      <c r="HOH5" s="70"/>
      <c r="HOI5" s="70"/>
      <c r="HOJ5" s="70"/>
      <c r="HOK5" s="70"/>
      <c r="HOL5" s="70"/>
      <c r="HOM5" s="70"/>
      <c r="HON5" s="70"/>
      <c r="HOO5" s="70"/>
      <c r="HOP5" s="70"/>
      <c r="HOQ5" s="70"/>
      <c r="HOR5" s="70"/>
      <c r="HOS5" s="70"/>
      <c r="HOT5" s="70"/>
      <c r="HOU5" s="70"/>
      <c r="HOV5" s="70"/>
      <c r="HOW5" s="70"/>
      <c r="HOX5" s="70"/>
      <c r="HOY5" s="70"/>
      <c r="HOZ5" s="70"/>
      <c r="HPA5" s="70"/>
      <c r="HPB5" s="70"/>
      <c r="HPC5" s="70"/>
      <c r="HPD5" s="70"/>
      <c r="HPE5" s="70"/>
      <c r="HPF5" s="70"/>
      <c r="HPG5" s="70"/>
      <c r="HPH5" s="70"/>
      <c r="HPI5" s="70"/>
      <c r="HPJ5" s="70"/>
      <c r="HPK5" s="70"/>
      <c r="HPL5" s="70"/>
      <c r="HPM5" s="70"/>
      <c r="HPN5" s="70"/>
      <c r="HPO5" s="70"/>
      <c r="HPP5" s="70"/>
      <c r="HPQ5" s="70"/>
      <c r="HPR5" s="70"/>
      <c r="HPS5" s="70"/>
      <c r="HPT5" s="70"/>
      <c r="HPU5" s="70"/>
      <c r="HPV5" s="70"/>
      <c r="HPW5" s="70"/>
      <c r="HPX5" s="70"/>
      <c r="HPY5" s="70"/>
      <c r="HPZ5" s="70"/>
      <c r="HQA5" s="70"/>
      <c r="HQB5" s="70"/>
      <c r="HQC5" s="70"/>
      <c r="HQD5" s="70"/>
      <c r="HQE5" s="70"/>
      <c r="HQF5" s="70"/>
      <c r="HQG5" s="70"/>
      <c r="HQH5" s="70"/>
      <c r="HQI5" s="70"/>
      <c r="HQJ5" s="70"/>
      <c r="HQK5" s="70"/>
      <c r="HQL5" s="70"/>
      <c r="HQM5" s="70"/>
      <c r="HQN5" s="70"/>
      <c r="HQO5" s="70"/>
      <c r="HQP5" s="70"/>
      <c r="HQQ5" s="70"/>
      <c r="HQR5" s="70"/>
      <c r="HQS5" s="70"/>
      <c r="HQT5" s="70"/>
      <c r="HQU5" s="70"/>
      <c r="HQV5" s="70"/>
      <c r="HQW5" s="70"/>
      <c r="HQX5" s="70"/>
      <c r="HQY5" s="70"/>
      <c r="HQZ5" s="70"/>
      <c r="HRA5" s="70"/>
      <c r="HRB5" s="70"/>
      <c r="HRC5" s="70"/>
      <c r="HRD5" s="70"/>
      <c r="HRE5" s="70"/>
      <c r="HRF5" s="70"/>
      <c r="HRG5" s="70"/>
      <c r="HRH5" s="70"/>
      <c r="HRI5" s="70"/>
      <c r="HRJ5" s="70"/>
      <c r="HRK5" s="70"/>
      <c r="HRL5" s="70"/>
      <c r="HRM5" s="70"/>
      <c r="HRN5" s="70"/>
      <c r="HRO5" s="70"/>
      <c r="HRP5" s="70"/>
      <c r="HRQ5" s="70"/>
      <c r="HRR5" s="70"/>
      <c r="HRS5" s="70"/>
      <c r="HRT5" s="70"/>
      <c r="HRU5" s="70"/>
      <c r="HRV5" s="70"/>
      <c r="HRW5" s="70"/>
      <c r="HRX5" s="70"/>
      <c r="HRY5" s="70"/>
      <c r="HRZ5" s="70"/>
      <c r="HSA5" s="70"/>
      <c r="HSB5" s="70"/>
      <c r="HSC5" s="70"/>
      <c r="HSD5" s="70"/>
      <c r="HSE5" s="70"/>
      <c r="HSF5" s="70"/>
      <c r="HSG5" s="70"/>
      <c r="HSH5" s="70"/>
      <c r="HSI5" s="70"/>
      <c r="HSJ5" s="70"/>
      <c r="HSK5" s="70"/>
      <c r="HSL5" s="70"/>
      <c r="HSM5" s="70"/>
      <c r="HSN5" s="70"/>
      <c r="HSO5" s="70"/>
      <c r="HSP5" s="70"/>
      <c r="HSQ5" s="70"/>
      <c r="HSR5" s="70"/>
      <c r="HSS5" s="70"/>
      <c r="HST5" s="70"/>
      <c r="HSU5" s="70"/>
      <c r="HSV5" s="70"/>
      <c r="HSW5" s="70"/>
      <c r="HSX5" s="70"/>
      <c r="HSY5" s="70"/>
      <c r="HSZ5" s="70"/>
      <c r="HTA5" s="70"/>
      <c r="HTB5" s="70"/>
      <c r="HTC5" s="70"/>
      <c r="HTD5" s="70"/>
      <c r="HTE5" s="70"/>
      <c r="HTF5" s="70"/>
      <c r="HTG5" s="70"/>
      <c r="HTH5" s="70"/>
      <c r="HTI5" s="70"/>
      <c r="HTJ5" s="70"/>
      <c r="HTK5" s="70"/>
      <c r="HTL5" s="70"/>
      <c r="HTM5" s="70"/>
      <c r="HTN5" s="70"/>
      <c r="HTO5" s="70"/>
      <c r="HTP5" s="70"/>
      <c r="HTQ5" s="70"/>
      <c r="HTR5" s="70"/>
      <c r="HTS5" s="70"/>
      <c r="HTT5" s="70"/>
      <c r="HTU5" s="70"/>
      <c r="HTV5" s="70"/>
      <c r="HTW5" s="70"/>
      <c r="HTX5" s="70"/>
      <c r="HTY5" s="70"/>
      <c r="HTZ5" s="70"/>
      <c r="HUA5" s="70"/>
      <c r="HUB5" s="70"/>
      <c r="HUC5" s="70"/>
      <c r="HUD5" s="70"/>
      <c r="HUE5" s="70"/>
      <c r="HUF5" s="70"/>
      <c r="HUG5" s="70"/>
      <c r="HUH5" s="70"/>
      <c r="HUI5" s="70"/>
      <c r="HUJ5" s="70"/>
      <c r="HUK5" s="70"/>
      <c r="HUL5" s="70"/>
      <c r="HUM5" s="70"/>
      <c r="HUN5" s="70"/>
      <c r="HUO5" s="70"/>
      <c r="HUP5" s="70"/>
      <c r="HUQ5" s="70"/>
      <c r="HUR5" s="70"/>
      <c r="HUS5" s="70"/>
      <c r="HUT5" s="70"/>
      <c r="HUU5" s="70"/>
      <c r="HUV5" s="70"/>
      <c r="HUW5" s="70"/>
      <c r="HUX5" s="70"/>
      <c r="HUY5" s="70"/>
      <c r="HUZ5" s="70"/>
      <c r="HVA5" s="70"/>
      <c r="HVB5" s="70"/>
      <c r="HVC5" s="70"/>
      <c r="HVD5" s="70"/>
      <c r="HVE5" s="70"/>
      <c r="HVF5" s="70"/>
      <c r="HVG5" s="70"/>
      <c r="HVH5" s="70"/>
      <c r="HVI5" s="70"/>
      <c r="HVJ5" s="70"/>
      <c r="HVK5" s="70"/>
      <c r="HVL5" s="70"/>
      <c r="HVM5" s="70"/>
      <c r="HVN5" s="70"/>
      <c r="HVO5" s="70"/>
      <c r="HVP5" s="70"/>
      <c r="HVQ5" s="70"/>
      <c r="HVR5" s="70"/>
      <c r="HVS5" s="70"/>
      <c r="HVT5" s="70"/>
      <c r="HVU5" s="70"/>
      <c r="HVV5" s="70"/>
      <c r="HVW5" s="70"/>
      <c r="HVX5" s="70"/>
      <c r="HVY5" s="70"/>
      <c r="HVZ5" s="70"/>
      <c r="HWA5" s="70"/>
      <c r="HWB5" s="70"/>
      <c r="HWC5" s="70"/>
      <c r="HWD5" s="70"/>
      <c r="HWE5" s="70"/>
      <c r="HWF5" s="70"/>
      <c r="HWG5" s="70"/>
      <c r="HWH5" s="70"/>
      <c r="HWI5" s="70"/>
      <c r="HWJ5" s="70"/>
      <c r="HWK5" s="70"/>
      <c r="HWL5" s="70"/>
      <c r="HWM5" s="70"/>
      <c r="HWN5" s="70"/>
      <c r="HWO5" s="70"/>
      <c r="HWP5" s="70"/>
      <c r="HWQ5" s="70"/>
      <c r="HWR5" s="70"/>
      <c r="HWS5" s="70"/>
      <c r="HWT5" s="70"/>
      <c r="HWU5" s="70"/>
      <c r="HWV5" s="70"/>
      <c r="HWW5" s="70"/>
      <c r="HWX5" s="70"/>
      <c r="HWY5" s="70"/>
      <c r="HWZ5" s="70"/>
      <c r="HXA5" s="70"/>
      <c r="HXB5" s="70"/>
      <c r="HXC5" s="70"/>
      <c r="HXD5" s="70"/>
      <c r="HXE5" s="70"/>
      <c r="HXF5" s="70"/>
      <c r="HXG5" s="70"/>
      <c r="HXH5" s="70"/>
      <c r="HXI5" s="70"/>
      <c r="HXJ5" s="70"/>
      <c r="HXK5" s="70"/>
      <c r="HXL5" s="70"/>
      <c r="HXM5" s="70"/>
      <c r="HXN5" s="70"/>
      <c r="HXO5" s="70"/>
      <c r="HXP5" s="70"/>
      <c r="HXQ5" s="70"/>
      <c r="HXR5" s="70"/>
      <c r="HXS5" s="70"/>
      <c r="HXT5" s="70"/>
      <c r="HXU5" s="70"/>
      <c r="HXV5" s="70"/>
      <c r="HXW5" s="70"/>
      <c r="HXX5" s="70"/>
      <c r="HXY5" s="70"/>
      <c r="HXZ5" s="70"/>
      <c r="HYA5" s="70"/>
      <c r="HYB5" s="70"/>
      <c r="HYC5" s="70"/>
      <c r="HYD5" s="70"/>
      <c r="HYE5" s="70"/>
      <c r="HYF5" s="70"/>
      <c r="HYG5" s="70"/>
      <c r="HYH5" s="70"/>
      <c r="HYI5" s="70"/>
      <c r="HYJ5" s="70"/>
      <c r="HYK5" s="70"/>
      <c r="HYL5" s="70"/>
      <c r="HYM5" s="70"/>
      <c r="HYN5" s="70"/>
      <c r="HYO5" s="70"/>
      <c r="HYP5" s="70"/>
      <c r="HYQ5" s="70"/>
      <c r="HYR5" s="70"/>
      <c r="HYS5" s="70"/>
      <c r="HYT5" s="70"/>
      <c r="HYU5" s="70"/>
      <c r="HYV5" s="70"/>
      <c r="HYW5" s="70"/>
      <c r="HYX5" s="70"/>
      <c r="HYY5" s="70"/>
      <c r="HYZ5" s="70"/>
      <c r="HZA5" s="70"/>
      <c r="HZB5" s="70"/>
      <c r="HZC5" s="70"/>
      <c r="HZD5" s="70"/>
      <c r="HZE5" s="70"/>
      <c r="HZF5" s="70"/>
      <c r="HZG5" s="70"/>
      <c r="HZH5" s="70"/>
      <c r="HZI5" s="70"/>
      <c r="HZJ5" s="70"/>
      <c r="HZK5" s="70"/>
      <c r="HZL5" s="70"/>
      <c r="HZM5" s="70"/>
      <c r="HZN5" s="70"/>
      <c r="HZO5" s="70"/>
      <c r="HZP5" s="70"/>
      <c r="HZQ5" s="70"/>
      <c r="HZR5" s="70"/>
      <c r="HZS5" s="70"/>
      <c r="HZT5" s="70"/>
      <c r="HZU5" s="70"/>
      <c r="HZV5" s="70"/>
      <c r="HZW5" s="70"/>
      <c r="HZX5" s="70"/>
      <c r="HZY5" s="70"/>
      <c r="HZZ5" s="70"/>
      <c r="IAA5" s="70"/>
      <c r="IAB5" s="70"/>
      <c r="IAC5" s="70"/>
      <c r="IAD5" s="70"/>
      <c r="IAE5" s="70"/>
      <c r="IAF5" s="70"/>
      <c r="IAG5" s="70"/>
      <c r="IAH5" s="70"/>
      <c r="IAI5" s="70"/>
      <c r="IAJ5" s="70"/>
      <c r="IAK5" s="70"/>
      <c r="IAL5" s="70"/>
      <c r="IAM5" s="70"/>
      <c r="IAN5" s="70"/>
      <c r="IAO5" s="70"/>
      <c r="IAP5" s="70"/>
      <c r="IAQ5" s="70"/>
      <c r="IAR5" s="70"/>
      <c r="IAS5" s="70"/>
      <c r="IAT5" s="70"/>
      <c r="IAU5" s="70"/>
      <c r="IAV5" s="70"/>
      <c r="IAW5" s="70"/>
      <c r="IAX5" s="70"/>
      <c r="IAY5" s="70"/>
      <c r="IAZ5" s="70"/>
      <c r="IBA5" s="70"/>
      <c r="IBB5" s="70"/>
      <c r="IBC5" s="70"/>
      <c r="IBD5" s="70"/>
      <c r="IBE5" s="70"/>
      <c r="IBF5" s="70"/>
      <c r="IBG5" s="70"/>
      <c r="IBH5" s="70"/>
      <c r="IBI5" s="70"/>
      <c r="IBJ5" s="70"/>
      <c r="IBK5" s="70"/>
      <c r="IBL5" s="70"/>
      <c r="IBM5" s="70"/>
      <c r="IBN5" s="70"/>
      <c r="IBO5" s="70"/>
      <c r="IBP5" s="70"/>
      <c r="IBQ5" s="70"/>
      <c r="IBR5" s="70"/>
      <c r="IBS5" s="70"/>
      <c r="IBT5" s="70"/>
      <c r="IBU5" s="70"/>
      <c r="IBV5" s="70"/>
      <c r="IBW5" s="70"/>
      <c r="IBX5" s="70"/>
      <c r="IBY5" s="70"/>
      <c r="IBZ5" s="70"/>
      <c r="ICA5" s="70"/>
      <c r="ICB5" s="70"/>
      <c r="ICC5" s="70"/>
      <c r="ICD5" s="70"/>
      <c r="ICE5" s="70"/>
      <c r="ICF5" s="70"/>
      <c r="ICG5" s="70"/>
      <c r="ICH5" s="70"/>
      <c r="ICI5" s="70"/>
      <c r="ICJ5" s="70"/>
      <c r="ICK5" s="70"/>
      <c r="ICL5" s="70"/>
      <c r="ICM5" s="70"/>
      <c r="ICN5" s="70"/>
      <c r="ICO5" s="70"/>
      <c r="ICP5" s="70"/>
      <c r="ICQ5" s="70"/>
      <c r="ICR5" s="70"/>
      <c r="ICS5" s="70"/>
      <c r="ICT5" s="70"/>
      <c r="ICU5" s="70"/>
      <c r="ICV5" s="70"/>
      <c r="ICW5" s="70"/>
      <c r="ICX5" s="70"/>
      <c r="ICY5" s="70"/>
      <c r="ICZ5" s="70"/>
      <c r="IDA5" s="70"/>
      <c r="IDB5" s="70"/>
      <c r="IDC5" s="70"/>
      <c r="IDD5" s="70"/>
      <c r="IDE5" s="70"/>
      <c r="IDF5" s="70"/>
      <c r="IDG5" s="70"/>
      <c r="IDH5" s="70"/>
      <c r="IDI5" s="70"/>
      <c r="IDJ5" s="70"/>
      <c r="IDK5" s="70"/>
      <c r="IDL5" s="70"/>
      <c r="IDM5" s="70"/>
      <c r="IDN5" s="70"/>
      <c r="IDO5" s="70"/>
      <c r="IDP5" s="70"/>
      <c r="IDQ5" s="70"/>
      <c r="IDR5" s="70"/>
      <c r="IDS5" s="70"/>
      <c r="IDT5" s="70"/>
      <c r="IDU5" s="70"/>
      <c r="IDV5" s="70"/>
      <c r="IDW5" s="70"/>
      <c r="IDX5" s="70"/>
      <c r="IDY5" s="70"/>
      <c r="IDZ5" s="70"/>
      <c r="IEA5" s="70"/>
      <c r="IEB5" s="70"/>
      <c r="IEC5" s="70"/>
      <c r="IED5" s="70"/>
      <c r="IEE5" s="70"/>
      <c r="IEF5" s="70"/>
      <c r="IEG5" s="70"/>
      <c r="IEH5" s="70"/>
      <c r="IEI5" s="70"/>
      <c r="IEJ5" s="70"/>
      <c r="IEK5" s="70"/>
      <c r="IEL5" s="70"/>
      <c r="IEM5" s="70"/>
      <c r="IEN5" s="70"/>
      <c r="IEO5" s="70"/>
      <c r="IEP5" s="70"/>
      <c r="IEQ5" s="70"/>
      <c r="IER5" s="70"/>
      <c r="IES5" s="70"/>
      <c r="IET5" s="70"/>
      <c r="IEU5" s="70"/>
      <c r="IEV5" s="70"/>
      <c r="IEW5" s="70"/>
      <c r="IEX5" s="70"/>
      <c r="IEY5" s="70"/>
      <c r="IEZ5" s="70"/>
      <c r="IFA5" s="70"/>
      <c r="IFB5" s="70"/>
      <c r="IFC5" s="70"/>
      <c r="IFD5" s="70"/>
      <c r="IFE5" s="70"/>
      <c r="IFF5" s="70"/>
      <c r="IFG5" s="70"/>
      <c r="IFH5" s="70"/>
      <c r="IFI5" s="70"/>
      <c r="IFJ5" s="70"/>
      <c r="IFK5" s="70"/>
      <c r="IFL5" s="70"/>
      <c r="IFM5" s="70"/>
      <c r="IFN5" s="70"/>
      <c r="IFO5" s="70"/>
      <c r="IFP5" s="70"/>
      <c r="IFQ5" s="70"/>
      <c r="IFR5" s="70"/>
      <c r="IFS5" s="70"/>
      <c r="IFT5" s="70"/>
      <c r="IFU5" s="70"/>
      <c r="IFV5" s="70"/>
      <c r="IFW5" s="70"/>
      <c r="IFX5" s="70"/>
      <c r="IFY5" s="70"/>
      <c r="IFZ5" s="70"/>
      <c r="IGA5" s="70"/>
      <c r="IGB5" s="70"/>
      <c r="IGC5" s="70"/>
      <c r="IGD5" s="70"/>
      <c r="IGE5" s="70"/>
      <c r="IGF5" s="70"/>
      <c r="IGG5" s="70"/>
      <c r="IGH5" s="70"/>
      <c r="IGI5" s="70"/>
      <c r="IGJ5" s="70"/>
      <c r="IGK5" s="70"/>
      <c r="IGL5" s="70"/>
      <c r="IGM5" s="70"/>
      <c r="IGN5" s="70"/>
      <c r="IGO5" s="70"/>
      <c r="IGP5" s="70"/>
      <c r="IGQ5" s="70"/>
      <c r="IGR5" s="70"/>
      <c r="IGS5" s="70"/>
      <c r="IGT5" s="70"/>
      <c r="IGU5" s="70"/>
      <c r="IGV5" s="70"/>
      <c r="IGW5" s="70"/>
      <c r="IGX5" s="70"/>
      <c r="IGY5" s="70"/>
      <c r="IGZ5" s="70"/>
      <c r="IHA5" s="70"/>
      <c r="IHB5" s="70"/>
      <c r="IHC5" s="70"/>
      <c r="IHD5" s="70"/>
      <c r="IHE5" s="70"/>
      <c r="IHF5" s="70"/>
      <c r="IHG5" s="70"/>
      <c r="IHH5" s="70"/>
      <c r="IHI5" s="70"/>
      <c r="IHJ5" s="70"/>
      <c r="IHK5" s="70"/>
      <c r="IHL5" s="70"/>
      <c r="IHM5" s="70"/>
      <c r="IHN5" s="70"/>
      <c r="IHO5" s="70"/>
      <c r="IHP5" s="70"/>
      <c r="IHQ5" s="70"/>
      <c r="IHR5" s="70"/>
      <c r="IHS5" s="70"/>
      <c r="IHT5" s="70"/>
      <c r="IHU5" s="70"/>
      <c r="IHV5" s="70"/>
      <c r="IHW5" s="70"/>
      <c r="IHX5" s="70"/>
      <c r="IHY5" s="70"/>
      <c r="IHZ5" s="70"/>
      <c r="IIA5" s="70"/>
      <c r="IIB5" s="70"/>
      <c r="IIC5" s="70"/>
      <c r="IID5" s="70"/>
      <c r="IIE5" s="70"/>
      <c r="IIF5" s="70"/>
      <c r="IIG5" s="70"/>
      <c r="IIH5" s="70"/>
      <c r="III5" s="70"/>
      <c r="IIJ5" s="70"/>
      <c r="IIK5" s="70"/>
      <c r="IIL5" s="70"/>
      <c r="IIM5" s="70"/>
      <c r="IIN5" s="70"/>
      <c r="IIO5" s="70"/>
      <c r="IIP5" s="70"/>
      <c r="IIQ5" s="70"/>
      <c r="IIR5" s="70"/>
      <c r="IIS5" s="70"/>
      <c r="IIT5" s="70"/>
      <c r="IIU5" s="70"/>
      <c r="IIV5" s="70"/>
      <c r="IIW5" s="70"/>
      <c r="IIX5" s="70"/>
      <c r="IIY5" s="70"/>
      <c r="IIZ5" s="70"/>
      <c r="IJA5" s="70"/>
      <c r="IJB5" s="70"/>
      <c r="IJC5" s="70"/>
      <c r="IJD5" s="70"/>
      <c r="IJE5" s="70"/>
      <c r="IJF5" s="70"/>
      <c r="IJG5" s="70"/>
      <c r="IJH5" s="70"/>
      <c r="IJI5" s="70"/>
      <c r="IJJ5" s="70"/>
      <c r="IJK5" s="70"/>
      <c r="IJL5" s="70"/>
      <c r="IJM5" s="70"/>
      <c r="IJN5" s="70"/>
      <c r="IJO5" s="70"/>
      <c r="IJP5" s="70"/>
      <c r="IJQ5" s="70"/>
      <c r="IJR5" s="70"/>
      <c r="IJS5" s="70"/>
      <c r="IJT5" s="70"/>
      <c r="IJU5" s="70"/>
      <c r="IJV5" s="70"/>
      <c r="IJW5" s="70"/>
      <c r="IJX5" s="70"/>
      <c r="IJY5" s="70"/>
      <c r="IJZ5" s="70"/>
      <c r="IKA5" s="70"/>
      <c r="IKB5" s="70"/>
      <c r="IKC5" s="70"/>
      <c r="IKD5" s="70"/>
      <c r="IKE5" s="70"/>
      <c r="IKF5" s="70"/>
      <c r="IKG5" s="70"/>
      <c r="IKH5" s="70"/>
      <c r="IKI5" s="70"/>
      <c r="IKJ5" s="70"/>
      <c r="IKK5" s="70"/>
      <c r="IKL5" s="70"/>
      <c r="IKM5" s="70"/>
      <c r="IKN5" s="70"/>
      <c r="IKO5" s="70"/>
      <c r="IKP5" s="70"/>
      <c r="IKQ5" s="70"/>
      <c r="IKR5" s="70"/>
      <c r="IKS5" s="70"/>
      <c r="IKT5" s="70"/>
      <c r="IKU5" s="70"/>
      <c r="IKV5" s="70"/>
      <c r="IKW5" s="70"/>
      <c r="IKX5" s="70"/>
      <c r="IKY5" s="70"/>
      <c r="IKZ5" s="70"/>
      <c r="ILA5" s="70"/>
      <c r="ILB5" s="70"/>
      <c r="ILC5" s="70"/>
      <c r="ILD5" s="70"/>
      <c r="ILE5" s="70"/>
      <c r="ILF5" s="70"/>
      <c r="ILG5" s="70"/>
      <c r="ILH5" s="70"/>
      <c r="ILI5" s="70"/>
      <c r="ILJ5" s="70"/>
      <c r="ILK5" s="70"/>
      <c r="ILL5" s="70"/>
      <c r="ILM5" s="70"/>
      <c r="ILN5" s="70"/>
      <c r="ILO5" s="70"/>
      <c r="ILP5" s="70"/>
      <c r="ILQ5" s="70"/>
      <c r="ILR5" s="70"/>
      <c r="ILS5" s="70"/>
      <c r="ILT5" s="70"/>
      <c r="ILU5" s="70"/>
      <c r="ILV5" s="70"/>
      <c r="ILW5" s="70"/>
      <c r="ILX5" s="70"/>
      <c r="ILY5" s="70"/>
      <c r="ILZ5" s="70"/>
      <c r="IMA5" s="70"/>
      <c r="IMB5" s="70"/>
      <c r="IMC5" s="70"/>
      <c r="IMD5" s="70"/>
      <c r="IME5" s="70"/>
      <c r="IMF5" s="70"/>
      <c r="IMG5" s="70"/>
      <c r="IMH5" s="70"/>
      <c r="IMI5" s="70"/>
      <c r="IMJ5" s="70"/>
      <c r="IMK5" s="70"/>
      <c r="IML5" s="70"/>
      <c r="IMM5" s="70"/>
      <c r="IMN5" s="70"/>
      <c r="IMO5" s="70"/>
      <c r="IMP5" s="70"/>
      <c r="IMQ5" s="70"/>
      <c r="IMR5" s="70"/>
      <c r="IMS5" s="70"/>
      <c r="IMT5" s="70"/>
      <c r="IMU5" s="70"/>
      <c r="IMV5" s="70"/>
      <c r="IMW5" s="70"/>
      <c r="IMX5" s="70"/>
      <c r="IMY5" s="70"/>
      <c r="IMZ5" s="70"/>
      <c r="INA5" s="70"/>
      <c r="INB5" s="70"/>
      <c r="INC5" s="70"/>
      <c r="IND5" s="70"/>
      <c r="INE5" s="70"/>
      <c r="INF5" s="70"/>
      <c r="ING5" s="70"/>
      <c r="INH5" s="70"/>
      <c r="INI5" s="70"/>
      <c r="INJ5" s="70"/>
      <c r="INK5" s="70"/>
      <c r="INL5" s="70"/>
      <c r="INM5" s="70"/>
      <c r="INN5" s="70"/>
      <c r="INO5" s="70"/>
      <c r="INP5" s="70"/>
      <c r="INQ5" s="70"/>
      <c r="INR5" s="70"/>
      <c r="INS5" s="70"/>
      <c r="INT5" s="70"/>
      <c r="INU5" s="70"/>
      <c r="INV5" s="70"/>
      <c r="INW5" s="70"/>
      <c r="INX5" s="70"/>
      <c r="INY5" s="70"/>
      <c r="INZ5" s="70"/>
      <c r="IOA5" s="70"/>
      <c r="IOB5" s="70"/>
      <c r="IOC5" s="70"/>
      <c r="IOD5" s="70"/>
      <c r="IOE5" s="70"/>
      <c r="IOF5" s="70"/>
      <c r="IOG5" s="70"/>
      <c r="IOH5" s="70"/>
      <c r="IOI5" s="70"/>
      <c r="IOJ5" s="70"/>
      <c r="IOK5" s="70"/>
      <c r="IOL5" s="70"/>
      <c r="IOM5" s="70"/>
      <c r="ION5" s="70"/>
      <c r="IOO5" s="70"/>
      <c r="IOP5" s="70"/>
      <c r="IOQ5" s="70"/>
      <c r="IOR5" s="70"/>
      <c r="IOS5" s="70"/>
      <c r="IOT5" s="70"/>
      <c r="IOU5" s="70"/>
      <c r="IOV5" s="70"/>
      <c r="IOW5" s="70"/>
      <c r="IOX5" s="70"/>
      <c r="IOY5" s="70"/>
      <c r="IOZ5" s="70"/>
      <c r="IPA5" s="70"/>
      <c r="IPB5" s="70"/>
      <c r="IPC5" s="70"/>
      <c r="IPD5" s="70"/>
      <c r="IPE5" s="70"/>
      <c r="IPF5" s="70"/>
      <c r="IPG5" s="70"/>
      <c r="IPH5" s="70"/>
      <c r="IPI5" s="70"/>
      <c r="IPJ5" s="70"/>
      <c r="IPK5" s="70"/>
      <c r="IPL5" s="70"/>
      <c r="IPM5" s="70"/>
      <c r="IPN5" s="70"/>
      <c r="IPO5" s="70"/>
      <c r="IPP5" s="70"/>
      <c r="IPQ5" s="70"/>
      <c r="IPR5" s="70"/>
      <c r="IPS5" s="70"/>
      <c r="IPT5" s="70"/>
      <c r="IPU5" s="70"/>
      <c r="IPV5" s="70"/>
      <c r="IPW5" s="70"/>
      <c r="IPX5" s="70"/>
      <c r="IPY5" s="70"/>
      <c r="IPZ5" s="70"/>
      <c r="IQA5" s="70"/>
      <c r="IQB5" s="70"/>
      <c r="IQC5" s="70"/>
      <c r="IQD5" s="70"/>
      <c r="IQE5" s="70"/>
      <c r="IQF5" s="70"/>
      <c r="IQG5" s="70"/>
      <c r="IQH5" s="70"/>
      <c r="IQI5" s="70"/>
      <c r="IQJ5" s="70"/>
      <c r="IQK5" s="70"/>
      <c r="IQL5" s="70"/>
      <c r="IQM5" s="70"/>
      <c r="IQN5" s="70"/>
      <c r="IQO5" s="70"/>
      <c r="IQP5" s="70"/>
      <c r="IQQ5" s="70"/>
      <c r="IQR5" s="70"/>
      <c r="IQS5" s="70"/>
      <c r="IQT5" s="70"/>
      <c r="IQU5" s="70"/>
      <c r="IQV5" s="70"/>
      <c r="IQW5" s="70"/>
      <c r="IQX5" s="70"/>
      <c r="IQY5" s="70"/>
      <c r="IQZ5" s="70"/>
      <c r="IRA5" s="70"/>
      <c r="IRB5" s="70"/>
      <c r="IRC5" s="70"/>
      <c r="IRD5" s="70"/>
      <c r="IRE5" s="70"/>
      <c r="IRF5" s="70"/>
      <c r="IRG5" s="70"/>
      <c r="IRH5" s="70"/>
      <c r="IRI5" s="70"/>
      <c r="IRJ5" s="70"/>
      <c r="IRK5" s="70"/>
      <c r="IRL5" s="70"/>
      <c r="IRM5" s="70"/>
      <c r="IRN5" s="70"/>
      <c r="IRO5" s="70"/>
      <c r="IRP5" s="70"/>
      <c r="IRQ5" s="70"/>
      <c r="IRR5" s="70"/>
      <c r="IRS5" s="70"/>
      <c r="IRT5" s="70"/>
      <c r="IRU5" s="70"/>
      <c r="IRV5" s="70"/>
      <c r="IRW5" s="70"/>
      <c r="IRX5" s="70"/>
      <c r="IRY5" s="70"/>
      <c r="IRZ5" s="70"/>
      <c r="ISA5" s="70"/>
      <c r="ISB5" s="70"/>
      <c r="ISC5" s="70"/>
      <c r="ISD5" s="70"/>
      <c r="ISE5" s="70"/>
      <c r="ISF5" s="70"/>
      <c r="ISG5" s="70"/>
      <c r="ISH5" s="70"/>
      <c r="ISI5" s="70"/>
      <c r="ISJ5" s="70"/>
      <c r="ISK5" s="70"/>
      <c r="ISL5" s="70"/>
      <c r="ISM5" s="70"/>
      <c r="ISN5" s="70"/>
      <c r="ISO5" s="70"/>
      <c r="ISP5" s="70"/>
      <c r="ISQ5" s="70"/>
      <c r="ISR5" s="70"/>
      <c r="ISS5" s="70"/>
      <c r="IST5" s="70"/>
      <c r="ISU5" s="70"/>
      <c r="ISV5" s="70"/>
      <c r="ISW5" s="70"/>
      <c r="ISX5" s="70"/>
      <c r="ISY5" s="70"/>
      <c r="ISZ5" s="70"/>
      <c r="ITA5" s="70"/>
      <c r="ITB5" s="70"/>
      <c r="ITC5" s="70"/>
      <c r="ITD5" s="70"/>
      <c r="ITE5" s="70"/>
      <c r="ITF5" s="70"/>
      <c r="ITG5" s="70"/>
      <c r="ITH5" s="70"/>
      <c r="ITI5" s="70"/>
      <c r="ITJ5" s="70"/>
      <c r="ITK5" s="70"/>
      <c r="ITL5" s="70"/>
      <c r="ITM5" s="70"/>
      <c r="ITN5" s="70"/>
      <c r="ITO5" s="70"/>
      <c r="ITP5" s="70"/>
      <c r="ITQ5" s="70"/>
      <c r="ITR5" s="70"/>
      <c r="ITS5" s="70"/>
      <c r="ITT5" s="70"/>
      <c r="ITU5" s="70"/>
      <c r="ITV5" s="70"/>
      <c r="ITW5" s="70"/>
      <c r="ITX5" s="70"/>
      <c r="ITY5" s="70"/>
      <c r="ITZ5" s="70"/>
      <c r="IUA5" s="70"/>
      <c r="IUB5" s="70"/>
      <c r="IUC5" s="70"/>
      <c r="IUD5" s="70"/>
      <c r="IUE5" s="70"/>
      <c r="IUF5" s="70"/>
      <c r="IUG5" s="70"/>
      <c r="IUH5" s="70"/>
      <c r="IUI5" s="70"/>
      <c r="IUJ5" s="70"/>
      <c r="IUK5" s="70"/>
      <c r="IUL5" s="70"/>
      <c r="IUM5" s="70"/>
      <c r="IUN5" s="70"/>
      <c r="IUO5" s="70"/>
      <c r="IUP5" s="70"/>
      <c r="IUQ5" s="70"/>
      <c r="IUR5" s="70"/>
      <c r="IUS5" s="70"/>
      <c r="IUT5" s="70"/>
      <c r="IUU5" s="70"/>
      <c r="IUV5" s="70"/>
      <c r="IUW5" s="70"/>
      <c r="IUX5" s="70"/>
      <c r="IUY5" s="70"/>
      <c r="IUZ5" s="70"/>
      <c r="IVA5" s="70"/>
      <c r="IVB5" s="70"/>
      <c r="IVC5" s="70"/>
      <c r="IVD5" s="70"/>
      <c r="IVE5" s="70"/>
      <c r="IVF5" s="70"/>
      <c r="IVG5" s="70"/>
      <c r="IVH5" s="70"/>
      <c r="IVI5" s="70"/>
      <c r="IVJ5" s="70"/>
      <c r="IVK5" s="70"/>
      <c r="IVL5" s="70"/>
      <c r="IVM5" s="70"/>
      <c r="IVN5" s="70"/>
      <c r="IVO5" s="70"/>
      <c r="IVP5" s="70"/>
      <c r="IVQ5" s="70"/>
      <c r="IVR5" s="70"/>
      <c r="IVS5" s="70"/>
      <c r="IVT5" s="70"/>
      <c r="IVU5" s="70"/>
      <c r="IVV5" s="70"/>
      <c r="IVW5" s="70"/>
      <c r="IVX5" s="70"/>
      <c r="IVY5" s="70"/>
      <c r="IVZ5" s="70"/>
      <c r="IWA5" s="70"/>
      <c r="IWB5" s="70"/>
      <c r="IWC5" s="70"/>
      <c r="IWD5" s="70"/>
      <c r="IWE5" s="70"/>
      <c r="IWF5" s="70"/>
      <c r="IWG5" s="70"/>
      <c r="IWH5" s="70"/>
      <c r="IWI5" s="70"/>
      <c r="IWJ5" s="70"/>
      <c r="IWK5" s="70"/>
      <c r="IWL5" s="70"/>
      <c r="IWM5" s="70"/>
      <c r="IWN5" s="70"/>
      <c r="IWO5" s="70"/>
      <c r="IWP5" s="70"/>
      <c r="IWQ5" s="70"/>
      <c r="IWR5" s="70"/>
      <c r="IWS5" s="70"/>
      <c r="IWT5" s="70"/>
      <c r="IWU5" s="70"/>
      <c r="IWV5" s="70"/>
      <c r="IWW5" s="70"/>
      <c r="IWX5" s="70"/>
      <c r="IWY5" s="70"/>
      <c r="IWZ5" s="70"/>
      <c r="IXA5" s="70"/>
      <c r="IXB5" s="70"/>
      <c r="IXC5" s="70"/>
      <c r="IXD5" s="70"/>
      <c r="IXE5" s="70"/>
      <c r="IXF5" s="70"/>
      <c r="IXG5" s="70"/>
      <c r="IXH5" s="70"/>
      <c r="IXI5" s="70"/>
      <c r="IXJ5" s="70"/>
      <c r="IXK5" s="70"/>
      <c r="IXL5" s="70"/>
      <c r="IXM5" s="70"/>
      <c r="IXN5" s="70"/>
      <c r="IXO5" s="70"/>
      <c r="IXP5" s="70"/>
      <c r="IXQ5" s="70"/>
      <c r="IXR5" s="70"/>
      <c r="IXS5" s="70"/>
      <c r="IXT5" s="70"/>
      <c r="IXU5" s="70"/>
      <c r="IXV5" s="70"/>
      <c r="IXW5" s="70"/>
      <c r="IXX5" s="70"/>
      <c r="IXY5" s="70"/>
      <c r="IXZ5" s="70"/>
      <c r="IYA5" s="70"/>
      <c r="IYB5" s="70"/>
      <c r="IYC5" s="70"/>
      <c r="IYD5" s="70"/>
      <c r="IYE5" s="70"/>
      <c r="IYF5" s="70"/>
      <c r="IYG5" s="70"/>
      <c r="IYH5" s="70"/>
      <c r="IYI5" s="70"/>
      <c r="IYJ5" s="70"/>
      <c r="IYK5" s="70"/>
      <c r="IYL5" s="70"/>
      <c r="IYM5" s="70"/>
      <c r="IYN5" s="70"/>
      <c r="IYO5" s="70"/>
      <c r="IYP5" s="70"/>
      <c r="IYQ5" s="70"/>
      <c r="IYR5" s="70"/>
      <c r="IYS5" s="70"/>
      <c r="IYT5" s="70"/>
      <c r="IYU5" s="70"/>
      <c r="IYV5" s="70"/>
      <c r="IYW5" s="70"/>
      <c r="IYX5" s="70"/>
      <c r="IYY5" s="70"/>
      <c r="IYZ5" s="70"/>
      <c r="IZA5" s="70"/>
      <c r="IZB5" s="70"/>
      <c r="IZC5" s="70"/>
      <c r="IZD5" s="70"/>
      <c r="IZE5" s="70"/>
      <c r="IZF5" s="70"/>
      <c r="IZG5" s="70"/>
      <c r="IZH5" s="70"/>
      <c r="IZI5" s="70"/>
      <c r="IZJ5" s="70"/>
      <c r="IZK5" s="70"/>
      <c r="IZL5" s="70"/>
      <c r="IZM5" s="70"/>
      <c r="IZN5" s="70"/>
      <c r="IZO5" s="70"/>
      <c r="IZP5" s="70"/>
      <c r="IZQ5" s="70"/>
      <c r="IZR5" s="70"/>
      <c r="IZS5" s="70"/>
      <c r="IZT5" s="70"/>
      <c r="IZU5" s="70"/>
      <c r="IZV5" s="70"/>
      <c r="IZW5" s="70"/>
      <c r="IZX5" s="70"/>
      <c r="IZY5" s="70"/>
      <c r="IZZ5" s="70"/>
      <c r="JAA5" s="70"/>
      <c r="JAB5" s="70"/>
      <c r="JAC5" s="70"/>
      <c r="JAD5" s="70"/>
      <c r="JAE5" s="70"/>
      <c r="JAF5" s="70"/>
      <c r="JAG5" s="70"/>
      <c r="JAH5" s="70"/>
      <c r="JAI5" s="70"/>
      <c r="JAJ5" s="70"/>
      <c r="JAK5" s="70"/>
      <c r="JAL5" s="70"/>
      <c r="JAM5" s="70"/>
      <c r="JAN5" s="70"/>
      <c r="JAO5" s="70"/>
      <c r="JAP5" s="70"/>
      <c r="JAQ5" s="70"/>
      <c r="JAR5" s="70"/>
      <c r="JAS5" s="70"/>
      <c r="JAT5" s="70"/>
      <c r="JAU5" s="70"/>
      <c r="JAV5" s="70"/>
      <c r="JAW5" s="70"/>
      <c r="JAX5" s="70"/>
      <c r="JAY5" s="70"/>
      <c r="JAZ5" s="70"/>
      <c r="JBA5" s="70"/>
      <c r="JBB5" s="70"/>
      <c r="JBC5" s="70"/>
      <c r="JBD5" s="70"/>
      <c r="JBE5" s="70"/>
      <c r="JBF5" s="70"/>
      <c r="JBG5" s="70"/>
      <c r="JBH5" s="70"/>
      <c r="JBI5" s="70"/>
      <c r="JBJ5" s="70"/>
      <c r="JBK5" s="70"/>
      <c r="JBL5" s="70"/>
      <c r="JBM5" s="70"/>
      <c r="JBN5" s="70"/>
      <c r="JBO5" s="70"/>
      <c r="JBP5" s="70"/>
      <c r="JBQ5" s="70"/>
      <c r="JBR5" s="70"/>
      <c r="JBS5" s="70"/>
      <c r="JBT5" s="70"/>
      <c r="JBU5" s="70"/>
      <c r="JBV5" s="70"/>
      <c r="JBW5" s="70"/>
      <c r="JBX5" s="70"/>
      <c r="JBY5" s="70"/>
      <c r="JBZ5" s="70"/>
      <c r="JCA5" s="70"/>
      <c r="JCB5" s="70"/>
      <c r="JCC5" s="70"/>
      <c r="JCD5" s="70"/>
      <c r="JCE5" s="70"/>
      <c r="JCF5" s="70"/>
      <c r="JCG5" s="70"/>
      <c r="JCH5" s="70"/>
      <c r="JCI5" s="70"/>
      <c r="JCJ5" s="70"/>
      <c r="JCK5" s="70"/>
      <c r="JCL5" s="70"/>
      <c r="JCM5" s="70"/>
      <c r="JCN5" s="70"/>
      <c r="JCO5" s="70"/>
      <c r="JCP5" s="70"/>
      <c r="JCQ5" s="70"/>
      <c r="JCR5" s="70"/>
      <c r="JCS5" s="70"/>
      <c r="JCT5" s="70"/>
      <c r="JCU5" s="70"/>
      <c r="JCV5" s="70"/>
      <c r="JCW5" s="70"/>
      <c r="JCX5" s="70"/>
      <c r="JCY5" s="70"/>
      <c r="JCZ5" s="70"/>
      <c r="JDA5" s="70"/>
      <c r="JDB5" s="70"/>
      <c r="JDC5" s="70"/>
      <c r="JDD5" s="70"/>
      <c r="JDE5" s="70"/>
      <c r="JDF5" s="70"/>
      <c r="JDG5" s="70"/>
      <c r="JDH5" s="70"/>
      <c r="JDI5" s="70"/>
      <c r="JDJ5" s="70"/>
      <c r="JDK5" s="70"/>
      <c r="JDL5" s="70"/>
      <c r="JDM5" s="70"/>
      <c r="JDN5" s="70"/>
      <c r="JDO5" s="70"/>
      <c r="JDP5" s="70"/>
      <c r="JDQ5" s="70"/>
      <c r="JDR5" s="70"/>
      <c r="JDS5" s="70"/>
      <c r="JDT5" s="70"/>
      <c r="JDU5" s="70"/>
      <c r="JDV5" s="70"/>
      <c r="JDW5" s="70"/>
      <c r="JDX5" s="70"/>
      <c r="JDY5" s="70"/>
      <c r="JDZ5" s="70"/>
      <c r="JEA5" s="70"/>
      <c r="JEB5" s="70"/>
      <c r="JEC5" s="70"/>
      <c r="JED5" s="70"/>
      <c r="JEE5" s="70"/>
      <c r="JEF5" s="70"/>
      <c r="JEG5" s="70"/>
      <c r="JEH5" s="70"/>
      <c r="JEI5" s="70"/>
      <c r="JEJ5" s="70"/>
      <c r="JEK5" s="70"/>
      <c r="JEL5" s="70"/>
      <c r="JEM5" s="70"/>
      <c r="JEN5" s="70"/>
      <c r="JEO5" s="70"/>
      <c r="JEP5" s="70"/>
      <c r="JEQ5" s="70"/>
      <c r="JER5" s="70"/>
      <c r="JES5" s="70"/>
      <c r="JET5" s="70"/>
      <c r="JEU5" s="70"/>
      <c r="JEV5" s="70"/>
      <c r="JEW5" s="70"/>
      <c r="JEX5" s="70"/>
      <c r="JEY5" s="70"/>
      <c r="JEZ5" s="70"/>
      <c r="JFA5" s="70"/>
      <c r="JFB5" s="70"/>
      <c r="JFC5" s="70"/>
      <c r="JFD5" s="70"/>
      <c r="JFE5" s="70"/>
      <c r="JFF5" s="70"/>
      <c r="JFG5" s="70"/>
      <c r="JFH5" s="70"/>
      <c r="JFI5" s="70"/>
      <c r="JFJ5" s="70"/>
      <c r="JFK5" s="70"/>
      <c r="JFL5" s="70"/>
      <c r="JFM5" s="70"/>
      <c r="JFN5" s="70"/>
      <c r="JFO5" s="70"/>
      <c r="JFP5" s="70"/>
      <c r="JFQ5" s="70"/>
      <c r="JFR5" s="70"/>
      <c r="JFS5" s="70"/>
      <c r="JFT5" s="70"/>
      <c r="JFU5" s="70"/>
      <c r="JFV5" s="70"/>
      <c r="JFW5" s="70"/>
      <c r="JFX5" s="70"/>
      <c r="JFY5" s="70"/>
      <c r="JFZ5" s="70"/>
      <c r="JGA5" s="70"/>
      <c r="JGB5" s="70"/>
      <c r="JGC5" s="70"/>
      <c r="JGD5" s="70"/>
      <c r="JGE5" s="70"/>
      <c r="JGF5" s="70"/>
      <c r="JGG5" s="70"/>
      <c r="JGH5" s="70"/>
      <c r="JGI5" s="70"/>
      <c r="JGJ5" s="70"/>
      <c r="JGK5" s="70"/>
      <c r="JGL5" s="70"/>
      <c r="JGM5" s="70"/>
      <c r="JGN5" s="70"/>
      <c r="JGO5" s="70"/>
      <c r="JGP5" s="70"/>
      <c r="JGQ5" s="70"/>
      <c r="JGR5" s="70"/>
      <c r="JGS5" s="70"/>
      <c r="JGT5" s="70"/>
      <c r="JGU5" s="70"/>
      <c r="JGV5" s="70"/>
      <c r="JGW5" s="70"/>
      <c r="JGX5" s="70"/>
      <c r="JGY5" s="70"/>
      <c r="JGZ5" s="70"/>
      <c r="JHA5" s="70"/>
      <c r="JHB5" s="70"/>
      <c r="JHC5" s="70"/>
      <c r="JHD5" s="70"/>
      <c r="JHE5" s="70"/>
      <c r="JHF5" s="70"/>
      <c r="JHG5" s="70"/>
      <c r="JHH5" s="70"/>
      <c r="JHI5" s="70"/>
      <c r="JHJ5" s="70"/>
      <c r="JHK5" s="70"/>
      <c r="JHL5" s="70"/>
      <c r="JHM5" s="70"/>
      <c r="JHN5" s="70"/>
      <c r="JHO5" s="70"/>
      <c r="JHP5" s="70"/>
      <c r="JHQ5" s="70"/>
      <c r="JHR5" s="70"/>
      <c r="JHS5" s="70"/>
      <c r="JHT5" s="70"/>
      <c r="JHU5" s="70"/>
      <c r="JHV5" s="70"/>
      <c r="JHW5" s="70"/>
      <c r="JHX5" s="70"/>
      <c r="JHY5" s="70"/>
      <c r="JHZ5" s="70"/>
      <c r="JIA5" s="70"/>
      <c r="JIB5" s="70"/>
      <c r="JIC5" s="70"/>
      <c r="JID5" s="70"/>
      <c r="JIE5" s="70"/>
      <c r="JIF5" s="70"/>
      <c r="JIG5" s="70"/>
      <c r="JIH5" s="70"/>
      <c r="JII5" s="70"/>
      <c r="JIJ5" s="70"/>
      <c r="JIK5" s="70"/>
      <c r="JIL5" s="70"/>
      <c r="JIM5" s="70"/>
      <c r="JIN5" s="70"/>
      <c r="JIO5" s="70"/>
      <c r="JIP5" s="70"/>
      <c r="JIQ5" s="70"/>
      <c r="JIR5" s="70"/>
      <c r="JIS5" s="70"/>
      <c r="JIT5" s="70"/>
      <c r="JIU5" s="70"/>
      <c r="JIV5" s="70"/>
      <c r="JIW5" s="70"/>
      <c r="JIX5" s="70"/>
      <c r="JIY5" s="70"/>
      <c r="JIZ5" s="70"/>
      <c r="JJA5" s="70"/>
      <c r="JJB5" s="70"/>
      <c r="JJC5" s="70"/>
      <c r="JJD5" s="70"/>
      <c r="JJE5" s="70"/>
      <c r="JJF5" s="70"/>
      <c r="JJG5" s="70"/>
      <c r="JJH5" s="70"/>
      <c r="JJI5" s="70"/>
      <c r="JJJ5" s="70"/>
      <c r="JJK5" s="70"/>
      <c r="JJL5" s="70"/>
      <c r="JJM5" s="70"/>
      <c r="JJN5" s="70"/>
      <c r="JJO5" s="70"/>
      <c r="JJP5" s="70"/>
      <c r="JJQ5" s="70"/>
      <c r="JJR5" s="70"/>
      <c r="JJS5" s="70"/>
      <c r="JJT5" s="70"/>
      <c r="JJU5" s="70"/>
      <c r="JJV5" s="70"/>
      <c r="JJW5" s="70"/>
      <c r="JJX5" s="70"/>
      <c r="JJY5" s="70"/>
      <c r="JJZ5" s="70"/>
      <c r="JKA5" s="70"/>
      <c r="JKB5" s="70"/>
      <c r="JKC5" s="70"/>
      <c r="JKD5" s="70"/>
      <c r="JKE5" s="70"/>
      <c r="JKF5" s="70"/>
      <c r="JKG5" s="70"/>
      <c r="JKH5" s="70"/>
      <c r="JKI5" s="70"/>
      <c r="JKJ5" s="70"/>
      <c r="JKK5" s="70"/>
      <c r="JKL5" s="70"/>
      <c r="JKM5" s="70"/>
      <c r="JKN5" s="70"/>
      <c r="JKO5" s="70"/>
      <c r="JKP5" s="70"/>
      <c r="JKQ5" s="70"/>
      <c r="JKR5" s="70"/>
      <c r="JKS5" s="70"/>
      <c r="JKT5" s="70"/>
      <c r="JKU5" s="70"/>
      <c r="JKV5" s="70"/>
      <c r="JKW5" s="70"/>
      <c r="JKX5" s="70"/>
      <c r="JKY5" s="70"/>
      <c r="JKZ5" s="70"/>
      <c r="JLA5" s="70"/>
      <c r="JLB5" s="70"/>
      <c r="JLC5" s="70"/>
      <c r="JLD5" s="70"/>
      <c r="JLE5" s="70"/>
      <c r="JLF5" s="70"/>
      <c r="JLG5" s="70"/>
      <c r="JLH5" s="70"/>
      <c r="JLI5" s="70"/>
      <c r="JLJ5" s="70"/>
      <c r="JLK5" s="70"/>
      <c r="JLL5" s="70"/>
      <c r="JLM5" s="70"/>
      <c r="JLN5" s="70"/>
      <c r="JLO5" s="70"/>
      <c r="JLP5" s="70"/>
      <c r="JLQ5" s="70"/>
      <c r="JLR5" s="70"/>
      <c r="JLS5" s="70"/>
      <c r="JLT5" s="70"/>
      <c r="JLU5" s="70"/>
      <c r="JLV5" s="70"/>
      <c r="JLW5" s="70"/>
      <c r="JLX5" s="70"/>
      <c r="JLY5" s="70"/>
      <c r="JLZ5" s="70"/>
      <c r="JMA5" s="70"/>
      <c r="JMB5" s="70"/>
      <c r="JMC5" s="70"/>
      <c r="JMD5" s="70"/>
      <c r="JME5" s="70"/>
      <c r="JMF5" s="70"/>
      <c r="JMG5" s="70"/>
      <c r="JMH5" s="70"/>
      <c r="JMI5" s="70"/>
      <c r="JMJ5" s="70"/>
      <c r="JMK5" s="70"/>
      <c r="JML5" s="70"/>
      <c r="JMM5" s="70"/>
      <c r="JMN5" s="70"/>
      <c r="JMO5" s="70"/>
      <c r="JMP5" s="70"/>
      <c r="JMQ5" s="70"/>
      <c r="JMR5" s="70"/>
      <c r="JMS5" s="70"/>
      <c r="JMT5" s="70"/>
      <c r="JMU5" s="70"/>
      <c r="JMV5" s="70"/>
      <c r="JMW5" s="70"/>
      <c r="JMX5" s="70"/>
      <c r="JMY5" s="70"/>
      <c r="JMZ5" s="70"/>
      <c r="JNA5" s="70"/>
      <c r="JNB5" s="70"/>
      <c r="JNC5" s="70"/>
      <c r="JND5" s="70"/>
      <c r="JNE5" s="70"/>
      <c r="JNF5" s="70"/>
      <c r="JNG5" s="70"/>
      <c r="JNH5" s="70"/>
      <c r="JNI5" s="70"/>
      <c r="JNJ5" s="70"/>
      <c r="JNK5" s="70"/>
      <c r="JNL5" s="70"/>
      <c r="JNM5" s="70"/>
      <c r="JNN5" s="70"/>
      <c r="JNO5" s="70"/>
      <c r="JNP5" s="70"/>
      <c r="JNQ5" s="70"/>
      <c r="JNR5" s="70"/>
      <c r="JNS5" s="70"/>
      <c r="JNT5" s="70"/>
      <c r="JNU5" s="70"/>
      <c r="JNV5" s="70"/>
      <c r="JNW5" s="70"/>
      <c r="JNX5" s="70"/>
      <c r="JNY5" s="70"/>
      <c r="JNZ5" s="70"/>
      <c r="JOA5" s="70"/>
      <c r="JOB5" s="70"/>
      <c r="JOC5" s="70"/>
      <c r="JOD5" s="70"/>
      <c r="JOE5" s="70"/>
      <c r="JOF5" s="70"/>
      <c r="JOG5" s="70"/>
      <c r="JOH5" s="70"/>
      <c r="JOI5" s="70"/>
      <c r="JOJ5" s="70"/>
      <c r="JOK5" s="70"/>
      <c r="JOL5" s="70"/>
      <c r="JOM5" s="70"/>
      <c r="JON5" s="70"/>
      <c r="JOO5" s="70"/>
      <c r="JOP5" s="70"/>
      <c r="JOQ5" s="70"/>
      <c r="JOR5" s="70"/>
      <c r="JOS5" s="70"/>
      <c r="JOT5" s="70"/>
      <c r="JOU5" s="70"/>
      <c r="JOV5" s="70"/>
      <c r="JOW5" s="70"/>
      <c r="JOX5" s="70"/>
      <c r="JOY5" s="70"/>
      <c r="JOZ5" s="70"/>
      <c r="JPA5" s="70"/>
      <c r="JPB5" s="70"/>
      <c r="JPC5" s="70"/>
      <c r="JPD5" s="70"/>
      <c r="JPE5" s="70"/>
      <c r="JPF5" s="70"/>
      <c r="JPG5" s="70"/>
      <c r="JPH5" s="70"/>
      <c r="JPI5" s="70"/>
      <c r="JPJ5" s="70"/>
      <c r="JPK5" s="70"/>
      <c r="JPL5" s="70"/>
      <c r="JPM5" s="70"/>
      <c r="JPN5" s="70"/>
      <c r="JPO5" s="70"/>
      <c r="JPP5" s="70"/>
      <c r="JPQ5" s="70"/>
      <c r="JPR5" s="70"/>
      <c r="JPS5" s="70"/>
      <c r="JPT5" s="70"/>
      <c r="JPU5" s="70"/>
      <c r="JPV5" s="70"/>
      <c r="JPW5" s="70"/>
      <c r="JPX5" s="70"/>
      <c r="JPY5" s="70"/>
      <c r="JPZ5" s="70"/>
      <c r="JQA5" s="70"/>
      <c r="JQB5" s="70"/>
      <c r="JQC5" s="70"/>
      <c r="JQD5" s="70"/>
      <c r="JQE5" s="70"/>
      <c r="JQF5" s="70"/>
      <c r="JQG5" s="70"/>
      <c r="JQH5" s="70"/>
      <c r="JQI5" s="70"/>
      <c r="JQJ5" s="70"/>
      <c r="JQK5" s="70"/>
      <c r="JQL5" s="70"/>
      <c r="JQM5" s="70"/>
      <c r="JQN5" s="70"/>
      <c r="JQO5" s="70"/>
      <c r="JQP5" s="70"/>
      <c r="JQQ5" s="70"/>
      <c r="JQR5" s="70"/>
      <c r="JQS5" s="70"/>
      <c r="JQT5" s="70"/>
      <c r="JQU5" s="70"/>
      <c r="JQV5" s="70"/>
      <c r="JQW5" s="70"/>
      <c r="JQX5" s="70"/>
      <c r="JQY5" s="70"/>
      <c r="JQZ5" s="70"/>
      <c r="JRA5" s="70"/>
      <c r="JRB5" s="70"/>
      <c r="JRC5" s="70"/>
      <c r="JRD5" s="70"/>
      <c r="JRE5" s="70"/>
      <c r="JRF5" s="70"/>
      <c r="JRG5" s="70"/>
      <c r="JRH5" s="70"/>
      <c r="JRI5" s="70"/>
      <c r="JRJ5" s="70"/>
      <c r="JRK5" s="70"/>
      <c r="JRL5" s="70"/>
      <c r="JRM5" s="70"/>
      <c r="JRN5" s="70"/>
      <c r="JRO5" s="70"/>
      <c r="JRP5" s="70"/>
      <c r="JRQ5" s="70"/>
      <c r="JRR5" s="70"/>
      <c r="JRS5" s="70"/>
      <c r="JRT5" s="70"/>
      <c r="JRU5" s="70"/>
      <c r="JRV5" s="70"/>
      <c r="JRW5" s="70"/>
      <c r="JRX5" s="70"/>
      <c r="JRY5" s="70"/>
      <c r="JRZ5" s="70"/>
      <c r="JSA5" s="70"/>
      <c r="JSB5" s="70"/>
      <c r="JSC5" s="70"/>
      <c r="JSD5" s="70"/>
      <c r="JSE5" s="70"/>
      <c r="JSF5" s="70"/>
      <c r="JSG5" s="70"/>
      <c r="JSH5" s="70"/>
      <c r="JSI5" s="70"/>
      <c r="JSJ5" s="70"/>
      <c r="JSK5" s="70"/>
      <c r="JSL5" s="70"/>
      <c r="JSM5" s="70"/>
      <c r="JSN5" s="70"/>
      <c r="JSO5" s="70"/>
      <c r="JSP5" s="70"/>
      <c r="JSQ5" s="70"/>
      <c r="JSR5" s="70"/>
      <c r="JSS5" s="70"/>
      <c r="JST5" s="70"/>
      <c r="JSU5" s="70"/>
      <c r="JSV5" s="70"/>
      <c r="JSW5" s="70"/>
      <c r="JSX5" s="70"/>
      <c r="JSY5" s="70"/>
      <c r="JSZ5" s="70"/>
      <c r="JTA5" s="70"/>
      <c r="JTB5" s="70"/>
      <c r="JTC5" s="70"/>
      <c r="JTD5" s="70"/>
      <c r="JTE5" s="70"/>
      <c r="JTF5" s="70"/>
      <c r="JTG5" s="70"/>
      <c r="JTH5" s="70"/>
      <c r="JTI5" s="70"/>
      <c r="JTJ5" s="70"/>
      <c r="JTK5" s="70"/>
      <c r="JTL5" s="70"/>
      <c r="JTM5" s="70"/>
      <c r="JTN5" s="70"/>
      <c r="JTO5" s="70"/>
      <c r="JTP5" s="70"/>
      <c r="JTQ5" s="70"/>
      <c r="JTR5" s="70"/>
      <c r="JTS5" s="70"/>
      <c r="JTT5" s="70"/>
      <c r="JTU5" s="70"/>
      <c r="JTV5" s="70"/>
      <c r="JTW5" s="70"/>
      <c r="JTX5" s="70"/>
      <c r="JTY5" s="70"/>
      <c r="JTZ5" s="70"/>
      <c r="JUA5" s="70"/>
      <c r="JUB5" s="70"/>
      <c r="JUC5" s="70"/>
      <c r="JUD5" s="70"/>
      <c r="JUE5" s="70"/>
      <c r="JUF5" s="70"/>
      <c r="JUG5" s="70"/>
      <c r="JUH5" s="70"/>
      <c r="JUI5" s="70"/>
      <c r="JUJ5" s="70"/>
      <c r="JUK5" s="70"/>
      <c r="JUL5" s="70"/>
      <c r="JUM5" s="70"/>
      <c r="JUN5" s="70"/>
      <c r="JUO5" s="70"/>
      <c r="JUP5" s="70"/>
      <c r="JUQ5" s="70"/>
      <c r="JUR5" s="70"/>
      <c r="JUS5" s="70"/>
      <c r="JUT5" s="70"/>
      <c r="JUU5" s="70"/>
      <c r="JUV5" s="70"/>
      <c r="JUW5" s="70"/>
      <c r="JUX5" s="70"/>
      <c r="JUY5" s="70"/>
      <c r="JUZ5" s="70"/>
      <c r="JVA5" s="70"/>
      <c r="JVB5" s="70"/>
      <c r="JVC5" s="70"/>
      <c r="JVD5" s="70"/>
      <c r="JVE5" s="70"/>
      <c r="JVF5" s="70"/>
      <c r="JVG5" s="70"/>
      <c r="JVH5" s="70"/>
      <c r="JVI5" s="70"/>
      <c r="JVJ5" s="70"/>
      <c r="JVK5" s="70"/>
      <c r="JVL5" s="70"/>
      <c r="JVM5" s="70"/>
      <c r="JVN5" s="70"/>
      <c r="JVO5" s="70"/>
      <c r="JVP5" s="70"/>
      <c r="JVQ5" s="70"/>
      <c r="JVR5" s="70"/>
      <c r="JVS5" s="70"/>
      <c r="JVT5" s="70"/>
      <c r="JVU5" s="70"/>
      <c r="JVV5" s="70"/>
      <c r="JVW5" s="70"/>
      <c r="JVX5" s="70"/>
      <c r="JVY5" s="70"/>
      <c r="JVZ5" s="70"/>
      <c r="JWA5" s="70"/>
      <c r="JWB5" s="70"/>
      <c r="JWC5" s="70"/>
      <c r="JWD5" s="70"/>
      <c r="JWE5" s="70"/>
      <c r="JWF5" s="70"/>
      <c r="JWG5" s="70"/>
      <c r="JWH5" s="70"/>
      <c r="JWI5" s="70"/>
      <c r="JWJ5" s="70"/>
      <c r="JWK5" s="70"/>
      <c r="JWL5" s="70"/>
      <c r="JWM5" s="70"/>
      <c r="JWN5" s="70"/>
      <c r="JWO5" s="70"/>
      <c r="JWP5" s="70"/>
      <c r="JWQ5" s="70"/>
      <c r="JWR5" s="70"/>
      <c r="JWS5" s="70"/>
      <c r="JWT5" s="70"/>
      <c r="JWU5" s="70"/>
      <c r="JWV5" s="70"/>
      <c r="JWW5" s="70"/>
      <c r="JWX5" s="70"/>
      <c r="JWY5" s="70"/>
      <c r="JWZ5" s="70"/>
      <c r="JXA5" s="70"/>
      <c r="JXB5" s="70"/>
      <c r="JXC5" s="70"/>
      <c r="JXD5" s="70"/>
      <c r="JXE5" s="70"/>
      <c r="JXF5" s="70"/>
      <c r="JXG5" s="70"/>
      <c r="JXH5" s="70"/>
      <c r="JXI5" s="70"/>
      <c r="JXJ5" s="70"/>
      <c r="JXK5" s="70"/>
      <c r="JXL5" s="70"/>
      <c r="JXM5" s="70"/>
      <c r="JXN5" s="70"/>
      <c r="JXO5" s="70"/>
      <c r="JXP5" s="70"/>
      <c r="JXQ5" s="70"/>
      <c r="JXR5" s="70"/>
      <c r="JXS5" s="70"/>
      <c r="JXT5" s="70"/>
      <c r="JXU5" s="70"/>
      <c r="JXV5" s="70"/>
      <c r="JXW5" s="70"/>
      <c r="JXX5" s="70"/>
      <c r="JXY5" s="70"/>
      <c r="JXZ5" s="70"/>
      <c r="JYA5" s="70"/>
      <c r="JYB5" s="70"/>
      <c r="JYC5" s="70"/>
      <c r="JYD5" s="70"/>
      <c r="JYE5" s="70"/>
      <c r="JYF5" s="70"/>
      <c r="JYG5" s="70"/>
      <c r="JYH5" s="70"/>
      <c r="JYI5" s="70"/>
      <c r="JYJ5" s="70"/>
      <c r="JYK5" s="70"/>
      <c r="JYL5" s="70"/>
      <c r="JYM5" s="70"/>
      <c r="JYN5" s="70"/>
      <c r="JYO5" s="70"/>
      <c r="JYP5" s="70"/>
      <c r="JYQ5" s="70"/>
      <c r="JYR5" s="70"/>
      <c r="JYS5" s="70"/>
      <c r="JYT5" s="70"/>
      <c r="JYU5" s="70"/>
      <c r="JYV5" s="70"/>
      <c r="JYW5" s="70"/>
      <c r="JYX5" s="70"/>
      <c r="JYY5" s="70"/>
      <c r="JYZ5" s="70"/>
      <c r="JZA5" s="70"/>
      <c r="JZB5" s="70"/>
      <c r="JZC5" s="70"/>
      <c r="JZD5" s="70"/>
      <c r="JZE5" s="70"/>
      <c r="JZF5" s="70"/>
      <c r="JZG5" s="70"/>
      <c r="JZH5" s="70"/>
      <c r="JZI5" s="70"/>
      <c r="JZJ5" s="70"/>
      <c r="JZK5" s="70"/>
      <c r="JZL5" s="70"/>
      <c r="JZM5" s="70"/>
      <c r="JZN5" s="70"/>
      <c r="JZO5" s="70"/>
      <c r="JZP5" s="70"/>
      <c r="JZQ5" s="70"/>
      <c r="JZR5" s="70"/>
      <c r="JZS5" s="70"/>
      <c r="JZT5" s="70"/>
      <c r="JZU5" s="70"/>
      <c r="JZV5" s="70"/>
      <c r="JZW5" s="70"/>
      <c r="JZX5" s="70"/>
      <c r="JZY5" s="70"/>
      <c r="JZZ5" s="70"/>
      <c r="KAA5" s="70"/>
      <c r="KAB5" s="70"/>
      <c r="KAC5" s="70"/>
      <c r="KAD5" s="70"/>
      <c r="KAE5" s="70"/>
      <c r="KAF5" s="70"/>
      <c r="KAG5" s="70"/>
      <c r="KAH5" s="70"/>
      <c r="KAI5" s="70"/>
      <c r="KAJ5" s="70"/>
      <c r="KAK5" s="70"/>
      <c r="KAL5" s="70"/>
      <c r="KAM5" s="70"/>
      <c r="KAN5" s="70"/>
      <c r="KAO5" s="70"/>
      <c r="KAP5" s="70"/>
      <c r="KAQ5" s="70"/>
      <c r="KAR5" s="70"/>
      <c r="KAS5" s="70"/>
      <c r="KAT5" s="70"/>
      <c r="KAU5" s="70"/>
      <c r="KAV5" s="70"/>
      <c r="KAW5" s="70"/>
      <c r="KAX5" s="70"/>
      <c r="KAY5" s="70"/>
      <c r="KAZ5" s="70"/>
      <c r="KBA5" s="70"/>
      <c r="KBB5" s="70"/>
      <c r="KBC5" s="70"/>
      <c r="KBD5" s="70"/>
      <c r="KBE5" s="70"/>
      <c r="KBF5" s="70"/>
      <c r="KBG5" s="70"/>
      <c r="KBH5" s="70"/>
      <c r="KBI5" s="70"/>
      <c r="KBJ5" s="70"/>
      <c r="KBK5" s="70"/>
      <c r="KBL5" s="70"/>
      <c r="KBM5" s="70"/>
      <c r="KBN5" s="70"/>
      <c r="KBO5" s="70"/>
      <c r="KBP5" s="70"/>
      <c r="KBQ5" s="70"/>
      <c r="KBR5" s="70"/>
      <c r="KBS5" s="70"/>
      <c r="KBT5" s="70"/>
      <c r="KBU5" s="70"/>
      <c r="KBV5" s="70"/>
      <c r="KBW5" s="70"/>
      <c r="KBX5" s="70"/>
      <c r="KBY5" s="70"/>
      <c r="KBZ5" s="70"/>
      <c r="KCA5" s="70"/>
      <c r="KCB5" s="70"/>
      <c r="KCC5" s="70"/>
      <c r="KCD5" s="70"/>
      <c r="KCE5" s="70"/>
      <c r="KCF5" s="70"/>
      <c r="KCG5" s="70"/>
      <c r="KCH5" s="70"/>
      <c r="KCI5" s="70"/>
      <c r="KCJ5" s="70"/>
      <c r="KCK5" s="70"/>
      <c r="KCL5" s="70"/>
      <c r="KCM5" s="70"/>
      <c r="KCN5" s="70"/>
      <c r="KCO5" s="70"/>
      <c r="KCP5" s="70"/>
      <c r="KCQ5" s="70"/>
      <c r="KCR5" s="70"/>
      <c r="KCS5" s="70"/>
      <c r="KCT5" s="70"/>
      <c r="KCU5" s="70"/>
      <c r="KCV5" s="70"/>
      <c r="KCW5" s="70"/>
      <c r="KCX5" s="70"/>
      <c r="KCY5" s="70"/>
      <c r="KCZ5" s="70"/>
      <c r="KDA5" s="70"/>
      <c r="KDB5" s="70"/>
      <c r="KDC5" s="70"/>
      <c r="KDD5" s="70"/>
      <c r="KDE5" s="70"/>
      <c r="KDF5" s="70"/>
      <c r="KDG5" s="70"/>
      <c r="KDH5" s="70"/>
      <c r="KDI5" s="70"/>
      <c r="KDJ5" s="70"/>
      <c r="KDK5" s="70"/>
      <c r="KDL5" s="70"/>
      <c r="KDM5" s="70"/>
      <c r="KDN5" s="70"/>
      <c r="KDO5" s="70"/>
      <c r="KDP5" s="70"/>
      <c r="KDQ5" s="70"/>
      <c r="KDR5" s="70"/>
      <c r="KDS5" s="70"/>
      <c r="KDT5" s="70"/>
      <c r="KDU5" s="70"/>
      <c r="KDV5" s="70"/>
      <c r="KDW5" s="70"/>
      <c r="KDX5" s="70"/>
      <c r="KDY5" s="70"/>
      <c r="KDZ5" s="70"/>
      <c r="KEA5" s="70"/>
      <c r="KEB5" s="70"/>
      <c r="KEC5" s="70"/>
      <c r="KED5" s="70"/>
      <c r="KEE5" s="70"/>
      <c r="KEF5" s="70"/>
      <c r="KEG5" s="70"/>
      <c r="KEH5" s="70"/>
      <c r="KEI5" s="70"/>
      <c r="KEJ5" s="70"/>
      <c r="KEK5" s="70"/>
      <c r="KEL5" s="70"/>
      <c r="KEM5" s="70"/>
      <c r="KEN5" s="70"/>
      <c r="KEO5" s="70"/>
      <c r="KEP5" s="70"/>
      <c r="KEQ5" s="70"/>
      <c r="KER5" s="70"/>
      <c r="KES5" s="70"/>
      <c r="KET5" s="70"/>
      <c r="KEU5" s="70"/>
      <c r="KEV5" s="70"/>
      <c r="KEW5" s="70"/>
      <c r="KEX5" s="70"/>
      <c r="KEY5" s="70"/>
      <c r="KEZ5" s="70"/>
      <c r="KFA5" s="70"/>
      <c r="KFB5" s="70"/>
      <c r="KFC5" s="70"/>
      <c r="KFD5" s="70"/>
      <c r="KFE5" s="70"/>
      <c r="KFF5" s="70"/>
      <c r="KFG5" s="70"/>
      <c r="KFH5" s="70"/>
      <c r="KFI5" s="70"/>
      <c r="KFJ5" s="70"/>
      <c r="KFK5" s="70"/>
      <c r="KFL5" s="70"/>
      <c r="KFM5" s="70"/>
      <c r="KFN5" s="70"/>
      <c r="KFO5" s="70"/>
      <c r="KFP5" s="70"/>
      <c r="KFQ5" s="70"/>
      <c r="KFR5" s="70"/>
      <c r="KFS5" s="70"/>
      <c r="KFT5" s="70"/>
      <c r="KFU5" s="70"/>
      <c r="KFV5" s="70"/>
      <c r="KFW5" s="70"/>
      <c r="KFX5" s="70"/>
      <c r="KFY5" s="70"/>
      <c r="KFZ5" s="70"/>
      <c r="KGA5" s="70"/>
      <c r="KGB5" s="70"/>
      <c r="KGC5" s="70"/>
      <c r="KGD5" s="70"/>
      <c r="KGE5" s="70"/>
      <c r="KGF5" s="70"/>
      <c r="KGG5" s="70"/>
      <c r="KGH5" s="70"/>
      <c r="KGI5" s="70"/>
      <c r="KGJ5" s="70"/>
      <c r="KGK5" s="70"/>
      <c r="KGL5" s="70"/>
      <c r="KGM5" s="70"/>
      <c r="KGN5" s="70"/>
      <c r="KGO5" s="70"/>
      <c r="KGP5" s="70"/>
      <c r="KGQ5" s="70"/>
      <c r="KGR5" s="70"/>
      <c r="KGS5" s="70"/>
      <c r="KGT5" s="70"/>
      <c r="KGU5" s="70"/>
      <c r="KGV5" s="70"/>
      <c r="KGW5" s="70"/>
      <c r="KGX5" s="70"/>
      <c r="KGY5" s="70"/>
      <c r="KGZ5" s="70"/>
      <c r="KHA5" s="70"/>
      <c r="KHB5" s="70"/>
      <c r="KHC5" s="70"/>
      <c r="KHD5" s="70"/>
      <c r="KHE5" s="70"/>
      <c r="KHF5" s="70"/>
      <c r="KHG5" s="70"/>
      <c r="KHH5" s="70"/>
      <c r="KHI5" s="70"/>
      <c r="KHJ5" s="70"/>
      <c r="KHK5" s="70"/>
      <c r="KHL5" s="70"/>
      <c r="KHM5" s="70"/>
      <c r="KHN5" s="70"/>
      <c r="KHO5" s="70"/>
      <c r="KHP5" s="70"/>
      <c r="KHQ5" s="70"/>
      <c r="KHR5" s="70"/>
      <c r="KHS5" s="70"/>
      <c r="KHT5" s="70"/>
      <c r="KHU5" s="70"/>
      <c r="KHV5" s="70"/>
      <c r="KHW5" s="70"/>
      <c r="KHX5" s="70"/>
      <c r="KHY5" s="70"/>
      <c r="KHZ5" s="70"/>
      <c r="KIA5" s="70"/>
      <c r="KIB5" s="70"/>
      <c r="KIC5" s="70"/>
      <c r="KID5" s="70"/>
      <c r="KIE5" s="70"/>
      <c r="KIF5" s="70"/>
      <c r="KIG5" s="70"/>
      <c r="KIH5" s="70"/>
      <c r="KII5" s="70"/>
      <c r="KIJ5" s="70"/>
      <c r="KIK5" s="70"/>
      <c r="KIL5" s="70"/>
      <c r="KIM5" s="70"/>
      <c r="KIN5" s="70"/>
      <c r="KIO5" s="70"/>
      <c r="KIP5" s="70"/>
      <c r="KIQ5" s="70"/>
      <c r="KIR5" s="70"/>
      <c r="KIS5" s="70"/>
      <c r="KIT5" s="70"/>
      <c r="KIU5" s="70"/>
      <c r="KIV5" s="70"/>
      <c r="KIW5" s="70"/>
      <c r="KIX5" s="70"/>
      <c r="KIY5" s="70"/>
      <c r="KIZ5" s="70"/>
      <c r="KJA5" s="70"/>
      <c r="KJB5" s="70"/>
      <c r="KJC5" s="70"/>
      <c r="KJD5" s="70"/>
      <c r="KJE5" s="70"/>
      <c r="KJF5" s="70"/>
      <c r="KJG5" s="70"/>
      <c r="KJH5" s="70"/>
      <c r="KJI5" s="70"/>
      <c r="KJJ5" s="70"/>
      <c r="KJK5" s="70"/>
      <c r="KJL5" s="70"/>
      <c r="KJM5" s="70"/>
      <c r="KJN5" s="70"/>
      <c r="KJO5" s="70"/>
      <c r="KJP5" s="70"/>
      <c r="KJQ5" s="70"/>
      <c r="KJR5" s="70"/>
      <c r="KJS5" s="70"/>
      <c r="KJT5" s="70"/>
      <c r="KJU5" s="70"/>
      <c r="KJV5" s="70"/>
      <c r="KJW5" s="70"/>
      <c r="KJX5" s="70"/>
      <c r="KJY5" s="70"/>
      <c r="KJZ5" s="70"/>
      <c r="KKA5" s="70"/>
      <c r="KKB5" s="70"/>
      <c r="KKC5" s="70"/>
      <c r="KKD5" s="70"/>
      <c r="KKE5" s="70"/>
      <c r="KKF5" s="70"/>
      <c r="KKG5" s="70"/>
      <c r="KKH5" s="70"/>
      <c r="KKI5" s="70"/>
      <c r="KKJ5" s="70"/>
      <c r="KKK5" s="70"/>
      <c r="KKL5" s="70"/>
      <c r="KKM5" s="70"/>
      <c r="KKN5" s="70"/>
      <c r="KKO5" s="70"/>
      <c r="KKP5" s="70"/>
      <c r="KKQ5" s="70"/>
      <c r="KKR5" s="70"/>
      <c r="KKS5" s="70"/>
      <c r="KKT5" s="70"/>
      <c r="KKU5" s="70"/>
      <c r="KKV5" s="70"/>
      <c r="KKW5" s="70"/>
      <c r="KKX5" s="70"/>
      <c r="KKY5" s="70"/>
      <c r="KKZ5" s="70"/>
      <c r="KLA5" s="70"/>
      <c r="KLB5" s="70"/>
      <c r="KLC5" s="70"/>
      <c r="KLD5" s="70"/>
      <c r="KLE5" s="70"/>
      <c r="KLF5" s="70"/>
      <c r="KLG5" s="70"/>
      <c r="KLH5" s="70"/>
      <c r="KLI5" s="70"/>
      <c r="KLJ5" s="70"/>
      <c r="KLK5" s="70"/>
      <c r="KLL5" s="70"/>
      <c r="KLM5" s="70"/>
      <c r="KLN5" s="70"/>
      <c r="KLO5" s="70"/>
      <c r="KLP5" s="70"/>
      <c r="KLQ5" s="70"/>
      <c r="KLR5" s="70"/>
      <c r="KLS5" s="70"/>
      <c r="KLT5" s="70"/>
      <c r="KLU5" s="70"/>
      <c r="KLV5" s="70"/>
      <c r="KLW5" s="70"/>
      <c r="KLX5" s="70"/>
      <c r="KLY5" s="70"/>
      <c r="KLZ5" s="70"/>
      <c r="KMA5" s="70"/>
      <c r="KMB5" s="70"/>
      <c r="KMC5" s="70"/>
      <c r="KMD5" s="70"/>
      <c r="KME5" s="70"/>
      <c r="KMF5" s="70"/>
      <c r="KMG5" s="70"/>
      <c r="KMH5" s="70"/>
      <c r="KMI5" s="70"/>
      <c r="KMJ5" s="70"/>
      <c r="KMK5" s="70"/>
      <c r="KML5" s="70"/>
      <c r="KMM5" s="70"/>
      <c r="KMN5" s="70"/>
      <c r="KMO5" s="70"/>
      <c r="KMP5" s="70"/>
      <c r="KMQ5" s="70"/>
      <c r="KMR5" s="70"/>
      <c r="KMS5" s="70"/>
      <c r="KMT5" s="70"/>
      <c r="KMU5" s="70"/>
      <c r="KMV5" s="70"/>
      <c r="KMW5" s="70"/>
      <c r="KMX5" s="70"/>
      <c r="KMY5" s="70"/>
      <c r="KMZ5" s="70"/>
      <c r="KNA5" s="70"/>
      <c r="KNB5" s="70"/>
      <c r="KNC5" s="70"/>
      <c r="KND5" s="70"/>
      <c r="KNE5" s="70"/>
      <c r="KNF5" s="70"/>
      <c r="KNG5" s="70"/>
      <c r="KNH5" s="70"/>
      <c r="KNI5" s="70"/>
      <c r="KNJ5" s="70"/>
      <c r="KNK5" s="70"/>
      <c r="KNL5" s="70"/>
      <c r="KNM5" s="70"/>
      <c r="KNN5" s="70"/>
      <c r="KNO5" s="70"/>
      <c r="KNP5" s="70"/>
      <c r="KNQ5" s="70"/>
      <c r="KNR5" s="70"/>
      <c r="KNS5" s="70"/>
      <c r="KNT5" s="70"/>
      <c r="KNU5" s="70"/>
      <c r="KNV5" s="70"/>
      <c r="KNW5" s="70"/>
      <c r="KNX5" s="70"/>
      <c r="KNY5" s="70"/>
      <c r="KNZ5" s="70"/>
      <c r="KOA5" s="70"/>
      <c r="KOB5" s="70"/>
      <c r="KOC5" s="70"/>
      <c r="KOD5" s="70"/>
      <c r="KOE5" s="70"/>
      <c r="KOF5" s="70"/>
      <c r="KOG5" s="70"/>
      <c r="KOH5" s="70"/>
      <c r="KOI5" s="70"/>
      <c r="KOJ5" s="70"/>
      <c r="KOK5" s="70"/>
      <c r="KOL5" s="70"/>
      <c r="KOM5" s="70"/>
      <c r="KON5" s="70"/>
      <c r="KOO5" s="70"/>
      <c r="KOP5" s="70"/>
      <c r="KOQ5" s="70"/>
      <c r="KOR5" s="70"/>
      <c r="KOS5" s="70"/>
      <c r="KOT5" s="70"/>
      <c r="KOU5" s="70"/>
      <c r="KOV5" s="70"/>
      <c r="KOW5" s="70"/>
      <c r="KOX5" s="70"/>
      <c r="KOY5" s="70"/>
      <c r="KOZ5" s="70"/>
      <c r="KPA5" s="70"/>
      <c r="KPB5" s="70"/>
      <c r="KPC5" s="70"/>
      <c r="KPD5" s="70"/>
      <c r="KPE5" s="70"/>
      <c r="KPF5" s="70"/>
      <c r="KPG5" s="70"/>
      <c r="KPH5" s="70"/>
      <c r="KPI5" s="70"/>
      <c r="KPJ5" s="70"/>
      <c r="KPK5" s="70"/>
      <c r="KPL5" s="70"/>
      <c r="KPM5" s="70"/>
      <c r="KPN5" s="70"/>
      <c r="KPO5" s="70"/>
      <c r="KPP5" s="70"/>
      <c r="KPQ5" s="70"/>
      <c r="KPR5" s="70"/>
      <c r="KPS5" s="70"/>
      <c r="KPT5" s="70"/>
      <c r="KPU5" s="70"/>
      <c r="KPV5" s="70"/>
      <c r="KPW5" s="70"/>
      <c r="KPX5" s="70"/>
      <c r="KPY5" s="70"/>
      <c r="KPZ5" s="70"/>
      <c r="KQA5" s="70"/>
      <c r="KQB5" s="70"/>
      <c r="KQC5" s="70"/>
      <c r="KQD5" s="70"/>
      <c r="KQE5" s="70"/>
      <c r="KQF5" s="70"/>
      <c r="KQG5" s="70"/>
      <c r="KQH5" s="70"/>
      <c r="KQI5" s="70"/>
      <c r="KQJ5" s="70"/>
      <c r="KQK5" s="70"/>
      <c r="KQL5" s="70"/>
      <c r="KQM5" s="70"/>
      <c r="KQN5" s="70"/>
      <c r="KQO5" s="70"/>
      <c r="KQP5" s="70"/>
      <c r="KQQ5" s="70"/>
      <c r="KQR5" s="70"/>
      <c r="KQS5" s="70"/>
      <c r="KQT5" s="70"/>
      <c r="KQU5" s="70"/>
      <c r="KQV5" s="70"/>
      <c r="KQW5" s="70"/>
      <c r="KQX5" s="70"/>
      <c r="KQY5" s="70"/>
      <c r="KQZ5" s="70"/>
      <c r="KRA5" s="70"/>
      <c r="KRB5" s="70"/>
      <c r="KRC5" s="70"/>
      <c r="KRD5" s="70"/>
      <c r="KRE5" s="70"/>
      <c r="KRF5" s="70"/>
      <c r="KRG5" s="70"/>
      <c r="KRH5" s="70"/>
      <c r="KRI5" s="70"/>
      <c r="KRJ5" s="70"/>
      <c r="KRK5" s="70"/>
      <c r="KRL5" s="70"/>
      <c r="KRM5" s="70"/>
      <c r="KRN5" s="70"/>
      <c r="KRO5" s="70"/>
      <c r="KRP5" s="70"/>
      <c r="KRQ5" s="70"/>
      <c r="KRR5" s="70"/>
      <c r="KRS5" s="70"/>
      <c r="KRT5" s="70"/>
      <c r="KRU5" s="70"/>
      <c r="KRV5" s="70"/>
      <c r="KRW5" s="70"/>
      <c r="KRX5" s="70"/>
      <c r="KRY5" s="70"/>
      <c r="KRZ5" s="70"/>
      <c r="KSA5" s="70"/>
      <c r="KSB5" s="70"/>
      <c r="KSC5" s="70"/>
      <c r="KSD5" s="70"/>
      <c r="KSE5" s="70"/>
      <c r="KSF5" s="70"/>
      <c r="KSG5" s="70"/>
      <c r="KSH5" s="70"/>
      <c r="KSI5" s="70"/>
      <c r="KSJ5" s="70"/>
      <c r="KSK5" s="70"/>
      <c r="KSL5" s="70"/>
      <c r="KSM5" s="70"/>
      <c r="KSN5" s="70"/>
      <c r="KSO5" s="70"/>
      <c r="KSP5" s="70"/>
      <c r="KSQ5" s="70"/>
      <c r="KSR5" s="70"/>
      <c r="KSS5" s="70"/>
      <c r="KST5" s="70"/>
      <c r="KSU5" s="70"/>
      <c r="KSV5" s="70"/>
      <c r="KSW5" s="70"/>
      <c r="KSX5" s="70"/>
      <c r="KSY5" s="70"/>
      <c r="KSZ5" s="70"/>
      <c r="KTA5" s="70"/>
      <c r="KTB5" s="70"/>
      <c r="KTC5" s="70"/>
      <c r="KTD5" s="70"/>
      <c r="KTE5" s="70"/>
      <c r="KTF5" s="70"/>
      <c r="KTG5" s="70"/>
      <c r="KTH5" s="70"/>
      <c r="KTI5" s="70"/>
      <c r="KTJ5" s="70"/>
      <c r="KTK5" s="70"/>
      <c r="KTL5" s="70"/>
      <c r="KTM5" s="70"/>
      <c r="KTN5" s="70"/>
      <c r="KTO5" s="70"/>
      <c r="KTP5" s="70"/>
      <c r="KTQ5" s="70"/>
      <c r="KTR5" s="70"/>
      <c r="KTS5" s="70"/>
      <c r="KTT5" s="70"/>
      <c r="KTU5" s="70"/>
      <c r="KTV5" s="70"/>
      <c r="KTW5" s="70"/>
      <c r="KTX5" s="70"/>
      <c r="KTY5" s="70"/>
      <c r="KTZ5" s="70"/>
      <c r="KUA5" s="70"/>
      <c r="KUB5" s="70"/>
      <c r="KUC5" s="70"/>
      <c r="KUD5" s="70"/>
      <c r="KUE5" s="70"/>
      <c r="KUF5" s="70"/>
      <c r="KUG5" s="70"/>
      <c r="KUH5" s="70"/>
      <c r="KUI5" s="70"/>
      <c r="KUJ5" s="70"/>
      <c r="KUK5" s="70"/>
      <c r="KUL5" s="70"/>
      <c r="KUM5" s="70"/>
      <c r="KUN5" s="70"/>
      <c r="KUO5" s="70"/>
      <c r="KUP5" s="70"/>
      <c r="KUQ5" s="70"/>
      <c r="KUR5" s="70"/>
      <c r="KUS5" s="70"/>
      <c r="KUT5" s="70"/>
      <c r="KUU5" s="70"/>
      <c r="KUV5" s="70"/>
      <c r="KUW5" s="70"/>
      <c r="KUX5" s="70"/>
      <c r="KUY5" s="70"/>
      <c r="KUZ5" s="70"/>
      <c r="KVA5" s="70"/>
      <c r="KVB5" s="70"/>
      <c r="KVC5" s="70"/>
      <c r="KVD5" s="70"/>
      <c r="KVE5" s="70"/>
      <c r="KVF5" s="70"/>
      <c r="KVG5" s="70"/>
      <c r="KVH5" s="70"/>
      <c r="KVI5" s="70"/>
      <c r="KVJ5" s="70"/>
      <c r="KVK5" s="70"/>
      <c r="KVL5" s="70"/>
      <c r="KVM5" s="70"/>
      <c r="KVN5" s="70"/>
      <c r="KVO5" s="70"/>
      <c r="KVP5" s="70"/>
      <c r="KVQ5" s="70"/>
      <c r="KVR5" s="70"/>
      <c r="KVS5" s="70"/>
      <c r="KVT5" s="70"/>
      <c r="KVU5" s="70"/>
      <c r="KVV5" s="70"/>
      <c r="KVW5" s="70"/>
      <c r="KVX5" s="70"/>
      <c r="KVY5" s="70"/>
      <c r="KVZ5" s="70"/>
      <c r="KWA5" s="70"/>
      <c r="KWB5" s="70"/>
      <c r="KWC5" s="70"/>
      <c r="KWD5" s="70"/>
      <c r="KWE5" s="70"/>
      <c r="KWF5" s="70"/>
      <c r="KWG5" s="70"/>
      <c r="KWH5" s="70"/>
      <c r="KWI5" s="70"/>
      <c r="KWJ5" s="70"/>
      <c r="KWK5" s="70"/>
      <c r="KWL5" s="70"/>
      <c r="KWM5" s="70"/>
      <c r="KWN5" s="70"/>
      <c r="KWO5" s="70"/>
      <c r="KWP5" s="70"/>
      <c r="KWQ5" s="70"/>
      <c r="KWR5" s="70"/>
      <c r="KWS5" s="70"/>
      <c r="KWT5" s="70"/>
      <c r="KWU5" s="70"/>
      <c r="KWV5" s="70"/>
      <c r="KWW5" s="70"/>
      <c r="KWX5" s="70"/>
      <c r="KWY5" s="70"/>
      <c r="KWZ5" s="70"/>
      <c r="KXA5" s="70"/>
      <c r="KXB5" s="70"/>
      <c r="KXC5" s="70"/>
      <c r="KXD5" s="70"/>
      <c r="KXE5" s="70"/>
      <c r="KXF5" s="70"/>
      <c r="KXG5" s="70"/>
      <c r="KXH5" s="70"/>
      <c r="KXI5" s="70"/>
      <c r="KXJ5" s="70"/>
      <c r="KXK5" s="70"/>
      <c r="KXL5" s="70"/>
      <c r="KXM5" s="70"/>
      <c r="KXN5" s="70"/>
      <c r="KXO5" s="70"/>
      <c r="KXP5" s="70"/>
      <c r="KXQ5" s="70"/>
      <c r="KXR5" s="70"/>
      <c r="KXS5" s="70"/>
      <c r="KXT5" s="70"/>
      <c r="KXU5" s="70"/>
      <c r="KXV5" s="70"/>
      <c r="KXW5" s="70"/>
      <c r="KXX5" s="70"/>
      <c r="KXY5" s="70"/>
      <c r="KXZ5" s="70"/>
      <c r="KYA5" s="70"/>
      <c r="KYB5" s="70"/>
      <c r="KYC5" s="70"/>
      <c r="KYD5" s="70"/>
      <c r="KYE5" s="70"/>
      <c r="KYF5" s="70"/>
      <c r="KYG5" s="70"/>
      <c r="KYH5" s="70"/>
      <c r="KYI5" s="70"/>
      <c r="KYJ5" s="70"/>
      <c r="KYK5" s="70"/>
      <c r="KYL5" s="70"/>
      <c r="KYM5" s="70"/>
      <c r="KYN5" s="70"/>
      <c r="KYO5" s="70"/>
      <c r="KYP5" s="70"/>
      <c r="KYQ5" s="70"/>
      <c r="KYR5" s="70"/>
      <c r="KYS5" s="70"/>
      <c r="KYT5" s="70"/>
      <c r="KYU5" s="70"/>
      <c r="KYV5" s="70"/>
      <c r="KYW5" s="70"/>
      <c r="KYX5" s="70"/>
      <c r="KYY5" s="70"/>
      <c r="KYZ5" s="70"/>
      <c r="KZA5" s="70"/>
      <c r="KZB5" s="70"/>
      <c r="KZC5" s="70"/>
      <c r="KZD5" s="70"/>
      <c r="KZE5" s="70"/>
      <c r="KZF5" s="70"/>
      <c r="KZG5" s="70"/>
      <c r="KZH5" s="70"/>
      <c r="KZI5" s="70"/>
      <c r="KZJ5" s="70"/>
      <c r="KZK5" s="70"/>
      <c r="KZL5" s="70"/>
      <c r="KZM5" s="70"/>
      <c r="KZN5" s="70"/>
      <c r="KZO5" s="70"/>
      <c r="KZP5" s="70"/>
      <c r="KZQ5" s="70"/>
      <c r="KZR5" s="70"/>
      <c r="KZS5" s="70"/>
      <c r="KZT5" s="70"/>
      <c r="KZU5" s="70"/>
      <c r="KZV5" s="70"/>
      <c r="KZW5" s="70"/>
      <c r="KZX5" s="70"/>
      <c r="KZY5" s="70"/>
      <c r="KZZ5" s="70"/>
      <c r="LAA5" s="70"/>
      <c r="LAB5" s="70"/>
      <c r="LAC5" s="70"/>
      <c r="LAD5" s="70"/>
      <c r="LAE5" s="70"/>
      <c r="LAF5" s="70"/>
      <c r="LAG5" s="70"/>
      <c r="LAH5" s="70"/>
      <c r="LAI5" s="70"/>
      <c r="LAJ5" s="70"/>
      <c r="LAK5" s="70"/>
      <c r="LAL5" s="70"/>
      <c r="LAM5" s="70"/>
      <c r="LAN5" s="70"/>
      <c r="LAO5" s="70"/>
      <c r="LAP5" s="70"/>
      <c r="LAQ5" s="70"/>
      <c r="LAR5" s="70"/>
      <c r="LAS5" s="70"/>
      <c r="LAT5" s="70"/>
      <c r="LAU5" s="70"/>
      <c r="LAV5" s="70"/>
      <c r="LAW5" s="70"/>
      <c r="LAX5" s="70"/>
      <c r="LAY5" s="70"/>
      <c r="LAZ5" s="70"/>
      <c r="LBA5" s="70"/>
      <c r="LBB5" s="70"/>
      <c r="LBC5" s="70"/>
      <c r="LBD5" s="70"/>
      <c r="LBE5" s="70"/>
      <c r="LBF5" s="70"/>
      <c r="LBG5" s="70"/>
      <c r="LBH5" s="70"/>
      <c r="LBI5" s="70"/>
      <c r="LBJ5" s="70"/>
      <c r="LBK5" s="70"/>
      <c r="LBL5" s="70"/>
      <c r="LBM5" s="70"/>
      <c r="LBN5" s="70"/>
      <c r="LBO5" s="70"/>
      <c r="LBP5" s="70"/>
      <c r="LBQ5" s="70"/>
      <c r="LBR5" s="70"/>
      <c r="LBS5" s="70"/>
      <c r="LBT5" s="70"/>
      <c r="LBU5" s="70"/>
      <c r="LBV5" s="70"/>
      <c r="LBW5" s="70"/>
      <c r="LBX5" s="70"/>
      <c r="LBY5" s="70"/>
      <c r="LBZ5" s="70"/>
      <c r="LCA5" s="70"/>
      <c r="LCB5" s="70"/>
      <c r="LCC5" s="70"/>
      <c r="LCD5" s="70"/>
      <c r="LCE5" s="70"/>
      <c r="LCF5" s="70"/>
      <c r="LCG5" s="70"/>
      <c r="LCH5" s="70"/>
      <c r="LCI5" s="70"/>
      <c r="LCJ5" s="70"/>
      <c r="LCK5" s="70"/>
      <c r="LCL5" s="70"/>
      <c r="LCM5" s="70"/>
      <c r="LCN5" s="70"/>
      <c r="LCO5" s="70"/>
      <c r="LCP5" s="70"/>
      <c r="LCQ5" s="70"/>
      <c r="LCR5" s="70"/>
      <c r="LCS5" s="70"/>
      <c r="LCT5" s="70"/>
      <c r="LCU5" s="70"/>
      <c r="LCV5" s="70"/>
      <c r="LCW5" s="70"/>
      <c r="LCX5" s="70"/>
      <c r="LCY5" s="70"/>
      <c r="LCZ5" s="70"/>
      <c r="LDA5" s="70"/>
      <c r="LDB5" s="70"/>
      <c r="LDC5" s="70"/>
      <c r="LDD5" s="70"/>
      <c r="LDE5" s="70"/>
      <c r="LDF5" s="70"/>
      <c r="LDG5" s="70"/>
      <c r="LDH5" s="70"/>
      <c r="LDI5" s="70"/>
      <c r="LDJ5" s="70"/>
      <c r="LDK5" s="70"/>
      <c r="LDL5" s="70"/>
      <c r="LDM5" s="70"/>
      <c r="LDN5" s="70"/>
      <c r="LDO5" s="70"/>
      <c r="LDP5" s="70"/>
      <c r="LDQ5" s="70"/>
      <c r="LDR5" s="70"/>
      <c r="LDS5" s="70"/>
      <c r="LDT5" s="70"/>
      <c r="LDU5" s="70"/>
      <c r="LDV5" s="70"/>
      <c r="LDW5" s="70"/>
      <c r="LDX5" s="70"/>
      <c r="LDY5" s="70"/>
      <c r="LDZ5" s="70"/>
      <c r="LEA5" s="70"/>
      <c r="LEB5" s="70"/>
      <c r="LEC5" s="70"/>
      <c r="LED5" s="70"/>
      <c r="LEE5" s="70"/>
      <c r="LEF5" s="70"/>
      <c r="LEG5" s="70"/>
      <c r="LEH5" s="70"/>
      <c r="LEI5" s="70"/>
      <c r="LEJ5" s="70"/>
      <c r="LEK5" s="70"/>
      <c r="LEL5" s="70"/>
      <c r="LEM5" s="70"/>
      <c r="LEN5" s="70"/>
      <c r="LEO5" s="70"/>
      <c r="LEP5" s="70"/>
      <c r="LEQ5" s="70"/>
      <c r="LER5" s="70"/>
      <c r="LES5" s="70"/>
      <c r="LET5" s="70"/>
      <c r="LEU5" s="70"/>
      <c r="LEV5" s="70"/>
      <c r="LEW5" s="70"/>
      <c r="LEX5" s="70"/>
      <c r="LEY5" s="70"/>
      <c r="LEZ5" s="70"/>
      <c r="LFA5" s="70"/>
      <c r="LFB5" s="70"/>
      <c r="LFC5" s="70"/>
      <c r="LFD5" s="70"/>
      <c r="LFE5" s="70"/>
      <c r="LFF5" s="70"/>
      <c r="LFG5" s="70"/>
      <c r="LFH5" s="70"/>
      <c r="LFI5" s="70"/>
      <c r="LFJ5" s="70"/>
      <c r="LFK5" s="70"/>
      <c r="LFL5" s="70"/>
      <c r="LFM5" s="70"/>
      <c r="LFN5" s="70"/>
      <c r="LFO5" s="70"/>
      <c r="LFP5" s="70"/>
      <c r="LFQ5" s="70"/>
      <c r="LFR5" s="70"/>
      <c r="LFS5" s="70"/>
      <c r="LFT5" s="70"/>
      <c r="LFU5" s="70"/>
      <c r="LFV5" s="70"/>
      <c r="LFW5" s="70"/>
      <c r="LFX5" s="70"/>
      <c r="LFY5" s="70"/>
      <c r="LFZ5" s="70"/>
      <c r="LGA5" s="70"/>
      <c r="LGB5" s="70"/>
      <c r="LGC5" s="70"/>
      <c r="LGD5" s="70"/>
      <c r="LGE5" s="70"/>
      <c r="LGF5" s="70"/>
      <c r="LGG5" s="70"/>
      <c r="LGH5" s="70"/>
      <c r="LGI5" s="70"/>
      <c r="LGJ5" s="70"/>
      <c r="LGK5" s="70"/>
      <c r="LGL5" s="70"/>
      <c r="LGM5" s="70"/>
      <c r="LGN5" s="70"/>
      <c r="LGO5" s="70"/>
      <c r="LGP5" s="70"/>
      <c r="LGQ5" s="70"/>
      <c r="LGR5" s="70"/>
      <c r="LGS5" s="70"/>
      <c r="LGT5" s="70"/>
      <c r="LGU5" s="70"/>
      <c r="LGV5" s="70"/>
      <c r="LGW5" s="70"/>
      <c r="LGX5" s="70"/>
      <c r="LGY5" s="70"/>
      <c r="LGZ5" s="70"/>
      <c r="LHA5" s="70"/>
      <c r="LHB5" s="70"/>
      <c r="LHC5" s="70"/>
      <c r="LHD5" s="70"/>
      <c r="LHE5" s="70"/>
      <c r="LHF5" s="70"/>
      <c r="LHG5" s="70"/>
      <c r="LHH5" s="70"/>
      <c r="LHI5" s="70"/>
      <c r="LHJ5" s="70"/>
      <c r="LHK5" s="70"/>
      <c r="LHL5" s="70"/>
      <c r="LHM5" s="70"/>
      <c r="LHN5" s="70"/>
      <c r="LHO5" s="70"/>
      <c r="LHP5" s="70"/>
      <c r="LHQ5" s="70"/>
      <c r="LHR5" s="70"/>
      <c r="LHS5" s="70"/>
      <c r="LHT5" s="70"/>
      <c r="LHU5" s="70"/>
      <c r="LHV5" s="70"/>
      <c r="LHW5" s="70"/>
      <c r="LHX5" s="70"/>
      <c r="LHY5" s="70"/>
      <c r="LHZ5" s="70"/>
      <c r="LIA5" s="70"/>
      <c r="LIB5" s="70"/>
      <c r="LIC5" s="70"/>
      <c r="LID5" s="70"/>
      <c r="LIE5" s="70"/>
      <c r="LIF5" s="70"/>
      <c r="LIG5" s="70"/>
      <c r="LIH5" s="70"/>
      <c r="LII5" s="70"/>
      <c r="LIJ5" s="70"/>
      <c r="LIK5" s="70"/>
      <c r="LIL5" s="70"/>
      <c r="LIM5" s="70"/>
      <c r="LIN5" s="70"/>
      <c r="LIO5" s="70"/>
      <c r="LIP5" s="70"/>
      <c r="LIQ5" s="70"/>
      <c r="LIR5" s="70"/>
      <c r="LIS5" s="70"/>
      <c r="LIT5" s="70"/>
      <c r="LIU5" s="70"/>
      <c r="LIV5" s="70"/>
      <c r="LIW5" s="70"/>
      <c r="LIX5" s="70"/>
      <c r="LIY5" s="70"/>
      <c r="LIZ5" s="70"/>
      <c r="LJA5" s="70"/>
      <c r="LJB5" s="70"/>
      <c r="LJC5" s="70"/>
      <c r="LJD5" s="70"/>
      <c r="LJE5" s="70"/>
      <c r="LJF5" s="70"/>
      <c r="LJG5" s="70"/>
      <c r="LJH5" s="70"/>
      <c r="LJI5" s="70"/>
      <c r="LJJ5" s="70"/>
      <c r="LJK5" s="70"/>
      <c r="LJL5" s="70"/>
      <c r="LJM5" s="70"/>
      <c r="LJN5" s="70"/>
      <c r="LJO5" s="70"/>
      <c r="LJP5" s="70"/>
      <c r="LJQ5" s="70"/>
      <c r="LJR5" s="70"/>
      <c r="LJS5" s="70"/>
      <c r="LJT5" s="70"/>
      <c r="LJU5" s="70"/>
      <c r="LJV5" s="70"/>
      <c r="LJW5" s="70"/>
      <c r="LJX5" s="70"/>
      <c r="LJY5" s="70"/>
      <c r="LJZ5" s="70"/>
      <c r="LKA5" s="70"/>
      <c r="LKB5" s="70"/>
      <c r="LKC5" s="70"/>
      <c r="LKD5" s="70"/>
      <c r="LKE5" s="70"/>
      <c r="LKF5" s="70"/>
      <c r="LKG5" s="70"/>
      <c r="LKH5" s="70"/>
      <c r="LKI5" s="70"/>
      <c r="LKJ5" s="70"/>
      <c r="LKK5" s="70"/>
      <c r="LKL5" s="70"/>
      <c r="LKM5" s="70"/>
      <c r="LKN5" s="70"/>
      <c r="LKO5" s="70"/>
      <c r="LKP5" s="70"/>
      <c r="LKQ5" s="70"/>
      <c r="LKR5" s="70"/>
      <c r="LKS5" s="70"/>
      <c r="LKT5" s="70"/>
      <c r="LKU5" s="70"/>
      <c r="LKV5" s="70"/>
      <c r="LKW5" s="70"/>
      <c r="LKX5" s="70"/>
      <c r="LKY5" s="70"/>
      <c r="LKZ5" s="70"/>
      <c r="LLA5" s="70"/>
      <c r="LLB5" s="70"/>
      <c r="LLC5" s="70"/>
      <c r="LLD5" s="70"/>
      <c r="LLE5" s="70"/>
      <c r="LLF5" s="70"/>
      <c r="LLG5" s="70"/>
      <c r="LLH5" s="70"/>
      <c r="LLI5" s="70"/>
      <c r="LLJ5" s="70"/>
      <c r="LLK5" s="70"/>
      <c r="LLL5" s="70"/>
      <c r="LLM5" s="70"/>
      <c r="LLN5" s="70"/>
      <c r="LLO5" s="70"/>
      <c r="LLP5" s="70"/>
      <c r="LLQ5" s="70"/>
      <c r="LLR5" s="70"/>
      <c r="LLS5" s="70"/>
      <c r="LLT5" s="70"/>
      <c r="LLU5" s="70"/>
      <c r="LLV5" s="70"/>
      <c r="LLW5" s="70"/>
      <c r="LLX5" s="70"/>
      <c r="LLY5" s="70"/>
      <c r="LLZ5" s="70"/>
      <c r="LMA5" s="70"/>
      <c r="LMB5" s="70"/>
      <c r="LMC5" s="70"/>
      <c r="LMD5" s="70"/>
      <c r="LME5" s="70"/>
      <c r="LMF5" s="70"/>
      <c r="LMG5" s="70"/>
      <c r="LMH5" s="70"/>
      <c r="LMI5" s="70"/>
      <c r="LMJ5" s="70"/>
      <c r="LMK5" s="70"/>
      <c r="LML5" s="70"/>
      <c r="LMM5" s="70"/>
      <c r="LMN5" s="70"/>
      <c r="LMO5" s="70"/>
      <c r="LMP5" s="70"/>
      <c r="LMQ5" s="70"/>
      <c r="LMR5" s="70"/>
      <c r="LMS5" s="70"/>
      <c r="LMT5" s="70"/>
      <c r="LMU5" s="70"/>
      <c r="LMV5" s="70"/>
      <c r="LMW5" s="70"/>
      <c r="LMX5" s="70"/>
      <c r="LMY5" s="70"/>
      <c r="LMZ5" s="70"/>
      <c r="LNA5" s="70"/>
      <c r="LNB5" s="70"/>
      <c r="LNC5" s="70"/>
      <c r="LND5" s="70"/>
      <c r="LNE5" s="70"/>
      <c r="LNF5" s="70"/>
      <c r="LNG5" s="70"/>
      <c r="LNH5" s="70"/>
      <c r="LNI5" s="70"/>
      <c r="LNJ5" s="70"/>
      <c r="LNK5" s="70"/>
      <c r="LNL5" s="70"/>
      <c r="LNM5" s="70"/>
      <c r="LNN5" s="70"/>
      <c r="LNO5" s="70"/>
      <c r="LNP5" s="70"/>
      <c r="LNQ5" s="70"/>
      <c r="LNR5" s="70"/>
      <c r="LNS5" s="70"/>
      <c r="LNT5" s="70"/>
      <c r="LNU5" s="70"/>
      <c r="LNV5" s="70"/>
      <c r="LNW5" s="70"/>
      <c r="LNX5" s="70"/>
      <c r="LNY5" s="70"/>
      <c r="LNZ5" s="70"/>
      <c r="LOA5" s="70"/>
      <c r="LOB5" s="70"/>
      <c r="LOC5" s="70"/>
      <c r="LOD5" s="70"/>
      <c r="LOE5" s="70"/>
      <c r="LOF5" s="70"/>
      <c r="LOG5" s="70"/>
      <c r="LOH5" s="70"/>
      <c r="LOI5" s="70"/>
      <c r="LOJ5" s="70"/>
      <c r="LOK5" s="70"/>
      <c r="LOL5" s="70"/>
      <c r="LOM5" s="70"/>
      <c r="LON5" s="70"/>
      <c r="LOO5" s="70"/>
      <c r="LOP5" s="70"/>
      <c r="LOQ5" s="70"/>
      <c r="LOR5" s="70"/>
      <c r="LOS5" s="70"/>
      <c r="LOT5" s="70"/>
      <c r="LOU5" s="70"/>
      <c r="LOV5" s="70"/>
      <c r="LOW5" s="70"/>
      <c r="LOX5" s="70"/>
      <c r="LOY5" s="70"/>
      <c r="LOZ5" s="70"/>
      <c r="LPA5" s="70"/>
      <c r="LPB5" s="70"/>
      <c r="LPC5" s="70"/>
      <c r="LPD5" s="70"/>
      <c r="LPE5" s="70"/>
      <c r="LPF5" s="70"/>
      <c r="LPG5" s="70"/>
      <c r="LPH5" s="70"/>
      <c r="LPI5" s="70"/>
      <c r="LPJ5" s="70"/>
      <c r="LPK5" s="70"/>
      <c r="LPL5" s="70"/>
      <c r="LPM5" s="70"/>
      <c r="LPN5" s="70"/>
      <c r="LPO5" s="70"/>
      <c r="LPP5" s="70"/>
      <c r="LPQ5" s="70"/>
      <c r="LPR5" s="70"/>
      <c r="LPS5" s="70"/>
      <c r="LPT5" s="70"/>
      <c r="LPU5" s="70"/>
      <c r="LPV5" s="70"/>
      <c r="LPW5" s="70"/>
      <c r="LPX5" s="70"/>
      <c r="LPY5" s="70"/>
      <c r="LPZ5" s="70"/>
      <c r="LQA5" s="70"/>
      <c r="LQB5" s="70"/>
      <c r="LQC5" s="70"/>
      <c r="LQD5" s="70"/>
      <c r="LQE5" s="70"/>
      <c r="LQF5" s="70"/>
      <c r="LQG5" s="70"/>
      <c r="LQH5" s="70"/>
      <c r="LQI5" s="70"/>
      <c r="LQJ5" s="70"/>
      <c r="LQK5" s="70"/>
      <c r="LQL5" s="70"/>
      <c r="LQM5" s="70"/>
      <c r="LQN5" s="70"/>
      <c r="LQO5" s="70"/>
      <c r="LQP5" s="70"/>
      <c r="LQQ5" s="70"/>
      <c r="LQR5" s="70"/>
      <c r="LQS5" s="70"/>
      <c r="LQT5" s="70"/>
      <c r="LQU5" s="70"/>
      <c r="LQV5" s="70"/>
      <c r="LQW5" s="70"/>
      <c r="LQX5" s="70"/>
      <c r="LQY5" s="70"/>
      <c r="LQZ5" s="70"/>
      <c r="LRA5" s="70"/>
      <c r="LRB5" s="70"/>
      <c r="LRC5" s="70"/>
      <c r="LRD5" s="70"/>
      <c r="LRE5" s="70"/>
      <c r="LRF5" s="70"/>
      <c r="LRG5" s="70"/>
      <c r="LRH5" s="70"/>
      <c r="LRI5" s="70"/>
      <c r="LRJ5" s="70"/>
      <c r="LRK5" s="70"/>
      <c r="LRL5" s="70"/>
      <c r="LRM5" s="70"/>
      <c r="LRN5" s="70"/>
      <c r="LRO5" s="70"/>
      <c r="LRP5" s="70"/>
      <c r="LRQ5" s="70"/>
      <c r="LRR5" s="70"/>
      <c r="LRS5" s="70"/>
      <c r="LRT5" s="70"/>
      <c r="LRU5" s="70"/>
      <c r="LRV5" s="70"/>
      <c r="LRW5" s="70"/>
      <c r="LRX5" s="70"/>
      <c r="LRY5" s="70"/>
      <c r="LRZ5" s="70"/>
      <c r="LSA5" s="70"/>
      <c r="LSB5" s="70"/>
      <c r="LSC5" s="70"/>
      <c r="LSD5" s="70"/>
      <c r="LSE5" s="70"/>
      <c r="LSF5" s="70"/>
      <c r="LSG5" s="70"/>
      <c r="LSH5" s="70"/>
      <c r="LSI5" s="70"/>
      <c r="LSJ5" s="70"/>
      <c r="LSK5" s="70"/>
      <c r="LSL5" s="70"/>
      <c r="LSM5" s="70"/>
      <c r="LSN5" s="70"/>
      <c r="LSO5" s="70"/>
      <c r="LSP5" s="70"/>
      <c r="LSQ5" s="70"/>
      <c r="LSR5" s="70"/>
      <c r="LSS5" s="70"/>
      <c r="LST5" s="70"/>
      <c r="LSU5" s="70"/>
      <c r="LSV5" s="70"/>
      <c r="LSW5" s="70"/>
      <c r="LSX5" s="70"/>
      <c r="LSY5" s="70"/>
      <c r="LSZ5" s="70"/>
      <c r="LTA5" s="70"/>
      <c r="LTB5" s="70"/>
      <c r="LTC5" s="70"/>
      <c r="LTD5" s="70"/>
      <c r="LTE5" s="70"/>
      <c r="LTF5" s="70"/>
      <c r="LTG5" s="70"/>
      <c r="LTH5" s="70"/>
      <c r="LTI5" s="70"/>
      <c r="LTJ5" s="70"/>
      <c r="LTK5" s="70"/>
      <c r="LTL5" s="70"/>
      <c r="LTM5" s="70"/>
      <c r="LTN5" s="70"/>
      <c r="LTO5" s="70"/>
      <c r="LTP5" s="70"/>
      <c r="LTQ5" s="70"/>
      <c r="LTR5" s="70"/>
      <c r="LTS5" s="70"/>
      <c r="LTT5" s="70"/>
      <c r="LTU5" s="70"/>
      <c r="LTV5" s="70"/>
      <c r="LTW5" s="70"/>
      <c r="LTX5" s="70"/>
      <c r="LTY5" s="70"/>
      <c r="LTZ5" s="70"/>
      <c r="LUA5" s="70"/>
      <c r="LUB5" s="70"/>
      <c r="LUC5" s="70"/>
      <c r="LUD5" s="70"/>
      <c r="LUE5" s="70"/>
      <c r="LUF5" s="70"/>
      <c r="LUG5" s="70"/>
      <c r="LUH5" s="70"/>
      <c r="LUI5" s="70"/>
      <c r="LUJ5" s="70"/>
      <c r="LUK5" s="70"/>
      <c r="LUL5" s="70"/>
      <c r="LUM5" s="70"/>
      <c r="LUN5" s="70"/>
      <c r="LUO5" s="70"/>
      <c r="LUP5" s="70"/>
      <c r="LUQ5" s="70"/>
      <c r="LUR5" s="70"/>
      <c r="LUS5" s="70"/>
      <c r="LUT5" s="70"/>
      <c r="LUU5" s="70"/>
      <c r="LUV5" s="70"/>
      <c r="LUW5" s="70"/>
      <c r="LUX5" s="70"/>
      <c r="LUY5" s="70"/>
      <c r="LUZ5" s="70"/>
      <c r="LVA5" s="70"/>
      <c r="LVB5" s="70"/>
      <c r="LVC5" s="70"/>
      <c r="LVD5" s="70"/>
      <c r="LVE5" s="70"/>
      <c r="LVF5" s="70"/>
      <c r="LVG5" s="70"/>
      <c r="LVH5" s="70"/>
      <c r="LVI5" s="70"/>
      <c r="LVJ5" s="70"/>
      <c r="LVK5" s="70"/>
      <c r="LVL5" s="70"/>
      <c r="LVM5" s="70"/>
      <c r="LVN5" s="70"/>
      <c r="LVO5" s="70"/>
      <c r="LVP5" s="70"/>
      <c r="LVQ5" s="70"/>
      <c r="LVR5" s="70"/>
      <c r="LVS5" s="70"/>
      <c r="LVT5" s="70"/>
      <c r="LVU5" s="70"/>
      <c r="LVV5" s="70"/>
      <c r="LVW5" s="70"/>
      <c r="LVX5" s="70"/>
      <c r="LVY5" s="70"/>
      <c r="LVZ5" s="70"/>
      <c r="LWA5" s="70"/>
      <c r="LWB5" s="70"/>
      <c r="LWC5" s="70"/>
      <c r="LWD5" s="70"/>
      <c r="LWE5" s="70"/>
      <c r="LWF5" s="70"/>
      <c r="LWG5" s="70"/>
      <c r="LWH5" s="70"/>
      <c r="LWI5" s="70"/>
      <c r="LWJ5" s="70"/>
      <c r="LWK5" s="70"/>
      <c r="LWL5" s="70"/>
      <c r="LWM5" s="70"/>
      <c r="LWN5" s="70"/>
      <c r="LWO5" s="70"/>
      <c r="LWP5" s="70"/>
      <c r="LWQ5" s="70"/>
      <c r="LWR5" s="70"/>
      <c r="LWS5" s="70"/>
      <c r="LWT5" s="70"/>
      <c r="LWU5" s="70"/>
      <c r="LWV5" s="70"/>
      <c r="LWW5" s="70"/>
      <c r="LWX5" s="70"/>
      <c r="LWY5" s="70"/>
      <c r="LWZ5" s="70"/>
      <c r="LXA5" s="70"/>
      <c r="LXB5" s="70"/>
      <c r="LXC5" s="70"/>
      <c r="LXD5" s="70"/>
      <c r="LXE5" s="70"/>
      <c r="LXF5" s="70"/>
      <c r="LXG5" s="70"/>
      <c r="LXH5" s="70"/>
      <c r="LXI5" s="70"/>
      <c r="LXJ5" s="70"/>
      <c r="LXK5" s="70"/>
      <c r="LXL5" s="70"/>
      <c r="LXM5" s="70"/>
      <c r="LXN5" s="70"/>
      <c r="LXO5" s="70"/>
      <c r="LXP5" s="70"/>
      <c r="LXQ5" s="70"/>
      <c r="LXR5" s="70"/>
      <c r="LXS5" s="70"/>
      <c r="LXT5" s="70"/>
      <c r="LXU5" s="70"/>
      <c r="LXV5" s="70"/>
      <c r="LXW5" s="70"/>
      <c r="LXX5" s="70"/>
      <c r="LXY5" s="70"/>
      <c r="LXZ5" s="70"/>
      <c r="LYA5" s="70"/>
      <c r="LYB5" s="70"/>
      <c r="LYC5" s="70"/>
      <c r="LYD5" s="70"/>
      <c r="LYE5" s="70"/>
      <c r="LYF5" s="70"/>
      <c r="LYG5" s="70"/>
      <c r="LYH5" s="70"/>
      <c r="LYI5" s="70"/>
      <c r="LYJ5" s="70"/>
      <c r="LYK5" s="70"/>
      <c r="LYL5" s="70"/>
      <c r="LYM5" s="70"/>
      <c r="LYN5" s="70"/>
      <c r="LYO5" s="70"/>
      <c r="LYP5" s="70"/>
      <c r="LYQ5" s="70"/>
      <c r="LYR5" s="70"/>
      <c r="LYS5" s="70"/>
      <c r="LYT5" s="70"/>
      <c r="LYU5" s="70"/>
      <c r="LYV5" s="70"/>
      <c r="LYW5" s="70"/>
      <c r="LYX5" s="70"/>
      <c r="LYY5" s="70"/>
      <c r="LYZ5" s="70"/>
      <c r="LZA5" s="70"/>
      <c r="LZB5" s="70"/>
      <c r="LZC5" s="70"/>
      <c r="LZD5" s="70"/>
      <c r="LZE5" s="70"/>
      <c r="LZF5" s="70"/>
      <c r="LZG5" s="70"/>
      <c r="LZH5" s="70"/>
      <c r="LZI5" s="70"/>
      <c r="LZJ5" s="70"/>
      <c r="LZK5" s="70"/>
      <c r="LZL5" s="70"/>
      <c r="LZM5" s="70"/>
      <c r="LZN5" s="70"/>
      <c r="LZO5" s="70"/>
      <c r="LZP5" s="70"/>
      <c r="LZQ5" s="70"/>
      <c r="LZR5" s="70"/>
      <c r="LZS5" s="70"/>
      <c r="LZT5" s="70"/>
      <c r="LZU5" s="70"/>
      <c r="LZV5" s="70"/>
      <c r="LZW5" s="70"/>
      <c r="LZX5" s="70"/>
      <c r="LZY5" s="70"/>
      <c r="LZZ5" s="70"/>
      <c r="MAA5" s="70"/>
      <c r="MAB5" s="70"/>
      <c r="MAC5" s="70"/>
      <c r="MAD5" s="70"/>
      <c r="MAE5" s="70"/>
      <c r="MAF5" s="70"/>
      <c r="MAG5" s="70"/>
      <c r="MAH5" s="70"/>
      <c r="MAI5" s="70"/>
      <c r="MAJ5" s="70"/>
      <c r="MAK5" s="70"/>
      <c r="MAL5" s="70"/>
      <c r="MAM5" s="70"/>
      <c r="MAN5" s="70"/>
      <c r="MAO5" s="70"/>
      <c r="MAP5" s="70"/>
      <c r="MAQ5" s="70"/>
      <c r="MAR5" s="70"/>
      <c r="MAS5" s="70"/>
      <c r="MAT5" s="70"/>
      <c r="MAU5" s="70"/>
      <c r="MAV5" s="70"/>
      <c r="MAW5" s="70"/>
      <c r="MAX5" s="70"/>
      <c r="MAY5" s="70"/>
      <c r="MAZ5" s="70"/>
      <c r="MBA5" s="70"/>
      <c r="MBB5" s="70"/>
      <c r="MBC5" s="70"/>
      <c r="MBD5" s="70"/>
      <c r="MBE5" s="70"/>
      <c r="MBF5" s="70"/>
      <c r="MBG5" s="70"/>
      <c r="MBH5" s="70"/>
      <c r="MBI5" s="70"/>
      <c r="MBJ5" s="70"/>
      <c r="MBK5" s="70"/>
      <c r="MBL5" s="70"/>
      <c r="MBM5" s="70"/>
      <c r="MBN5" s="70"/>
      <c r="MBO5" s="70"/>
      <c r="MBP5" s="70"/>
      <c r="MBQ5" s="70"/>
      <c r="MBR5" s="70"/>
      <c r="MBS5" s="70"/>
      <c r="MBT5" s="70"/>
      <c r="MBU5" s="70"/>
      <c r="MBV5" s="70"/>
      <c r="MBW5" s="70"/>
      <c r="MBX5" s="70"/>
      <c r="MBY5" s="70"/>
      <c r="MBZ5" s="70"/>
      <c r="MCA5" s="70"/>
      <c r="MCB5" s="70"/>
      <c r="MCC5" s="70"/>
      <c r="MCD5" s="70"/>
      <c r="MCE5" s="70"/>
      <c r="MCF5" s="70"/>
      <c r="MCG5" s="70"/>
      <c r="MCH5" s="70"/>
      <c r="MCI5" s="70"/>
      <c r="MCJ5" s="70"/>
      <c r="MCK5" s="70"/>
      <c r="MCL5" s="70"/>
      <c r="MCM5" s="70"/>
      <c r="MCN5" s="70"/>
      <c r="MCO5" s="70"/>
      <c r="MCP5" s="70"/>
      <c r="MCQ5" s="70"/>
      <c r="MCR5" s="70"/>
      <c r="MCS5" s="70"/>
      <c r="MCT5" s="70"/>
      <c r="MCU5" s="70"/>
      <c r="MCV5" s="70"/>
      <c r="MCW5" s="70"/>
      <c r="MCX5" s="70"/>
      <c r="MCY5" s="70"/>
      <c r="MCZ5" s="70"/>
      <c r="MDA5" s="70"/>
      <c r="MDB5" s="70"/>
      <c r="MDC5" s="70"/>
      <c r="MDD5" s="70"/>
      <c r="MDE5" s="70"/>
      <c r="MDF5" s="70"/>
      <c r="MDG5" s="70"/>
      <c r="MDH5" s="70"/>
      <c r="MDI5" s="70"/>
      <c r="MDJ5" s="70"/>
      <c r="MDK5" s="70"/>
      <c r="MDL5" s="70"/>
      <c r="MDM5" s="70"/>
      <c r="MDN5" s="70"/>
      <c r="MDO5" s="70"/>
      <c r="MDP5" s="70"/>
      <c r="MDQ5" s="70"/>
      <c r="MDR5" s="70"/>
      <c r="MDS5" s="70"/>
      <c r="MDT5" s="70"/>
      <c r="MDU5" s="70"/>
      <c r="MDV5" s="70"/>
      <c r="MDW5" s="70"/>
      <c r="MDX5" s="70"/>
      <c r="MDY5" s="70"/>
      <c r="MDZ5" s="70"/>
      <c r="MEA5" s="70"/>
      <c r="MEB5" s="70"/>
      <c r="MEC5" s="70"/>
      <c r="MED5" s="70"/>
      <c r="MEE5" s="70"/>
      <c r="MEF5" s="70"/>
      <c r="MEG5" s="70"/>
      <c r="MEH5" s="70"/>
      <c r="MEI5" s="70"/>
      <c r="MEJ5" s="70"/>
      <c r="MEK5" s="70"/>
      <c r="MEL5" s="70"/>
      <c r="MEM5" s="70"/>
      <c r="MEN5" s="70"/>
      <c r="MEO5" s="70"/>
      <c r="MEP5" s="70"/>
      <c r="MEQ5" s="70"/>
      <c r="MER5" s="70"/>
      <c r="MES5" s="70"/>
      <c r="MET5" s="70"/>
      <c r="MEU5" s="70"/>
      <c r="MEV5" s="70"/>
      <c r="MEW5" s="70"/>
      <c r="MEX5" s="70"/>
      <c r="MEY5" s="70"/>
      <c r="MEZ5" s="70"/>
      <c r="MFA5" s="70"/>
      <c r="MFB5" s="70"/>
      <c r="MFC5" s="70"/>
      <c r="MFD5" s="70"/>
      <c r="MFE5" s="70"/>
      <c r="MFF5" s="70"/>
      <c r="MFG5" s="70"/>
      <c r="MFH5" s="70"/>
      <c r="MFI5" s="70"/>
      <c r="MFJ5" s="70"/>
      <c r="MFK5" s="70"/>
      <c r="MFL5" s="70"/>
      <c r="MFM5" s="70"/>
      <c r="MFN5" s="70"/>
      <c r="MFO5" s="70"/>
      <c r="MFP5" s="70"/>
      <c r="MFQ5" s="70"/>
      <c r="MFR5" s="70"/>
      <c r="MFS5" s="70"/>
      <c r="MFT5" s="70"/>
      <c r="MFU5" s="70"/>
      <c r="MFV5" s="70"/>
      <c r="MFW5" s="70"/>
      <c r="MFX5" s="70"/>
      <c r="MFY5" s="70"/>
      <c r="MFZ5" s="70"/>
      <c r="MGA5" s="70"/>
      <c r="MGB5" s="70"/>
      <c r="MGC5" s="70"/>
      <c r="MGD5" s="70"/>
      <c r="MGE5" s="70"/>
      <c r="MGF5" s="70"/>
      <c r="MGG5" s="70"/>
      <c r="MGH5" s="70"/>
      <c r="MGI5" s="70"/>
      <c r="MGJ5" s="70"/>
      <c r="MGK5" s="70"/>
      <c r="MGL5" s="70"/>
      <c r="MGM5" s="70"/>
      <c r="MGN5" s="70"/>
      <c r="MGO5" s="70"/>
      <c r="MGP5" s="70"/>
      <c r="MGQ5" s="70"/>
      <c r="MGR5" s="70"/>
      <c r="MGS5" s="70"/>
      <c r="MGT5" s="70"/>
      <c r="MGU5" s="70"/>
      <c r="MGV5" s="70"/>
      <c r="MGW5" s="70"/>
      <c r="MGX5" s="70"/>
      <c r="MGY5" s="70"/>
      <c r="MGZ5" s="70"/>
      <c r="MHA5" s="70"/>
      <c r="MHB5" s="70"/>
      <c r="MHC5" s="70"/>
      <c r="MHD5" s="70"/>
      <c r="MHE5" s="70"/>
      <c r="MHF5" s="70"/>
      <c r="MHG5" s="70"/>
      <c r="MHH5" s="70"/>
      <c r="MHI5" s="70"/>
      <c r="MHJ5" s="70"/>
      <c r="MHK5" s="70"/>
      <c r="MHL5" s="70"/>
      <c r="MHM5" s="70"/>
      <c r="MHN5" s="70"/>
      <c r="MHO5" s="70"/>
      <c r="MHP5" s="70"/>
      <c r="MHQ5" s="70"/>
      <c r="MHR5" s="70"/>
      <c r="MHS5" s="70"/>
      <c r="MHT5" s="70"/>
      <c r="MHU5" s="70"/>
      <c r="MHV5" s="70"/>
      <c r="MHW5" s="70"/>
      <c r="MHX5" s="70"/>
      <c r="MHY5" s="70"/>
      <c r="MHZ5" s="70"/>
      <c r="MIA5" s="70"/>
      <c r="MIB5" s="70"/>
      <c r="MIC5" s="70"/>
      <c r="MID5" s="70"/>
      <c r="MIE5" s="70"/>
      <c r="MIF5" s="70"/>
      <c r="MIG5" s="70"/>
      <c r="MIH5" s="70"/>
      <c r="MII5" s="70"/>
      <c r="MIJ5" s="70"/>
      <c r="MIK5" s="70"/>
      <c r="MIL5" s="70"/>
      <c r="MIM5" s="70"/>
      <c r="MIN5" s="70"/>
      <c r="MIO5" s="70"/>
      <c r="MIP5" s="70"/>
      <c r="MIQ5" s="70"/>
      <c r="MIR5" s="70"/>
      <c r="MIS5" s="70"/>
      <c r="MIT5" s="70"/>
      <c r="MIU5" s="70"/>
      <c r="MIV5" s="70"/>
      <c r="MIW5" s="70"/>
      <c r="MIX5" s="70"/>
      <c r="MIY5" s="70"/>
      <c r="MIZ5" s="70"/>
      <c r="MJA5" s="70"/>
      <c r="MJB5" s="70"/>
      <c r="MJC5" s="70"/>
      <c r="MJD5" s="70"/>
      <c r="MJE5" s="70"/>
      <c r="MJF5" s="70"/>
      <c r="MJG5" s="70"/>
      <c r="MJH5" s="70"/>
      <c r="MJI5" s="70"/>
      <c r="MJJ5" s="70"/>
      <c r="MJK5" s="70"/>
      <c r="MJL5" s="70"/>
      <c r="MJM5" s="70"/>
      <c r="MJN5" s="70"/>
      <c r="MJO5" s="70"/>
      <c r="MJP5" s="70"/>
      <c r="MJQ5" s="70"/>
      <c r="MJR5" s="70"/>
      <c r="MJS5" s="70"/>
      <c r="MJT5" s="70"/>
      <c r="MJU5" s="70"/>
      <c r="MJV5" s="70"/>
      <c r="MJW5" s="70"/>
      <c r="MJX5" s="70"/>
      <c r="MJY5" s="70"/>
      <c r="MJZ5" s="70"/>
      <c r="MKA5" s="70"/>
      <c r="MKB5" s="70"/>
      <c r="MKC5" s="70"/>
      <c r="MKD5" s="70"/>
      <c r="MKE5" s="70"/>
      <c r="MKF5" s="70"/>
      <c r="MKG5" s="70"/>
      <c r="MKH5" s="70"/>
      <c r="MKI5" s="70"/>
      <c r="MKJ5" s="70"/>
      <c r="MKK5" s="70"/>
      <c r="MKL5" s="70"/>
      <c r="MKM5" s="70"/>
      <c r="MKN5" s="70"/>
      <c r="MKO5" s="70"/>
      <c r="MKP5" s="70"/>
      <c r="MKQ5" s="70"/>
      <c r="MKR5" s="70"/>
      <c r="MKS5" s="70"/>
      <c r="MKT5" s="70"/>
      <c r="MKU5" s="70"/>
      <c r="MKV5" s="70"/>
      <c r="MKW5" s="70"/>
      <c r="MKX5" s="70"/>
      <c r="MKY5" s="70"/>
      <c r="MKZ5" s="70"/>
      <c r="MLA5" s="70"/>
      <c r="MLB5" s="70"/>
      <c r="MLC5" s="70"/>
      <c r="MLD5" s="70"/>
      <c r="MLE5" s="70"/>
      <c r="MLF5" s="70"/>
      <c r="MLG5" s="70"/>
      <c r="MLH5" s="70"/>
      <c r="MLI5" s="70"/>
      <c r="MLJ5" s="70"/>
      <c r="MLK5" s="70"/>
      <c r="MLL5" s="70"/>
      <c r="MLM5" s="70"/>
      <c r="MLN5" s="70"/>
      <c r="MLO5" s="70"/>
      <c r="MLP5" s="70"/>
      <c r="MLQ5" s="70"/>
      <c r="MLR5" s="70"/>
      <c r="MLS5" s="70"/>
      <c r="MLT5" s="70"/>
      <c r="MLU5" s="70"/>
      <c r="MLV5" s="70"/>
      <c r="MLW5" s="70"/>
      <c r="MLX5" s="70"/>
      <c r="MLY5" s="70"/>
      <c r="MLZ5" s="70"/>
      <c r="MMA5" s="70"/>
      <c r="MMB5" s="70"/>
      <c r="MMC5" s="70"/>
      <c r="MMD5" s="70"/>
      <c r="MME5" s="70"/>
      <c r="MMF5" s="70"/>
      <c r="MMG5" s="70"/>
      <c r="MMH5" s="70"/>
      <c r="MMI5" s="70"/>
      <c r="MMJ5" s="70"/>
      <c r="MMK5" s="70"/>
      <c r="MML5" s="70"/>
      <c r="MMM5" s="70"/>
      <c r="MMN5" s="70"/>
      <c r="MMO5" s="70"/>
      <c r="MMP5" s="70"/>
      <c r="MMQ5" s="70"/>
      <c r="MMR5" s="70"/>
      <c r="MMS5" s="70"/>
      <c r="MMT5" s="70"/>
      <c r="MMU5" s="70"/>
      <c r="MMV5" s="70"/>
      <c r="MMW5" s="70"/>
      <c r="MMX5" s="70"/>
      <c r="MMY5" s="70"/>
      <c r="MMZ5" s="70"/>
      <c r="MNA5" s="70"/>
      <c r="MNB5" s="70"/>
      <c r="MNC5" s="70"/>
      <c r="MND5" s="70"/>
      <c r="MNE5" s="70"/>
      <c r="MNF5" s="70"/>
      <c r="MNG5" s="70"/>
      <c r="MNH5" s="70"/>
      <c r="MNI5" s="70"/>
      <c r="MNJ5" s="70"/>
      <c r="MNK5" s="70"/>
      <c r="MNL5" s="70"/>
      <c r="MNM5" s="70"/>
      <c r="MNN5" s="70"/>
      <c r="MNO5" s="70"/>
      <c r="MNP5" s="70"/>
      <c r="MNQ5" s="70"/>
      <c r="MNR5" s="70"/>
      <c r="MNS5" s="70"/>
      <c r="MNT5" s="70"/>
      <c r="MNU5" s="70"/>
      <c r="MNV5" s="70"/>
      <c r="MNW5" s="70"/>
      <c r="MNX5" s="70"/>
      <c r="MNY5" s="70"/>
      <c r="MNZ5" s="70"/>
      <c r="MOA5" s="70"/>
      <c r="MOB5" s="70"/>
      <c r="MOC5" s="70"/>
      <c r="MOD5" s="70"/>
      <c r="MOE5" s="70"/>
      <c r="MOF5" s="70"/>
      <c r="MOG5" s="70"/>
      <c r="MOH5" s="70"/>
      <c r="MOI5" s="70"/>
      <c r="MOJ5" s="70"/>
      <c r="MOK5" s="70"/>
      <c r="MOL5" s="70"/>
      <c r="MOM5" s="70"/>
      <c r="MON5" s="70"/>
      <c r="MOO5" s="70"/>
      <c r="MOP5" s="70"/>
      <c r="MOQ5" s="70"/>
      <c r="MOR5" s="70"/>
      <c r="MOS5" s="70"/>
      <c r="MOT5" s="70"/>
      <c r="MOU5" s="70"/>
      <c r="MOV5" s="70"/>
      <c r="MOW5" s="70"/>
      <c r="MOX5" s="70"/>
      <c r="MOY5" s="70"/>
      <c r="MOZ5" s="70"/>
      <c r="MPA5" s="70"/>
      <c r="MPB5" s="70"/>
      <c r="MPC5" s="70"/>
      <c r="MPD5" s="70"/>
      <c r="MPE5" s="70"/>
      <c r="MPF5" s="70"/>
      <c r="MPG5" s="70"/>
      <c r="MPH5" s="70"/>
      <c r="MPI5" s="70"/>
      <c r="MPJ5" s="70"/>
      <c r="MPK5" s="70"/>
      <c r="MPL5" s="70"/>
      <c r="MPM5" s="70"/>
      <c r="MPN5" s="70"/>
      <c r="MPO5" s="70"/>
      <c r="MPP5" s="70"/>
      <c r="MPQ5" s="70"/>
      <c r="MPR5" s="70"/>
      <c r="MPS5" s="70"/>
      <c r="MPT5" s="70"/>
      <c r="MPU5" s="70"/>
      <c r="MPV5" s="70"/>
      <c r="MPW5" s="70"/>
      <c r="MPX5" s="70"/>
      <c r="MPY5" s="70"/>
      <c r="MPZ5" s="70"/>
      <c r="MQA5" s="70"/>
      <c r="MQB5" s="70"/>
      <c r="MQC5" s="70"/>
      <c r="MQD5" s="70"/>
      <c r="MQE5" s="70"/>
      <c r="MQF5" s="70"/>
      <c r="MQG5" s="70"/>
      <c r="MQH5" s="70"/>
      <c r="MQI5" s="70"/>
      <c r="MQJ5" s="70"/>
      <c r="MQK5" s="70"/>
      <c r="MQL5" s="70"/>
      <c r="MQM5" s="70"/>
      <c r="MQN5" s="70"/>
      <c r="MQO5" s="70"/>
      <c r="MQP5" s="70"/>
      <c r="MQQ5" s="70"/>
      <c r="MQR5" s="70"/>
      <c r="MQS5" s="70"/>
      <c r="MQT5" s="70"/>
      <c r="MQU5" s="70"/>
      <c r="MQV5" s="70"/>
      <c r="MQW5" s="70"/>
      <c r="MQX5" s="70"/>
      <c r="MQY5" s="70"/>
      <c r="MQZ5" s="70"/>
      <c r="MRA5" s="70"/>
      <c r="MRB5" s="70"/>
      <c r="MRC5" s="70"/>
      <c r="MRD5" s="70"/>
      <c r="MRE5" s="70"/>
      <c r="MRF5" s="70"/>
      <c r="MRG5" s="70"/>
      <c r="MRH5" s="70"/>
      <c r="MRI5" s="70"/>
      <c r="MRJ5" s="70"/>
      <c r="MRK5" s="70"/>
      <c r="MRL5" s="70"/>
      <c r="MRM5" s="70"/>
      <c r="MRN5" s="70"/>
      <c r="MRO5" s="70"/>
      <c r="MRP5" s="70"/>
      <c r="MRQ5" s="70"/>
      <c r="MRR5" s="70"/>
      <c r="MRS5" s="70"/>
      <c r="MRT5" s="70"/>
      <c r="MRU5" s="70"/>
      <c r="MRV5" s="70"/>
      <c r="MRW5" s="70"/>
      <c r="MRX5" s="70"/>
      <c r="MRY5" s="70"/>
      <c r="MRZ5" s="70"/>
      <c r="MSA5" s="70"/>
      <c r="MSB5" s="70"/>
      <c r="MSC5" s="70"/>
      <c r="MSD5" s="70"/>
      <c r="MSE5" s="70"/>
      <c r="MSF5" s="70"/>
      <c r="MSG5" s="70"/>
      <c r="MSH5" s="70"/>
      <c r="MSI5" s="70"/>
      <c r="MSJ5" s="70"/>
      <c r="MSK5" s="70"/>
      <c r="MSL5" s="70"/>
      <c r="MSM5" s="70"/>
      <c r="MSN5" s="70"/>
      <c r="MSO5" s="70"/>
      <c r="MSP5" s="70"/>
      <c r="MSQ5" s="70"/>
      <c r="MSR5" s="70"/>
      <c r="MSS5" s="70"/>
      <c r="MST5" s="70"/>
      <c r="MSU5" s="70"/>
      <c r="MSV5" s="70"/>
      <c r="MSW5" s="70"/>
      <c r="MSX5" s="70"/>
      <c r="MSY5" s="70"/>
      <c r="MSZ5" s="70"/>
      <c r="MTA5" s="70"/>
      <c r="MTB5" s="70"/>
      <c r="MTC5" s="70"/>
      <c r="MTD5" s="70"/>
      <c r="MTE5" s="70"/>
      <c r="MTF5" s="70"/>
      <c r="MTG5" s="70"/>
      <c r="MTH5" s="70"/>
      <c r="MTI5" s="70"/>
      <c r="MTJ5" s="70"/>
      <c r="MTK5" s="70"/>
      <c r="MTL5" s="70"/>
      <c r="MTM5" s="70"/>
      <c r="MTN5" s="70"/>
      <c r="MTO5" s="70"/>
      <c r="MTP5" s="70"/>
      <c r="MTQ5" s="70"/>
      <c r="MTR5" s="70"/>
      <c r="MTS5" s="70"/>
      <c r="MTT5" s="70"/>
      <c r="MTU5" s="70"/>
      <c r="MTV5" s="70"/>
      <c r="MTW5" s="70"/>
      <c r="MTX5" s="70"/>
      <c r="MTY5" s="70"/>
      <c r="MTZ5" s="70"/>
      <c r="MUA5" s="70"/>
      <c r="MUB5" s="70"/>
      <c r="MUC5" s="70"/>
      <c r="MUD5" s="70"/>
      <c r="MUE5" s="70"/>
      <c r="MUF5" s="70"/>
      <c r="MUG5" s="70"/>
      <c r="MUH5" s="70"/>
      <c r="MUI5" s="70"/>
      <c r="MUJ5" s="70"/>
      <c r="MUK5" s="70"/>
      <c r="MUL5" s="70"/>
      <c r="MUM5" s="70"/>
      <c r="MUN5" s="70"/>
      <c r="MUO5" s="70"/>
      <c r="MUP5" s="70"/>
      <c r="MUQ5" s="70"/>
      <c r="MUR5" s="70"/>
      <c r="MUS5" s="70"/>
      <c r="MUT5" s="70"/>
      <c r="MUU5" s="70"/>
      <c r="MUV5" s="70"/>
      <c r="MUW5" s="70"/>
      <c r="MUX5" s="70"/>
      <c r="MUY5" s="70"/>
      <c r="MUZ5" s="70"/>
      <c r="MVA5" s="70"/>
      <c r="MVB5" s="70"/>
      <c r="MVC5" s="70"/>
      <c r="MVD5" s="70"/>
      <c r="MVE5" s="70"/>
      <c r="MVF5" s="70"/>
      <c r="MVG5" s="70"/>
      <c r="MVH5" s="70"/>
      <c r="MVI5" s="70"/>
      <c r="MVJ5" s="70"/>
      <c r="MVK5" s="70"/>
      <c r="MVL5" s="70"/>
      <c r="MVM5" s="70"/>
      <c r="MVN5" s="70"/>
      <c r="MVO5" s="70"/>
      <c r="MVP5" s="70"/>
      <c r="MVQ5" s="70"/>
      <c r="MVR5" s="70"/>
      <c r="MVS5" s="70"/>
      <c r="MVT5" s="70"/>
      <c r="MVU5" s="70"/>
      <c r="MVV5" s="70"/>
      <c r="MVW5" s="70"/>
      <c r="MVX5" s="70"/>
      <c r="MVY5" s="70"/>
      <c r="MVZ5" s="70"/>
      <c r="MWA5" s="70"/>
      <c r="MWB5" s="70"/>
      <c r="MWC5" s="70"/>
      <c r="MWD5" s="70"/>
      <c r="MWE5" s="70"/>
      <c r="MWF5" s="70"/>
      <c r="MWG5" s="70"/>
      <c r="MWH5" s="70"/>
      <c r="MWI5" s="70"/>
      <c r="MWJ5" s="70"/>
      <c r="MWK5" s="70"/>
      <c r="MWL5" s="70"/>
      <c r="MWM5" s="70"/>
      <c r="MWN5" s="70"/>
      <c r="MWO5" s="70"/>
      <c r="MWP5" s="70"/>
      <c r="MWQ5" s="70"/>
      <c r="MWR5" s="70"/>
      <c r="MWS5" s="70"/>
      <c r="MWT5" s="70"/>
      <c r="MWU5" s="70"/>
      <c r="MWV5" s="70"/>
      <c r="MWW5" s="70"/>
      <c r="MWX5" s="70"/>
      <c r="MWY5" s="70"/>
      <c r="MWZ5" s="70"/>
      <c r="MXA5" s="70"/>
      <c r="MXB5" s="70"/>
      <c r="MXC5" s="70"/>
      <c r="MXD5" s="70"/>
      <c r="MXE5" s="70"/>
      <c r="MXF5" s="70"/>
      <c r="MXG5" s="70"/>
      <c r="MXH5" s="70"/>
      <c r="MXI5" s="70"/>
      <c r="MXJ5" s="70"/>
      <c r="MXK5" s="70"/>
      <c r="MXL5" s="70"/>
      <c r="MXM5" s="70"/>
      <c r="MXN5" s="70"/>
      <c r="MXO5" s="70"/>
      <c r="MXP5" s="70"/>
      <c r="MXQ5" s="70"/>
      <c r="MXR5" s="70"/>
      <c r="MXS5" s="70"/>
      <c r="MXT5" s="70"/>
      <c r="MXU5" s="70"/>
      <c r="MXV5" s="70"/>
      <c r="MXW5" s="70"/>
      <c r="MXX5" s="70"/>
      <c r="MXY5" s="70"/>
      <c r="MXZ5" s="70"/>
      <c r="MYA5" s="70"/>
      <c r="MYB5" s="70"/>
      <c r="MYC5" s="70"/>
      <c r="MYD5" s="70"/>
      <c r="MYE5" s="70"/>
      <c r="MYF5" s="70"/>
      <c r="MYG5" s="70"/>
      <c r="MYH5" s="70"/>
      <c r="MYI5" s="70"/>
      <c r="MYJ5" s="70"/>
      <c r="MYK5" s="70"/>
      <c r="MYL5" s="70"/>
      <c r="MYM5" s="70"/>
      <c r="MYN5" s="70"/>
      <c r="MYO5" s="70"/>
      <c r="MYP5" s="70"/>
      <c r="MYQ5" s="70"/>
      <c r="MYR5" s="70"/>
      <c r="MYS5" s="70"/>
      <c r="MYT5" s="70"/>
      <c r="MYU5" s="70"/>
      <c r="MYV5" s="70"/>
      <c r="MYW5" s="70"/>
      <c r="MYX5" s="70"/>
      <c r="MYY5" s="70"/>
      <c r="MYZ5" s="70"/>
      <c r="MZA5" s="70"/>
      <c r="MZB5" s="70"/>
      <c r="MZC5" s="70"/>
      <c r="MZD5" s="70"/>
      <c r="MZE5" s="70"/>
      <c r="MZF5" s="70"/>
      <c r="MZG5" s="70"/>
      <c r="MZH5" s="70"/>
      <c r="MZI5" s="70"/>
      <c r="MZJ5" s="70"/>
      <c r="MZK5" s="70"/>
      <c r="MZL5" s="70"/>
      <c r="MZM5" s="70"/>
      <c r="MZN5" s="70"/>
      <c r="MZO5" s="70"/>
      <c r="MZP5" s="70"/>
      <c r="MZQ5" s="70"/>
      <c r="MZR5" s="70"/>
      <c r="MZS5" s="70"/>
      <c r="MZT5" s="70"/>
      <c r="MZU5" s="70"/>
      <c r="MZV5" s="70"/>
      <c r="MZW5" s="70"/>
      <c r="MZX5" s="70"/>
      <c r="MZY5" s="70"/>
      <c r="MZZ5" s="70"/>
      <c r="NAA5" s="70"/>
      <c r="NAB5" s="70"/>
      <c r="NAC5" s="70"/>
      <c r="NAD5" s="70"/>
      <c r="NAE5" s="70"/>
      <c r="NAF5" s="70"/>
      <c r="NAG5" s="70"/>
      <c r="NAH5" s="70"/>
      <c r="NAI5" s="70"/>
      <c r="NAJ5" s="70"/>
      <c r="NAK5" s="70"/>
      <c r="NAL5" s="70"/>
      <c r="NAM5" s="70"/>
      <c r="NAN5" s="70"/>
      <c r="NAO5" s="70"/>
      <c r="NAP5" s="70"/>
      <c r="NAQ5" s="70"/>
      <c r="NAR5" s="70"/>
      <c r="NAS5" s="70"/>
      <c r="NAT5" s="70"/>
      <c r="NAU5" s="70"/>
      <c r="NAV5" s="70"/>
      <c r="NAW5" s="70"/>
      <c r="NAX5" s="70"/>
      <c r="NAY5" s="70"/>
      <c r="NAZ5" s="70"/>
      <c r="NBA5" s="70"/>
      <c r="NBB5" s="70"/>
      <c r="NBC5" s="70"/>
      <c r="NBD5" s="70"/>
      <c r="NBE5" s="70"/>
      <c r="NBF5" s="70"/>
      <c r="NBG5" s="70"/>
      <c r="NBH5" s="70"/>
      <c r="NBI5" s="70"/>
      <c r="NBJ5" s="70"/>
      <c r="NBK5" s="70"/>
      <c r="NBL5" s="70"/>
      <c r="NBM5" s="70"/>
      <c r="NBN5" s="70"/>
      <c r="NBO5" s="70"/>
      <c r="NBP5" s="70"/>
      <c r="NBQ5" s="70"/>
      <c r="NBR5" s="70"/>
      <c r="NBS5" s="70"/>
      <c r="NBT5" s="70"/>
      <c r="NBU5" s="70"/>
      <c r="NBV5" s="70"/>
      <c r="NBW5" s="70"/>
      <c r="NBX5" s="70"/>
      <c r="NBY5" s="70"/>
      <c r="NBZ5" s="70"/>
      <c r="NCA5" s="70"/>
      <c r="NCB5" s="70"/>
      <c r="NCC5" s="70"/>
      <c r="NCD5" s="70"/>
      <c r="NCE5" s="70"/>
      <c r="NCF5" s="70"/>
      <c r="NCG5" s="70"/>
      <c r="NCH5" s="70"/>
      <c r="NCI5" s="70"/>
      <c r="NCJ5" s="70"/>
      <c r="NCK5" s="70"/>
      <c r="NCL5" s="70"/>
      <c r="NCM5" s="70"/>
      <c r="NCN5" s="70"/>
      <c r="NCO5" s="70"/>
      <c r="NCP5" s="70"/>
      <c r="NCQ5" s="70"/>
      <c r="NCR5" s="70"/>
      <c r="NCS5" s="70"/>
      <c r="NCT5" s="70"/>
      <c r="NCU5" s="70"/>
      <c r="NCV5" s="70"/>
      <c r="NCW5" s="70"/>
      <c r="NCX5" s="70"/>
      <c r="NCY5" s="70"/>
      <c r="NCZ5" s="70"/>
      <c r="NDA5" s="70"/>
      <c r="NDB5" s="70"/>
      <c r="NDC5" s="70"/>
      <c r="NDD5" s="70"/>
      <c r="NDE5" s="70"/>
      <c r="NDF5" s="70"/>
      <c r="NDG5" s="70"/>
      <c r="NDH5" s="70"/>
      <c r="NDI5" s="70"/>
      <c r="NDJ5" s="70"/>
      <c r="NDK5" s="70"/>
      <c r="NDL5" s="70"/>
      <c r="NDM5" s="70"/>
      <c r="NDN5" s="70"/>
      <c r="NDO5" s="70"/>
      <c r="NDP5" s="70"/>
      <c r="NDQ5" s="70"/>
      <c r="NDR5" s="70"/>
      <c r="NDS5" s="70"/>
      <c r="NDT5" s="70"/>
      <c r="NDU5" s="70"/>
      <c r="NDV5" s="70"/>
      <c r="NDW5" s="70"/>
      <c r="NDX5" s="70"/>
      <c r="NDY5" s="70"/>
      <c r="NDZ5" s="70"/>
      <c r="NEA5" s="70"/>
      <c r="NEB5" s="70"/>
      <c r="NEC5" s="70"/>
      <c r="NED5" s="70"/>
      <c r="NEE5" s="70"/>
      <c r="NEF5" s="70"/>
      <c r="NEG5" s="70"/>
      <c r="NEH5" s="70"/>
      <c r="NEI5" s="70"/>
      <c r="NEJ5" s="70"/>
      <c r="NEK5" s="70"/>
      <c r="NEL5" s="70"/>
      <c r="NEM5" s="70"/>
      <c r="NEN5" s="70"/>
      <c r="NEO5" s="70"/>
      <c r="NEP5" s="70"/>
      <c r="NEQ5" s="70"/>
      <c r="NER5" s="70"/>
      <c r="NES5" s="70"/>
      <c r="NET5" s="70"/>
      <c r="NEU5" s="70"/>
      <c r="NEV5" s="70"/>
      <c r="NEW5" s="70"/>
      <c r="NEX5" s="70"/>
      <c r="NEY5" s="70"/>
      <c r="NEZ5" s="70"/>
      <c r="NFA5" s="70"/>
      <c r="NFB5" s="70"/>
      <c r="NFC5" s="70"/>
      <c r="NFD5" s="70"/>
      <c r="NFE5" s="70"/>
      <c r="NFF5" s="70"/>
      <c r="NFG5" s="70"/>
      <c r="NFH5" s="70"/>
      <c r="NFI5" s="70"/>
      <c r="NFJ5" s="70"/>
      <c r="NFK5" s="70"/>
      <c r="NFL5" s="70"/>
      <c r="NFM5" s="70"/>
      <c r="NFN5" s="70"/>
      <c r="NFO5" s="70"/>
      <c r="NFP5" s="70"/>
      <c r="NFQ5" s="70"/>
      <c r="NFR5" s="70"/>
      <c r="NFS5" s="70"/>
      <c r="NFT5" s="70"/>
      <c r="NFU5" s="70"/>
      <c r="NFV5" s="70"/>
      <c r="NFW5" s="70"/>
      <c r="NFX5" s="70"/>
      <c r="NFY5" s="70"/>
      <c r="NFZ5" s="70"/>
      <c r="NGA5" s="70"/>
      <c r="NGB5" s="70"/>
      <c r="NGC5" s="70"/>
      <c r="NGD5" s="70"/>
      <c r="NGE5" s="70"/>
      <c r="NGF5" s="70"/>
      <c r="NGG5" s="70"/>
      <c r="NGH5" s="70"/>
      <c r="NGI5" s="70"/>
      <c r="NGJ5" s="70"/>
      <c r="NGK5" s="70"/>
      <c r="NGL5" s="70"/>
      <c r="NGM5" s="70"/>
      <c r="NGN5" s="70"/>
      <c r="NGO5" s="70"/>
      <c r="NGP5" s="70"/>
      <c r="NGQ5" s="70"/>
      <c r="NGR5" s="70"/>
      <c r="NGS5" s="70"/>
      <c r="NGT5" s="70"/>
      <c r="NGU5" s="70"/>
      <c r="NGV5" s="70"/>
      <c r="NGW5" s="70"/>
      <c r="NGX5" s="70"/>
      <c r="NGY5" s="70"/>
      <c r="NGZ5" s="70"/>
      <c r="NHA5" s="70"/>
      <c r="NHB5" s="70"/>
      <c r="NHC5" s="70"/>
      <c r="NHD5" s="70"/>
      <c r="NHE5" s="70"/>
      <c r="NHF5" s="70"/>
      <c r="NHG5" s="70"/>
      <c r="NHH5" s="70"/>
      <c r="NHI5" s="70"/>
      <c r="NHJ5" s="70"/>
      <c r="NHK5" s="70"/>
      <c r="NHL5" s="70"/>
      <c r="NHM5" s="70"/>
      <c r="NHN5" s="70"/>
      <c r="NHO5" s="70"/>
      <c r="NHP5" s="70"/>
      <c r="NHQ5" s="70"/>
      <c r="NHR5" s="70"/>
      <c r="NHS5" s="70"/>
      <c r="NHT5" s="70"/>
      <c r="NHU5" s="70"/>
      <c r="NHV5" s="70"/>
      <c r="NHW5" s="70"/>
      <c r="NHX5" s="70"/>
      <c r="NHY5" s="70"/>
      <c r="NHZ5" s="70"/>
      <c r="NIA5" s="70"/>
      <c r="NIB5" s="70"/>
      <c r="NIC5" s="70"/>
      <c r="NID5" s="70"/>
      <c r="NIE5" s="70"/>
      <c r="NIF5" s="70"/>
      <c r="NIG5" s="70"/>
      <c r="NIH5" s="70"/>
      <c r="NII5" s="70"/>
      <c r="NIJ5" s="70"/>
      <c r="NIK5" s="70"/>
      <c r="NIL5" s="70"/>
      <c r="NIM5" s="70"/>
      <c r="NIN5" s="70"/>
      <c r="NIO5" s="70"/>
      <c r="NIP5" s="70"/>
      <c r="NIQ5" s="70"/>
      <c r="NIR5" s="70"/>
      <c r="NIS5" s="70"/>
      <c r="NIT5" s="70"/>
      <c r="NIU5" s="70"/>
      <c r="NIV5" s="70"/>
      <c r="NIW5" s="70"/>
      <c r="NIX5" s="70"/>
      <c r="NIY5" s="70"/>
      <c r="NIZ5" s="70"/>
      <c r="NJA5" s="70"/>
      <c r="NJB5" s="70"/>
      <c r="NJC5" s="70"/>
      <c r="NJD5" s="70"/>
      <c r="NJE5" s="70"/>
      <c r="NJF5" s="70"/>
      <c r="NJG5" s="70"/>
      <c r="NJH5" s="70"/>
      <c r="NJI5" s="70"/>
      <c r="NJJ5" s="70"/>
      <c r="NJK5" s="70"/>
      <c r="NJL5" s="70"/>
      <c r="NJM5" s="70"/>
      <c r="NJN5" s="70"/>
      <c r="NJO5" s="70"/>
      <c r="NJP5" s="70"/>
      <c r="NJQ5" s="70"/>
      <c r="NJR5" s="70"/>
      <c r="NJS5" s="70"/>
      <c r="NJT5" s="70"/>
      <c r="NJU5" s="70"/>
      <c r="NJV5" s="70"/>
      <c r="NJW5" s="70"/>
      <c r="NJX5" s="70"/>
      <c r="NJY5" s="70"/>
      <c r="NJZ5" s="70"/>
      <c r="NKA5" s="70"/>
      <c r="NKB5" s="70"/>
      <c r="NKC5" s="70"/>
      <c r="NKD5" s="70"/>
      <c r="NKE5" s="70"/>
      <c r="NKF5" s="70"/>
      <c r="NKG5" s="70"/>
      <c r="NKH5" s="70"/>
      <c r="NKI5" s="70"/>
      <c r="NKJ5" s="70"/>
      <c r="NKK5" s="70"/>
      <c r="NKL5" s="70"/>
      <c r="NKM5" s="70"/>
      <c r="NKN5" s="70"/>
      <c r="NKO5" s="70"/>
      <c r="NKP5" s="70"/>
      <c r="NKQ5" s="70"/>
      <c r="NKR5" s="70"/>
      <c r="NKS5" s="70"/>
      <c r="NKT5" s="70"/>
      <c r="NKU5" s="70"/>
      <c r="NKV5" s="70"/>
      <c r="NKW5" s="70"/>
      <c r="NKX5" s="70"/>
      <c r="NKY5" s="70"/>
      <c r="NKZ5" s="70"/>
      <c r="NLA5" s="70"/>
      <c r="NLB5" s="70"/>
      <c r="NLC5" s="70"/>
      <c r="NLD5" s="70"/>
      <c r="NLE5" s="70"/>
      <c r="NLF5" s="70"/>
      <c r="NLG5" s="70"/>
      <c r="NLH5" s="70"/>
      <c r="NLI5" s="70"/>
      <c r="NLJ5" s="70"/>
      <c r="NLK5" s="70"/>
      <c r="NLL5" s="70"/>
      <c r="NLM5" s="70"/>
      <c r="NLN5" s="70"/>
      <c r="NLO5" s="70"/>
      <c r="NLP5" s="70"/>
      <c r="NLQ5" s="70"/>
      <c r="NLR5" s="70"/>
      <c r="NLS5" s="70"/>
      <c r="NLT5" s="70"/>
      <c r="NLU5" s="70"/>
      <c r="NLV5" s="70"/>
      <c r="NLW5" s="70"/>
      <c r="NLX5" s="70"/>
      <c r="NLY5" s="70"/>
      <c r="NLZ5" s="70"/>
      <c r="NMA5" s="70"/>
      <c r="NMB5" s="70"/>
      <c r="NMC5" s="70"/>
      <c r="NMD5" s="70"/>
      <c r="NME5" s="70"/>
      <c r="NMF5" s="70"/>
      <c r="NMG5" s="70"/>
      <c r="NMH5" s="70"/>
      <c r="NMI5" s="70"/>
      <c r="NMJ5" s="70"/>
      <c r="NMK5" s="70"/>
      <c r="NML5" s="70"/>
      <c r="NMM5" s="70"/>
      <c r="NMN5" s="70"/>
      <c r="NMO5" s="70"/>
      <c r="NMP5" s="70"/>
      <c r="NMQ5" s="70"/>
      <c r="NMR5" s="70"/>
      <c r="NMS5" s="70"/>
      <c r="NMT5" s="70"/>
      <c r="NMU5" s="70"/>
      <c r="NMV5" s="70"/>
      <c r="NMW5" s="70"/>
      <c r="NMX5" s="70"/>
      <c r="NMY5" s="70"/>
      <c r="NMZ5" s="70"/>
      <c r="NNA5" s="70"/>
      <c r="NNB5" s="70"/>
      <c r="NNC5" s="70"/>
      <c r="NND5" s="70"/>
      <c r="NNE5" s="70"/>
      <c r="NNF5" s="70"/>
      <c r="NNG5" s="70"/>
      <c r="NNH5" s="70"/>
      <c r="NNI5" s="70"/>
      <c r="NNJ5" s="70"/>
      <c r="NNK5" s="70"/>
      <c r="NNL5" s="70"/>
      <c r="NNM5" s="70"/>
      <c r="NNN5" s="70"/>
      <c r="NNO5" s="70"/>
      <c r="NNP5" s="70"/>
      <c r="NNQ5" s="70"/>
      <c r="NNR5" s="70"/>
      <c r="NNS5" s="70"/>
      <c r="NNT5" s="70"/>
      <c r="NNU5" s="70"/>
      <c r="NNV5" s="70"/>
      <c r="NNW5" s="70"/>
      <c r="NNX5" s="70"/>
      <c r="NNY5" s="70"/>
      <c r="NNZ5" s="70"/>
      <c r="NOA5" s="70"/>
      <c r="NOB5" s="70"/>
      <c r="NOC5" s="70"/>
      <c r="NOD5" s="70"/>
      <c r="NOE5" s="70"/>
      <c r="NOF5" s="70"/>
      <c r="NOG5" s="70"/>
      <c r="NOH5" s="70"/>
      <c r="NOI5" s="70"/>
      <c r="NOJ5" s="70"/>
      <c r="NOK5" s="70"/>
      <c r="NOL5" s="70"/>
      <c r="NOM5" s="70"/>
      <c r="NON5" s="70"/>
      <c r="NOO5" s="70"/>
      <c r="NOP5" s="70"/>
      <c r="NOQ5" s="70"/>
      <c r="NOR5" s="70"/>
      <c r="NOS5" s="70"/>
      <c r="NOT5" s="70"/>
      <c r="NOU5" s="70"/>
      <c r="NOV5" s="70"/>
      <c r="NOW5" s="70"/>
      <c r="NOX5" s="70"/>
      <c r="NOY5" s="70"/>
      <c r="NOZ5" s="70"/>
      <c r="NPA5" s="70"/>
      <c r="NPB5" s="70"/>
      <c r="NPC5" s="70"/>
      <c r="NPD5" s="70"/>
      <c r="NPE5" s="70"/>
      <c r="NPF5" s="70"/>
      <c r="NPG5" s="70"/>
      <c r="NPH5" s="70"/>
      <c r="NPI5" s="70"/>
      <c r="NPJ5" s="70"/>
      <c r="NPK5" s="70"/>
      <c r="NPL5" s="70"/>
      <c r="NPM5" s="70"/>
      <c r="NPN5" s="70"/>
      <c r="NPO5" s="70"/>
      <c r="NPP5" s="70"/>
      <c r="NPQ5" s="70"/>
      <c r="NPR5" s="70"/>
      <c r="NPS5" s="70"/>
      <c r="NPT5" s="70"/>
      <c r="NPU5" s="70"/>
      <c r="NPV5" s="70"/>
      <c r="NPW5" s="70"/>
      <c r="NPX5" s="70"/>
      <c r="NPY5" s="70"/>
      <c r="NPZ5" s="70"/>
      <c r="NQA5" s="70"/>
      <c r="NQB5" s="70"/>
      <c r="NQC5" s="70"/>
      <c r="NQD5" s="70"/>
      <c r="NQE5" s="70"/>
      <c r="NQF5" s="70"/>
      <c r="NQG5" s="70"/>
      <c r="NQH5" s="70"/>
      <c r="NQI5" s="70"/>
      <c r="NQJ5" s="70"/>
      <c r="NQK5" s="70"/>
      <c r="NQL5" s="70"/>
      <c r="NQM5" s="70"/>
      <c r="NQN5" s="70"/>
      <c r="NQO5" s="70"/>
      <c r="NQP5" s="70"/>
      <c r="NQQ5" s="70"/>
      <c r="NQR5" s="70"/>
      <c r="NQS5" s="70"/>
      <c r="NQT5" s="70"/>
      <c r="NQU5" s="70"/>
      <c r="NQV5" s="70"/>
      <c r="NQW5" s="70"/>
      <c r="NQX5" s="70"/>
      <c r="NQY5" s="70"/>
      <c r="NQZ5" s="70"/>
      <c r="NRA5" s="70"/>
      <c r="NRB5" s="70"/>
      <c r="NRC5" s="70"/>
      <c r="NRD5" s="70"/>
      <c r="NRE5" s="70"/>
      <c r="NRF5" s="70"/>
      <c r="NRG5" s="70"/>
      <c r="NRH5" s="70"/>
      <c r="NRI5" s="70"/>
      <c r="NRJ5" s="70"/>
      <c r="NRK5" s="70"/>
      <c r="NRL5" s="70"/>
      <c r="NRM5" s="70"/>
      <c r="NRN5" s="70"/>
      <c r="NRO5" s="70"/>
      <c r="NRP5" s="70"/>
      <c r="NRQ5" s="70"/>
      <c r="NRR5" s="70"/>
      <c r="NRS5" s="70"/>
      <c r="NRT5" s="70"/>
      <c r="NRU5" s="70"/>
      <c r="NRV5" s="70"/>
      <c r="NRW5" s="70"/>
      <c r="NRX5" s="70"/>
      <c r="NRY5" s="70"/>
      <c r="NRZ5" s="70"/>
      <c r="NSA5" s="70"/>
      <c r="NSB5" s="70"/>
      <c r="NSC5" s="70"/>
      <c r="NSD5" s="70"/>
      <c r="NSE5" s="70"/>
      <c r="NSF5" s="70"/>
      <c r="NSG5" s="70"/>
      <c r="NSH5" s="70"/>
      <c r="NSI5" s="70"/>
      <c r="NSJ5" s="70"/>
      <c r="NSK5" s="70"/>
      <c r="NSL5" s="70"/>
      <c r="NSM5" s="70"/>
      <c r="NSN5" s="70"/>
      <c r="NSO5" s="70"/>
      <c r="NSP5" s="70"/>
      <c r="NSQ5" s="70"/>
      <c r="NSR5" s="70"/>
      <c r="NSS5" s="70"/>
      <c r="NST5" s="70"/>
      <c r="NSU5" s="70"/>
      <c r="NSV5" s="70"/>
      <c r="NSW5" s="70"/>
      <c r="NSX5" s="70"/>
      <c r="NSY5" s="70"/>
      <c r="NSZ5" s="70"/>
      <c r="NTA5" s="70"/>
      <c r="NTB5" s="70"/>
      <c r="NTC5" s="70"/>
      <c r="NTD5" s="70"/>
      <c r="NTE5" s="70"/>
      <c r="NTF5" s="70"/>
      <c r="NTG5" s="70"/>
      <c r="NTH5" s="70"/>
      <c r="NTI5" s="70"/>
      <c r="NTJ5" s="70"/>
      <c r="NTK5" s="70"/>
      <c r="NTL5" s="70"/>
      <c r="NTM5" s="70"/>
      <c r="NTN5" s="70"/>
      <c r="NTO5" s="70"/>
      <c r="NTP5" s="70"/>
      <c r="NTQ5" s="70"/>
      <c r="NTR5" s="70"/>
      <c r="NTS5" s="70"/>
      <c r="NTT5" s="70"/>
      <c r="NTU5" s="70"/>
      <c r="NTV5" s="70"/>
      <c r="NTW5" s="70"/>
      <c r="NTX5" s="70"/>
      <c r="NTY5" s="70"/>
      <c r="NTZ5" s="70"/>
      <c r="NUA5" s="70"/>
      <c r="NUB5" s="70"/>
      <c r="NUC5" s="70"/>
      <c r="NUD5" s="70"/>
      <c r="NUE5" s="70"/>
      <c r="NUF5" s="70"/>
      <c r="NUG5" s="70"/>
      <c r="NUH5" s="70"/>
      <c r="NUI5" s="70"/>
      <c r="NUJ5" s="70"/>
      <c r="NUK5" s="70"/>
      <c r="NUL5" s="70"/>
      <c r="NUM5" s="70"/>
      <c r="NUN5" s="70"/>
      <c r="NUO5" s="70"/>
      <c r="NUP5" s="70"/>
      <c r="NUQ5" s="70"/>
      <c r="NUR5" s="70"/>
      <c r="NUS5" s="70"/>
      <c r="NUT5" s="70"/>
      <c r="NUU5" s="70"/>
      <c r="NUV5" s="70"/>
      <c r="NUW5" s="70"/>
      <c r="NUX5" s="70"/>
      <c r="NUY5" s="70"/>
      <c r="NUZ5" s="70"/>
      <c r="NVA5" s="70"/>
      <c r="NVB5" s="70"/>
      <c r="NVC5" s="70"/>
      <c r="NVD5" s="70"/>
      <c r="NVE5" s="70"/>
      <c r="NVF5" s="70"/>
      <c r="NVG5" s="70"/>
      <c r="NVH5" s="70"/>
      <c r="NVI5" s="70"/>
      <c r="NVJ5" s="70"/>
      <c r="NVK5" s="70"/>
      <c r="NVL5" s="70"/>
      <c r="NVM5" s="70"/>
      <c r="NVN5" s="70"/>
      <c r="NVO5" s="70"/>
      <c r="NVP5" s="70"/>
      <c r="NVQ5" s="70"/>
      <c r="NVR5" s="70"/>
      <c r="NVS5" s="70"/>
      <c r="NVT5" s="70"/>
      <c r="NVU5" s="70"/>
      <c r="NVV5" s="70"/>
      <c r="NVW5" s="70"/>
      <c r="NVX5" s="70"/>
      <c r="NVY5" s="70"/>
      <c r="NVZ5" s="70"/>
      <c r="NWA5" s="70"/>
      <c r="NWB5" s="70"/>
      <c r="NWC5" s="70"/>
      <c r="NWD5" s="70"/>
      <c r="NWE5" s="70"/>
      <c r="NWF5" s="70"/>
      <c r="NWG5" s="70"/>
      <c r="NWH5" s="70"/>
      <c r="NWI5" s="70"/>
      <c r="NWJ5" s="70"/>
      <c r="NWK5" s="70"/>
      <c r="NWL5" s="70"/>
      <c r="NWM5" s="70"/>
      <c r="NWN5" s="70"/>
      <c r="NWO5" s="70"/>
      <c r="NWP5" s="70"/>
      <c r="NWQ5" s="70"/>
      <c r="NWR5" s="70"/>
      <c r="NWS5" s="70"/>
      <c r="NWT5" s="70"/>
      <c r="NWU5" s="70"/>
      <c r="NWV5" s="70"/>
      <c r="NWW5" s="70"/>
      <c r="NWX5" s="70"/>
      <c r="NWY5" s="70"/>
      <c r="NWZ5" s="70"/>
      <c r="NXA5" s="70"/>
      <c r="NXB5" s="70"/>
      <c r="NXC5" s="70"/>
      <c r="NXD5" s="70"/>
      <c r="NXE5" s="70"/>
      <c r="NXF5" s="70"/>
      <c r="NXG5" s="70"/>
      <c r="NXH5" s="70"/>
      <c r="NXI5" s="70"/>
      <c r="NXJ5" s="70"/>
      <c r="NXK5" s="70"/>
      <c r="NXL5" s="70"/>
      <c r="NXM5" s="70"/>
      <c r="NXN5" s="70"/>
      <c r="NXO5" s="70"/>
      <c r="NXP5" s="70"/>
      <c r="NXQ5" s="70"/>
      <c r="NXR5" s="70"/>
      <c r="NXS5" s="70"/>
      <c r="NXT5" s="70"/>
      <c r="NXU5" s="70"/>
      <c r="NXV5" s="70"/>
      <c r="NXW5" s="70"/>
      <c r="NXX5" s="70"/>
      <c r="NXY5" s="70"/>
      <c r="NXZ5" s="70"/>
      <c r="NYA5" s="70"/>
      <c r="NYB5" s="70"/>
      <c r="NYC5" s="70"/>
      <c r="NYD5" s="70"/>
      <c r="NYE5" s="70"/>
      <c r="NYF5" s="70"/>
      <c r="NYG5" s="70"/>
      <c r="NYH5" s="70"/>
      <c r="NYI5" s="70"/>
      <c r="NYJ5" s="70"/>
      <c r="NYK5" s="70"/>
      <c r="NYL5" s="70"/>
      <c r="NYM5" s="70"/>
      <c r="NYN5" s="70"/>
      <c r="NYO5" s="70"/>
      <c r="NYP5" s="70"/>
      <c r="NYQ5" s="70"/>
      <c r="NYR5" s="70"/>
      <c r="NYS5" s="70"/>
      <c r="NYT5" s="70"/>
      <c r="NYU5" s="70"/>
      <c r="NYV5" s="70"/>
      <c r="NYW5" s="70"/>
      <c r="NYX5" s="70"/>
      <c r="NYY5" s="70"/>
      <c r="NYZ5" s="70"/>
      <c r="NZA5" s="70"/>
      <c r="NZB5" s="70"/>
      <c r="NZC5" s="70"/>
      <c r="NZD5" s="70"/>
      <c r="NZE5" s="70"/>
      <c r="NZF5" s="70"/>
      <c r="NZG5" s="70"/>
      <c r="NZH5" s="70"/>
      <c r="NZI5" s="70"/>
      <c r="NZJ5" s="70"/>
      <c r="NZK5" s="70"/>
      <c r="NZL5" s="70"/>
      <c r="NZM5" s="70"/>
      <c r="NZN5" s="70"/>
      <c r="NZO5" s="70"/>
      <c r="NZP5" s="70"/>
      <c r="NZQ5" s="70"/>
      <c r="NZR5" s="70"/>
      <c r="NZS5" s="70"/>
      <c r="NZT5" s="70"/>
      <c r="NZU5" s="70"/>
      <c r="NZV5" s="70"/>
      <c r="NZW5" s="70"/>
      <c r="NZX5" s="70"/>
      <c r="NZY5" s="70"/>
      <c r="NZZ5" s="70"/>
      <c r="OAA5" s="70"/>
      <c r="OAB5" s="70"/>
      <c r="OAC5" s="70"/>
      <c r="OAD5" s="70"/>
      <c r="OAE5" s="70"/>
      <c r="OAF5" s="70"/>
      <c r="OAG5" s="70"/>
      <c r="OAH5" s="70"/>
      <c r="OAI5" s="70"/>
      <c r="OAJ5" s="70"/>
      <c r="OAK5" s="70"/>
      <c r="OAL5" s="70"/>
      <c r="OAM5" s="70"/>
      <c r="OAN5" s="70"/>
      <c r="OAO5" s="70"/>
      <c r="OAP5" s="70"/>
      <c r="OAQ5" s="70"/>
      <c r="OAR5" s="70"/>
      <c r="OAS5" s="70"/>
      <c r="OAT5" s="70"/>
      <c r="OAU5" s="70"/>
      <c r="OAV5" s="70"/>
      <c r="OAW5" s="70"/>
      <c r="OAX5" s="70"/>
      <c r="OAY5" s="70"/>
      <c r="OAZ5" s="70"/>
      <c r="OBA5" s="70"/>
      <c r="OBB5" s="70"/>
      <c r="OBC5" s="70"/>
      <c r="OBD5" s="70"/>
      <c r="OBE5" s="70"/>
      <c r="OBF5" s="70"/>
      <c r="OBG5" s="70"/>
      <c r="OBH5" s="70"/>
      <c r="OBI5" s="70"/>
      <c r="OBJ5" s="70"/>
      <c r="OBK5" s="70"/>
      <c r="OBL5" s="70"/>
      <c r="OBM5" s="70"/>
      <c r="OBN5" s="70"/>
      <c r="OBO5" s="70"/>
      <c r="OBP5" s="70"/>
      <c r="OBQ5" s="70"/>
      <c r="OBR5" s="70"/>
      <c r="OBS5" s="70"/>
      <c r="OBT5" s="70"/>
      <c r="OBU5" s="70"/>
      <c r="OBV5" s="70"/>
      <c r="OBW5" s="70"/>
      <c r="OBX5" s="70"/>
      <c r="OBY5" s="70"/>
      <c r="OBZ5" s="70"/>
      <c r="OCA5" s="70"/>
      <c r="OCB5" s="70"/>
      <c r="OCC5" s="70"/>
      <c r="OCD5" s="70"/>
      <c r="OCE5" s="70"/>
      <c r="OCF5" s="70"/>
      <c r="OCG5" s="70"/>
      <c r="OCH5" s="70"/>
      <c r="OCI5" s="70"/>
      <c r="OCJ5" s="70"/>
      <c r="OCK5" s="70"/>
      <c r="OCL5" s="70"/>
      <c r="OCM5" s="70"/>
      <c r="OCN5" s="70"/>
      <c r="OCO5" s="70"/>
      <c r="OCP5" s="70"/>
      <c r="OCQ5" s="70"/>
      <c r="OCR5" s="70"/>
      <c r="OCS5" s="70"/>
      <c r="OCT5" s="70"/>
      <c r="OCU5" s="70"/>
      <c r="OCV5" s="70"/>
      <c r="OCW5" s="70"/>
      <c r="OCX5" s="70"/>
      <c r="OCY5" s="70"/>
      <c r="OCZ5" s="70"/>
      <c r="ODA5" s="70"/>
      <c r="ODB5" s="70"/>
      <c r="ODC5" s="70"/>
      <c r="ODD5" s="70"/>
      <c r="ODE5" s="70"/>
      <c r="ODF5" s="70"/>
      <c r="ODG5" s="70"/>
      <c r="ODH5" s="70"/>
      <c r="ODI5" s="70"/>
      <c r="ODJ5" s="70"/>
      <c r="ODK5" s="70"/>
      <c r="ODL5" s="70"/>
      <c r="ODM5" s="70"/>
      <c r="ODN5" s="70"/>
      <c r="ODO5" s="70"/>
      <c r="ODP5" s="70"/>
      <c r="ODQ5" s="70"/>
      <c r="ODR5" s="70"/>
      <c r="ODS5" s="70"/>
      <c r="ODT5" s="70"/>
      <c r="ODU5" s="70"/>
      <c r="ODV5" s="70"/>
      <c r="ODW5" s="70"/>
      <c r="ODX5" s="70"/>
      <c r="ODY5" s="70"/>
      <c r="ODZ5" s="70"/>
      <c r="OEA5" s="70"/>
      <c r="OEB5" s="70"/>
      <c r="OEC5" s="70"/>
      <c r="OED5" s="70"/>
      <c r="OEE5" s="70"/>
      <c r="OEF5" s="70"/>
      <c r="OEG5" s="70"/>
      <c r="OEH5" s="70"/>
      <c r="OEI5" s="70"/>
      <c r="OEJ5" s="70"/>
      <c r="OEK5" s="70"/>
      <c r="OEL5" s="70"/>
      <c r="OEM5" s="70"/>
      <c r="OEN5" s="70"/>
      <c r="OEO5" s="70"/>
      <c r="OEP5" s="70"/>
      <c r="OEQ5" s="70"/>
      <c r="OER5" s="70"/>
      <c r="OES5" s="70"/>
      <c r="OET5" s="70"/>
      <c r="OEU5" s="70"/>
      <c r="OEV5" s="70"/>
      <c r="OEW5" s="70"/>
      <c r="OEX5" s="70"/>
      <c r="OEY5" s="70"/>
      <c r="OEZ5" s="70"/>
      <c r="OFA5" s="70"/>
      <c r="OFB5" s="70"/>
      <c r="OFC5" s="70"/>
      <c r="OFD5" s="70"/>
      <c r="OFE5" s="70"/>
      <c r="OFF5" s="70"/>
      <c r="OFG5" s="70"/>
      <c r="OFH5" s="70"/>
      <c r="OFI5" s="70"/>
      <c r="OFJ5" s="70"/>
      <c r="OFK5" s="70"/>
      <c r="OFL5" s="70"/>
      <c r="OFM5" s="70"/>
      <c r="OFN5" s="70"/>
      <c r="OFO5" s="70"/>
      <c r="OFP5" s="70"/>
      <c r="OFQ5" s="70"/>
      <c r="OFR5" s="70"/>
      <c r="OFS5" s="70"/>
      <c r="OFT5" s="70"/>
      <c r="OFU5" s="70"/>
      <c r="OFV5" s="70"/>
      <c r="OFW5" s="70"/>
      <c r="OFX5" s="70"/>
      <c r="OFY5" s="70"/>
      <c r="OFZ5" s="70"/>
      <c r="OGA5" s="70"/>
      <c r="OGB5" s="70"/>
      <c r="OGC5" s="70"/>
      <c r="OGD5" s="70"/>
      <c r="OGE5" s="70"/>
      <c r="OGF5" s="70"/>
      <c r="OGG5" s="70"/>
      <c r="OGH5" s="70"/>
      <c r="OGI5" s="70"/>
      <c r="OGJ5" s="70"/>
      <c r="OGK5" s="70"/>
      <c r="OGL5" s="70"/>
      <c r="OGM5" s="70"/>
      <c r="OGN5" s="70"/>
      <c r="OGO5" s="70"/>
      <c r="OGP5" s="70"/>
      <c r="OGQ5" s="70"/>
      <c r="OGR5" s="70"/>
      <c r="OGS5" s="70"/>
      <c r="OGT5" s="70"/>
      <c r="OGU5" s="70"/>
      <c r="OGV5" s="70"/>
      <c r="OGW5" s="70"/>
      <c r="OGX5" s="70"/>
      <c r="OGY5" s="70"/>
      <c r="OGZ5" s="70"/>
      <c r="OHA5" s="70"/>
      <c r="OHB5" s="70"/>
      <c r="OHC5" s="70"/>
      <c r="OHD5" s="70"/>
      <c r="OHE5" s="70"/>
      <c r="OHF5" s="70"/>
      <c r="OHG5" s="70"/>
      <c r="OHH5" s="70"/>
      <c r="OHI5" s="70"/>
      <c r="OHJ5" s="70"/>
      <c r="OHK5" s="70"/>
      <c r="OHL5" s="70"/>
      <c r="OHM5" s="70"/>
      <c r="OHN5" s="70"/>
      <c r="OHO5" s="70"/>
      <c r="OHP5" s="70"/>
      <c r="OHQ5" s="70"/>
      <c r="OHR5" s="70"/>
      <c r="OHS5" s="70"/>
      <c r="OHT5" s="70"/>
      <c r="OHU5" s="70"/>
      <c r="OHV5" s="70"/>
      <c r="OHW5" s="70"/>
      <c r="OHX5" s="70"/>
      <c r="OHY5" s="70"/>
      <c r="OHZ5" s="70"/>
      <c r="OIA5" s="70"/>
      <c r="OIB5" s="70"/>
      <c r="OIC5" s="70"/>
      <c r="OID5" s="70"/>
      <c r="OIE5" s="70"/>
      <c r="OIF5" s="70"/>
      <c r="OIG5" s="70"/>
      <c r="OIH5" s="70"/>
      <c r="OII5" s="70"/>
      <c r="OIJ5" s="70"/>
      <c r="OIK5" s="70"/>
      <c r="OIL5" s="70"/>
      <c r="OIM5" s="70"/>
      <c r="OIN5" s="70"/>
      <c r="OIO5" s="70"/>
      <c r="OIP5" s="70"/>
      <c r="OIQ5" s="70"/>
      <c r="OIR5" s="70"/>
      <c r="OIS5" s="70"/>
      <c r="OIT5" s="70"/>
      <c r="OIU5" s="70"/>
      <c r="OIV5" s="70"/>
      <c r="OIW5" s="70"/>
      <c r="OIX5" s="70"/>
      <c r="OIY5" s="70"/>
      <c r="OIZ5" s="70"/>
      <c r="OJA5" s="70"/>
      <c r="OJB5" s="70"/>
      <c r="OJC5" s="70"/>
      <c r="OJD5" s="70"/>
      <c r="OJE5" s="70"/>
      <c r="OJF5" s="70"/>
      <c r="OJG5" s="70"/>
      <c r="OJH5" s="70"/>
      <c r="OJI5" s="70"/>
      <c r="OJJ5" s="70"/>
      <c r="OJK5" s="70"/>
      <c r="OJL5" s="70"/>
      <c r="OJM5" s="70"/>
      <c r="OJN5" s="70"/>
      <c r="OJO5" s="70"/>
      <c r="OJP5" s="70"/>
      <c r="OJQ5" s="70"/>
      <c r="OJR5" s="70"/>
      <c r="OJS5" s="70"/>
      <c r="OJT5" s="70"/>
      <c r="OJU5" s="70"/>
      <c r="OJV5" s="70"/>
      <c r="OJW5" s="70"/>
      <c r="OJX5" s="70"/>
      <c r="OJY5" s="70"/>
      <c r="OJZ5" s="70"/>
      <c r="OKA5" s="70"/>
      <c r="OKB5" s="70"/>
      <c r="OKC5" s="70"/>
      <c r="OKD5" s="70"/>
      <c r="OKE5" s="70"/>
      <c r="OKF5" s="70"/>
      <c r="OKG5" s="70"/>
      <c r="OKH5" s="70"/>
      <c r="OKI5" s="70"/>
      <c r="OKJ5" s="70"/>
      <c r="OKK5" s="70"/>
      <c r="OKL5" s="70"/>
      <c r="OKM5" s="70"/>
      <c r="OKN5" s="70"/>
      <c r="OKO5" s="70"/>
      <c r="OKP5" s="70"/>
      <c r="OKQ5" s="70"/>
      <c r="OKR5" s="70"/>
      <c r="OKS5" s="70"/>
      <c r="OKT5" s="70"/>
      <c r="OKU5" s="70"/>
      <c r="OKV5" s="70"/>
      <c r="OKW5" s="70"/>
      <c r="OKX5" s="70"/>
      <c r="OKY5" s="70"/>
      <c r="OKZ5" s="70"/>
      <c r="OLA5" s="70"/>
      <c r="OLB5" s="70"/>
      <c r="OLC5" s="70"/>
      <c r="OLD5" s="70"/>
      <c r="OLE5" s="70"/>
      <c r="OLF5" s="70"/>
      <c r="OLG5" s="70"/>
      <c r="OLH5" s="70"/>
      <c r="OLI5" s="70"/>
      <c r="OLJ5" s="70"/>
      <c r="OLK5" s="70"/>
      <c r="OLL5" s="70"/>
      <c r="OLM5" s="70"/>
      <c r="OLN5" s="70"/>
      <c r="OLO5" s="70"/>
      <c r="OLP5" s="70"/>
      <c r="OLQ5" s="70"/>
      <c r="OLR5" s="70"/>
      <c r="OLS5" s="70"/>
      <c r="OLT5" s="70"/>
      <c r="OLU5" s="70"/>
      <c r="OLV5" s="70"/>
      <c r="OLW5" s="70"/>
      <c r="OLX5" s="70"/>
      <c r="OLY5" s="70"/>
      <c r="OLZ5" s="70"/>
      <c r="OMA5" s="70"/>
      <c r="OMB5" s="70"/>
      <c r="OMC5" s="70"/>
      <c r="OMD5" s="70"/>
      <c r="OME5" s="70"/>
      <c r="OMF5" s="70"/>
      <c r="OMG5" s="70"/>
      <c r="OMH5" s="70"/>
      <c r="OMI5" s="70"/>
      <c r="OMJ5" s="70"/>
      <c r="OMK5" s="70"/>
      <c r="OML5" s="70"/>
      <c r="OMM5" s="70"/>
      <c r="OMN5" s="70"/>
      <c r="OMO5" s="70"/>
      <c r="OMP5" s="70"/>
      <c r="OMQ5" s="70"/>
      <c r="OMR5" s="70"/>
      <c r="OMS5" s="70"/>
      <c r="OMT5" s="70"/>
      <c r="OMU5" s="70"/>
      <c r="OMV5" s="70"/>
      <c r="OMW5" s="70"/>
      <c r="OMX5" s="70"/>
      <c r="OMY5" s="70"/>
      <c r="OMZ5" s="70"/>
      <c r="ONA5" s="70"/>
      <c r="ONB5" s="70"/>
      <c r="ONC5" s="70"/>
      <c r="OND5" s="70"/>
      <c r="ONE5" s="70"/>
      <c r="ONF5" s="70"/>
      <c r="ONG5" s="70"/>
      <c r="ONH5" s="70"/>
      <c r="ONI5" s="70"/>
      <c r="ONJ5" s="70"/>
      <c r="ONK5" s="70"/>
      <c r="ONL5" s="70"/>
      <c r="ONM5" s="70"/>
      <c r="ONN5" s="70"/>
      <c r="ONO5" s="70"/>
      <c r="ONP5" s="70"/>
      <c r="ONQ5" s="70"/>
      <c r="ONR5" s="70"/>
      <c r="ONS5" s="70"/>
      <c r="ONT5" s="70"/>
      <c r="ONU5" s="70"/>
      <c r="ONV5" s="70"/>
      <c r="ONW5" s="70"/>
      <c r="ONX5" s="70"/>
      <c r="ONY5" s="70"/>
      <c r="ONZ5" s="70"/>
      <c r="OOA5" s="70"/>
      <c r="OOB5" s="70"/>
      <c r="OOC5" s="70"/>
      <c r="OOD5" s="70"/>
      <c r="OOE5" s="70"/>
      <c r="OOF5" s="70"/>
      <c r="OOG5" s="70"/>
      <c r="OOH5" s="70"/>
      <c r="OOI5" s="70"/>
      <c r="OOJ5" s="70"/>
      <c r="OOK5" s="70"/>
      <c r="OOL5" s="70"/>
      <c r="OOM5" s="70"/>
      <c r="OON5" s="70"/>
      <c r="OOO5" s="70"/>
      <c r="OOP5" s="70"/>
      <c r="OOQ5" s="70"/>
      <c r="OOR5" s="70"/>
      <c r="OOS5" s="70"/>
      <c r="OOT5" s="70"/>
      <c r="OOU5" s="70"/>
      <c r="OOV5" s="70"/>
      <c r="OOW5" s="70"/>
      <c r="OOX5" s="70"/>
      <c r="OOY5" s="70"/>
      <c r="OOZ5" s="70"/>
      <c r="OPA5" s="70"/>
      <c r="OPB5" s="70"/>
      <c r="OPC5" s="70"/>
      <c r="OPD5" s="70"/>
      <c r="OPE5" s="70"/>
      <c r="OPF5" s="70"/>
      <c r="OPG5" s="70"/>
      <c r="OPH5" s="70"/>
      <c r="OPI5" s="70"/>
      <c r="OPJ5" s="70"/>
      <c r="OPK5" s="70"/>
      <c r="OPL5" s="70"/>
      <c r="OPM5" s="70"/>
      <c r="OPN5" s="70"/>
      <c r="OPO5" s="70"/>
      <c r="OPP5" s="70"/>
      <c r="OPQ5" s="70"/>
      <c r="OPR5" s="70"/>
      <c r="OPS5" s="70"/>
      <c r="OPT5" s="70"/>
      <c r="OPU5" s="70"/>
      <c r="OPV5" s="70"/>
      <c r="OPW5" s="70"/>
      <c r="OPX5" s="70"/>
      <c r="OPY5" s="70"/>
      <c r="OPZ5" s="70"/>
      <c r="OQA5" s="70"/>
      <c r="OQB5" s="70"/>
      <c r="OQC5" s="70"/>
      <c r="OQD5" s="70"/>
      <c r="OQE5" s="70"/>
      <c r="OQF5" s="70"/>
      <c r="OQG5" s="70"/>
      <c r="OQH5" s="70"/>
      <c r="OQI5" s="70"/>
      <c r="OQJ5" s="70"/>
      <c r="OQK5" s="70"/>
      <c r="OQL5" s="70"/>
      <c r="OQM5" s="70"/>
      <c r="OQN5" s="70"/>
      <c r="OQO5" s="70"/>
      <c r="OQP5" s="70"/>
      <c r="OQQ5" s="70"/>
      <c r="OQR5" s="70"/>
      <c r="OQS5" s="70"/>
      <c r="OQT5" s="70"/>
      <c r="OQU5" s="70"/>
      <c r="OQV5" s="70"/>
      <c r="OQW5" s="70"/>
      <c r="OQX5" s="70"/>
      <c r="OQY5" s="70"/>
      <c r="OQZ5" s="70"/>
      <c r="ORA5" s="70"/>
      <c r="ORB5" s="70"/>
      <c r="ORC5" s="70"/>
      <c r="ORD5" s="70"/>
      <c r="ORE5" s="70"/>
      <c r="ORF5" s="70"/>
      <c r="ORG5" s="70"/>
      <c r="ORH5" s="70"/>
      <c r="ORI5" s="70"/>
      <c r="ORJ5" s="70"/>
      <c r="ORK5" s="70"/>
      <c r="ORL5" s="70"/>
      <c r="ORM5" s="70"/>
      <c r="ORN5" s="70"/>
      <c r="ORO5" s="70"/>
      <c r="ORP5" s="70"/>
      <c r="ORQ5" s="70"/>
      <c r="ORR5" s="70"/>
      <c r="ORS5" s="70"/>
      <c r="ORT5" s="70"/>
      <c r="ORU5" s="70"/>
      <c r="ORV5" s="70"/>
      <c r="ORW5" s="70"/>
      <c r="ORX5" s="70"/>
      <c r="ORY5" s="70"/>
      <c r="ORZ5" s="70"/>
      <c r="OSA5" s="70"/>
      <c r="OSB5" s="70"/>
      <c r="OSC5" s="70"/>
      <c r="OSD5" s="70"/>
      <c r="OSE5" s="70"/>
      <c r="OSF5" s="70"/>
      <c r="OSG5" s="70"/>
      <c r="OSH5" s="70"/>
      <c r="OSI5" s="70"/>
      <c r="OSJ5" s="70"/>
      <c r="OSK5" s="70"/>
      <c r="OSL5" s="70"/>
      <c r="OSM5" s="70"/>
      <c r="OSN5" s="70"/>
      <c r="OSO5" s="70"/>
      <c r="OSP5" s="70"/>
      <c r="OSQ5" s="70"/>
      <c r="OSR5" s="70"/>
      <c r="OSS5" s="70"/>
      <c r="OST5" s="70"/>
      <c r="OSU5" s="70"/>
      <c r="OSV5" s="70"/>
      <c r="OSW5" s="70"/>
      <c r="OSX5" s="70"/>
      <c r="OSY5" s="70"/>
      <c r="OSZ5" s="70"/>
      <c r="OTA5" s="70"/>
      <c r="OTB5" s="70"/>
      <c r="OTC5" s="70"/>
      <c r="OTD5" s="70"/>
      <c r="OTE5" s="70"/>
      <c r="OTF5" s="70"/>
      <c r="OTG5" s="70"/>
      <c r="OTH5" s="70"/>
      <c r="OTI5" s="70"/>
      <c r="OTJ5" s="70"/>
      <c r="OTK5" s="70"/>
      <c r="OTL5" s="70"/>
      <c r="OTM5" s="70"/>
      <c r="OTN5" s="70"/>
      <c r="OTO5" s="70"/>
      <c r="OTP5" s="70"/>
      <c r="OTQ5" s="70"/>
      <c r="OTR5" s="70"/>
      <c r="OTS5" s="70"/>
      <c r="OTT5" s="70"/>
      <c r="OTU5" s="70"/>
      <c r="OTV5" s="70"/>
      <c r="OTW5" s="70"/>
      <c r="OTX5" s="70"/>
      <c r="OTY5" s="70"/>
      <c r="OTZ5" s="70"/>
      <c r="OUA5" s="70"/>
      <c r="OUB5" s="70"/>
      <c r="OUC5" s="70"/>
      <c r="OUD5" s="70"/>
      <c r="OUE5" s="70"/>
      <c r="OUF5" s="70"/>
      <c r="OUG5" s="70"/>
      <c r="OUH5" s="70"/>
      <c r="OUI5" s="70"/>
      <c r="OUJ5" s="70"/>
      <c r="OUK5" s="70"/>
      <c r="OUL5" s="70"/>
      <c r="OUM5" s="70"/>
      <c r="OUN5" s="70"/>
      <c r="OUO5" s="70"/>
      <c r="OUP5" s="70"/>
      <c r="OUQ5" s="70"/>
      <c r="OUR5" s="70"/>
      <c r="OUS5" s="70"/>
      <c r="OUT5" s="70"/>
      <c r="OUU5" s="70"/>
      <c r="OUV5" s="70"/>
      <c r="OUW5" s="70"/>
      <c r="OUX5" s="70"/>
      <c r="OUY5" s="70"/>
      <c r="OUZ5" s="70"/>
      <c r="OVA5" s="70"/>
      <c r="OVB5" s="70"/>
      <c r="OVC5" s="70"/>
      <c r="OVD5" s="70"/>
      <c r="OVE5" s="70"/>
      <c r="OVF5" s="70"/>
      <c r="OVG5" s="70"/>
      <c r="OVH5" s="70"/>
      <c r="OVI5" s="70"/>
      <c r="OVJ5" s="70"/>
      <c r="OVK5" s="70"/>
      <c r="OVL5" s="70"/>
      <c r="OVM5" s="70"/>
      <c r="OVN5" s="70"/>
      <c r="OVO5" s="70"/>
      <c r="OVP5" s="70"/>
      <c r="OVQ5" s="70"/>
      <c r="OVR5" s="70"/>
      <c r="OVS5" s="70"/>
      <c r="OVT5" s="70"/>
      <c r="OVU5" s="70"/>
      <c r="OVV5" s="70"/>
      <c r="OVW5" s="70"/>
      <c r="OVX5" s="70"/>
      <c r="OVY5" s="70"/>
      <c r="OVZ5" s="70"/>
      <c r="OWA5" s="70"/>
      <c r="OWB5" s="70"/>
      <c r="OWC5" s="70"/>
      <c r="OWD5" s="70"/>
      <c r="OWE5" s="70"/>
      <c r="OWF5" s="70"/>
      <c r="OWG5" s="70"/>
      <c r="OWH5" s="70"/>
      <c r="OWI5" s="70"/>
      <c r="OWJ5" s="70"/>
      <c r="OWK5" s="70"/>
      <c r="OWL5" s="70"/>
      <c r="OWM5" s="70"/>
      <c r="OWN5" s="70"/>
      <c r="OWO5" s="70"/>
      <c r="OWP5" s="70"/>
      <c r="OWQ5" s="70"/>
      <c r="OWR5" s="70"/>
      <c r="OWS5" s="70"/>
      <c r="OWT5" s="70"/>
      <c r="OWU5" s="70"/>
      <c r="OWV5" s="70"/>
      <c r="OWW5" s="70"/>
      <c r="OWX5" s="70"/>
      <c r="OWY5" s="70"/>
      <c r="OWZ5" s="70"/>
      <c r="OXA5" s="70"/>
      <c r="OXB5" s="70"/>
      <c r="OXC5" s="70"/>
      <c r="OXD5" s="70"/>
      <c r="OXE5" s="70"/>
      <c r="OXF5" s="70"/>
      <c r="OXG5" s="70"/>
      <c r="OXH5" s="70"/>
      <c r="OXI5" s="70"/>
      <c r="OXJ5" s="70"/>
      <c r="OXK5" s="70"/>
      <c r="OXL5" s="70"/>
      <c r="OXM5" s="70"/>
      <c r="OXN5" s="70"/>
      <c r="OXO5" s="70"/>
      <c r="OXP5" s="70"/>
      <c r="OXQ5" s="70"/>
      <c r="OXR5" s="70"/>
      <c r="OXS5" s="70"/>
      <c r="OXT5" s="70"/>
      <c r="OXU5" s="70"/>
      <c r="OXV5" s="70"/>
      <c r="OXW5" s="70"/>
      <c r="OXX5" s="70"/>
      <c r="OXY5" s="70"/>
      <c r="OXZ5" s="70"/>
      <c r="OYA5" s="70"/>
      <c r="OYB5" s="70"/>
      <c r="OYC5" s="70"/>
      <c r="OYD5" s="70"/>
      <c r="OYE5" s="70"/>
      <c r="OYF5" s="70"/>
      <c r="OYG5" s="70"/>
      <c r="OYH5" s="70"/>
      <c r="OYI5" s="70"/>
      <c r="OYJ5" s="70"/>
      <c r="OYK5" s="70"/>
      <c r="OYL5" s="70"/>
      <c r="OYM5" s="70"/>
      <c r="OYN5" s="70"/>
      <c r="OYO5" s="70"/>
      <c r="OYP5" s="70"/>
      <c r="OYQ5" s="70"/>
      <c r="OYR5" s="70"/>
      <c r="OYS5" s="70"/>
      <c r="OYT5" s="70"/>
      <c r="OYU5" s="70"/>
      <c r="OYV5" s="70"/>
      <c r="OYW5" s="70"/>
      <c r="OYX5" s="70"/>
      <c r="OYY5" s="70"/>
      <c r="OYZ5" s="70"/>
      <c r="OZA5" s="70"/>
      <c r="OZB5" s="70"/>
      <c r="OZC5" s="70"/>
      <c r="OZD5" s="70"/>
      <c r="OZE5" s="70"/>
      <c r="OZF5" s="70"/>
      <c r="OZG5" s="70"/>
      <c r="OZH5" s="70"/>
      <c r="OZI5" s="70"/>
      <c r="OZJ5" s="70"/>
      <c r="OZK5" s="70"/>
      <c r="OZL5" s="70"/>
      <c r="OZM5" s="70"/>
      <c r="OZN5" s="70"/>
      <c r="OZO5" s="70"/>
      <c r="OZP5" s="70"/>
      <c r="OZQ5" s="70"/>
      <c r="OZR5" s="70"/>
      <c r="OZS5" s="70"/>
      <c r="OZT5" s="70"/>
      <c r="OZU5" s="70"/>
      <c r="OZV5" s="70"/>
      <c r="OZW5" s="70"/>
      <c r="OZX5" s="70"/>
      <c r="OZY5" s="70"/>
      <c r="OZZ5" s="70"/>
      <c r="PAA5" s="70"/>
      <c r="PAB5" s="70"/>
      <c r="PAC5" s="70"/>
      <c r="PAD5" s="70"/>
      <c r="PAE5" s="70"/>
      <c r="PAF5" s="70"/>
      <c r="PAG5" s="70"/>
      <c r="PAH5" s="70"/>
      <c r="PAI5" s="70"/>
      <c r="PAJ5" s="70"/>
      <c r="PAK5" s="70"/>
      <c r="PAL5" s="70"/>
      <c r="PAM5" s="70"/>
      <c r="PAN5" s="70"/>
      <c r="PAO5" s="70"/>
      <c r="PAP5" s="70"/>
      <c r="PAQ5" s="70"/>
      <c r="PAR5" s="70"/>
      <c r="PAS5" s="70"/>
      <c r="PAT5" s="70"/>
      <c r="PAU5" s="70"/>
      <c r="PAV5" s="70"/>
      <c r="PAW5" s="70"/>
      <c r="PAX5" s="70"/>
      <c r="PAY5" s="70"/>
      <c r="PAZ5" s="70"/>
      <c r="PBA5" s="70"/>
      <c r="PBB5" s="70"/>
      <c r="PBC5" s="70"/>
      <c r="PBD5" s="70"/>
      <c r="PBE5" s="70"/>
      <c r="PBF5" s="70"/>
      <c r="PBG5" s="70"/>
      <c r="PBH5" s="70"/>
      <c r="PBI5" s="70"/>
      <c r="PBJ5" s="70"/>
      <c r="PBK5" s="70"/>
      <c r="PBL5" s="70"/>
      <c r="PBM5" s="70"/>
      <c r="PBN5" s="70"/>
      <c r="PBO5" s="70"/>
      <c r="PBP5" s="70"/>
      <c r="PBQ5" s="70"/>
      <c r="PBR5" s="70"/>
      <c r="PBS5" s="70"/>
      <c r="PBT5" s="70"/>
      <c r="PBU5" s="70"/>
      <c r="PBV5" s="70"/>
      <c r="PBW5" s="70"/>
      <c r="PBX5" s="70"/>
      <c r="PBY5" s="70"/>
      <c r="PBZ5" s="70"/>
      <c r="PCA5" s="70"/>
      <c r="PCB5" s="70"/>
      <c r="PCC5" s="70"/>
      <c r="PCD5" s="70"/>
      <c r="PCE5" s="70"/>
      <c r="PCF5" s="70"/>
      <c r="PCG5" s="70"/>
      <c r="PCH5" s="70"/>
      <c r="PCI5" s="70"/>
      <c r="PCJ5" s="70"/>
      <c r="PCK5" s="70"/>
      <c r="PCL5" s="70"/>
      <c r="PCM5" s="70"/>
      <c r="PCN5" s="70"/>
      <c r="PCO5" s="70"/>
      <c r="PCP5" s="70"/>
      <c r="PCQ5" s="70"/>
      <c r="PCR5" s="70"/>
      <c r="PCS5" s="70"/>
      <c r="PCT5" s="70"/>
      <c r="PCU5" s="70"/>
      <c r="PCV5" s="70"/>
      <c r="PCW5" s="70"/>
      <c r="PCX5" s="70"/>
      <c r="PCY5" s="70"/>
      <c r="PCZ5" s="70"/>
      <c r="PDA5" s="70"/>
      <c r="PDB5" s="70"/>
      <c r="PDC5" s="70"/>
      <c r="PDD5" s="70"/>
      <c r="PDE5" s="70"/>
      <c r="PDF5" s="70"/>
      <c r="PDG5" s="70"/>
      <c r="PDH5" s="70"/>
      <c r="PDI5" s="70"/>
      <c r="PDJ5" s="70"/>
      <c r="PDK5" s="70"/>
      <c r="PDL5" s="70"/>
      <c r="PDM5" s="70"/>
      <c r="PDN5" s="70"/>
      <c r="PDO5" s="70"/>
      <c r="PDP5" s="70"/>
      <c r="PDQ5" s="70"/>
      <c r="PDR5" s="70"/>
      <c r="PDS5" s="70"/>
      <c r="PDT5" s="70"/>
      <c r="PDU5" s="70"/>
      <c r="PDV5" s="70"/>
      <c r="PDW5" s="70"/>
      <c r="PDX5" s="70"/>
      <c r="PDY5" s="70"/>
      <c r="PDZ5" s="70"/>
      <c r="PEA5" s="70"/>
      <c r="PEB5" s="70"/>
      <c r="PEC5" s="70"/>
      <c r="PED5" s="70"/>
      <c r="PEE5" s="70"/>
      <c r="PEF5" s="70"/>
      <c r="PEG5" s="70"/>
      <c r="PEH5" s="70"/>
      <c r="PEI5" s="70"/>
      <c r="PEJ5" s="70"/>
      <c r="PEK5" s="70"/>
      <c r="PEL5" s="70"/>
      <c r="PEM5" s="70"/>
      <c r="PEN5" s="70"/>
      <c r="PEO5" s="70"/>
      <c r="PEP5" s="70"/>
      <c r="PEQ5" s="70"/>
      <c r="PER5" s="70"/>
      <c r="PES5" s="70"/>
      <c r="PET5" s="70"/>
      <c r="PEU5" s="70"/>
      <c r="PEV5" s="70"/>
      <c r="PEW5" s="70"/>
      <c r="PEX5" s="70"/>
      <c r="PEY5" s="70"/>
      <c r="PEZ5" s="70"/>
      <c r="PFA5" s="70"/>
      <c r="PFB5" s="70"/>
      <c r="PFC5" s="70"/>
      <c r="PFD5" s="70"/>
      <c r="PFE5" s="70"/>
      <c r="PFF5" s="70"/>
      <c r="PFG5" s="70"/>
      <c r="PFH5" s="70"/>
      <c r="PFI5" s="70"/>
      <c r="PFJ5" s="70"/>
      <c r="PFK5" s="70"/>
      <c r="PFL5" s="70"/>
      <c r="PFM5" s="70"/>
      <c r="PFN5" s="70"/>
      <c r="PFO5" s="70"/>
      <c r="PFP5" s="70"/>
      <c r="PFQ5" s="70"/>
      <c r="PFR5" s="70"/>
      <c r="PFS5" s="70"/>
      <c r="PFT5" s="70"/>
      <c r="PFU5" s="70"/>
      <c r="PFV5" s="70"/>
      <c r="PFW5" s="70"/>
      <c r="PFX5" s="70"/>
      <c r="PFY5" s="70"/>
      <c r="PFZ5" s="70"/>
      <c r="PGA5" s="70"/>
      <c r="PGB5" s="70"/>
      <c r="PGC5" s="70"/>
      <c r="PGD5" s="70"/>
      <c r="PGE5" s="70"/>
      <c r="PGF5" s="70"/>
      <c r="PGG5" s="70"/>
      <c r="PGH5" s="70"/>
      <c r="PGI5" s="70"/>
      <c r="PGJ5" s="70"/>
      <c r="PGK5" s="70"/>
      <c r="PGL5" s="70"/>
      <c r="PGM5" s="70"/>
      <c r="PGN5" s="70"/>
      <c r="PGO5" s="70"/>
      <c r="PGP5" s="70"/>
      <c r="PGQ5" s="70"/>
      <c r="PGR5" s="70"/>
      <c r="PGS5" s="70"/>
      <c r="PGT5" s="70"/>
      <c r="PGU5" s="70"/>
      <c r="PGV5" s="70"/>
      <c r="PGW5" s="70"/>
      <c r="PGX5" s="70"/>
      <c r="PGY5" s="70"/>
      <c r="PGZ5" s="70"/>
      <c r="PHA5" s="70"/>
      <c r="PHB5" s="70"/>
      <c r="PHC5" s="70"/>
      <c r="PHD5" s="70"/>
      <c r="PHE5" s="70"/>
      <c r="PHF5" s="70"/>
      <c r="PHG5" s="70"/>
      <c r="PHH5" s="70"/>
      <c r="PHI5" s="70"/>
      <c r="PHJ5" s="70"/>
      <c r="PHK5" s="70"/>
      <c r="PHL5" s="70"/>
      <c r="PHM5" s="70"/>
      <c r="PHN5" s="70"/>
      <c r="PHO5" s="70"/>
      <c r="PHP5" s="70"/>
      <c r="PHQ5" s="70"/>
      <c r="PHR5" s="70"/>
      <c r="PHS5" s="70"/>
      <c r="PHT5" s="70"/>
      <c r="PHU5" s="70"/>
      <c r="PHV5" s="70"/>
      <c r="PHW5" s="70"/>
      <c r="PHX5" s="70"/>
      <c r="PHY5" s="70"/>
      <c r="PHZ5" s="70"/>
      <c r="PIA5" s="70"/>
      <c r="PIB5" s="70"/>
      <c r="PIC5" s="70"/>
      <c r="PID5" s="70"/>
      <c r="PIE5" s="70"/>
      <c r="PIF5" s="70"/>
      <c r="PIG5" s="70"/>
      <c r="PIH5" s="70"/>
      <c r="PII5" s="70"/>
      <c r="PIJ5" s="70"/>
      <c r="PIK5" s="70"/>
      <c r="PIL5" s="70"/>
      <c r="PIM5" s="70"/>
      <c r="PIN5" s="70"/>
      <c r="PIO5" s="70"/>
      <c r="PIP5" s="70"/>
      <c r="PIQ5" s="70"/>
      <c r="PIR5" s="70"/>
      <c r="PIS5" s="70"/>
      <c r="PIT5" s="70"/>
      <c r="PIU5" s="70"/>
      <c r="PIV5" s="70"/>
      <c r="PIW5" s="70"/>
      <c r="PIX5" s="70"/>
      <c r="PIY5" s="70"/>
      <c r="PIZ5" s="70"/>
      <c r="PJA5" s="70"/>
      <c r="PJB5" s="70"/>
      <c r="PJC5" s="70"/>
      <c r="PJD5" s="70"/>
      <c r="PJE5" s="70"/>
      <c r="PJF5" s="70"/>
      <c r="PJG5" s="70"/>
      <c r="PJH5" s="70"/>
      <c r="PJI5" s="70"/>
      <c r="PJJ5" s="70"/>
      <c r="PJK5" s="70"/>
      <c r="PJL5" s="70"/>
      <c r="PJM5" s="70"/>
      <c r="PJN5" s="70"/>
      <c r="PJO5" s="70"/>
      <c r="PJP5" s="70"/>
      <c r="PJQ5" s="70"/>
      <c r="PJR5" s="70"/>
      <c r="PJS5" s="70"/>
      <c r="PJT5" s="70"/>
      <c r="PJU5" s="70"/>
      <c r="PJV5" s="70"/>
      <c r="PJW5" s="70"/>
      <c r="PJX5" s="70"/>
      <c r="PJY5" s="70"/>
      <c r="PJZ5" s="70"/>
      <c r="PKA5" s="70"/>
      <c r="PKB5" s="70"/>
      <c r="PKC5" s="70"/>
      <c r="PKD5" s="70"/>
      <c r="PKE5" s="70"/>
      <c r="PKF5" s="70"/>
      <c r="PKG5" s="70"/>
      <c r="PKH5" s="70"/>
      <c r="PKI5" s="70"/>
      <c r="PKJ5" s="70"/>
      <c r="PKK5" s="70"/>
      <c r="PKL5" s="70"/>
      <c r="PKM5" s="70"/>
      <c r="PKN5" s="70"/>
      <c r="PKO5" s="70"/>
      <c r="PKP5" s="70"/>
      <c r="PKQ5" s="70"/>
      <c r="PKR5" s="70"/>
      <c r="PKS5" s="70"/>
      <c r="PKT5" s="70"/>
      <c r="PKU5" s="70"/>
      <c r="PKV5" s="70"/>
      <c r="PKW5" s="70"/>
      <c r="PKX5" s="70"/>
      <c r="PKY5" s="70"/>
      <c r="PKZ5" s="70"/>
      <c r="PLA5" s="70"/>
      <c r="PLB5" s="70"/>
      <c r="PLC5" s="70"/>
      <c r="PLD5" s="70"/>
      <c r="PLE5" s="70"/>
      <c r="PLF5" s="70"/>
      <c r="PLG5" s="70"/>
      <c r="PLH5" s="70"/>
      <c r="PLI5" s="70"/>
      <c r="PLJ5" s="70"/>
      <c r="PLK5" s="70"/>
      <c r="PLL5" s="70"/>
      <c r="PLM5" s="70"/>
      <c r="PLN5" s="70"/>
      <c r="PLO5" s="70"/>
      <c r="PLP5" s="70"/>
      <c r="PLQ5" s="70"/>
      <c r="PLR5" s="70"/>
      <c r="PLS5" s="70"/>
      <c r="PLT5" s="70"/>
      <c r="PLU5" s="70"/>
      <c r="PLV5" s="70"/>
      <c r="PLW5" s="70"/>
      <c r="PLX5" s="70"/>
      <c r="PLY5" s="70"/>
      <c r="PLZ5" s="70"/>
      <c r="PMA5" s="70"/>
      <c r="PMB5" s="70"/>
      <c r="PMC5" s="70"/>
      <c r="PMD5" s="70"/>
      <c r="PME5" s="70"/>
      <c r="PMF5" s="70"/>
      <c r="PMG5" s="70"/>
      <c r="PMH5" s="70"/>
      <c r="PMI5" s="70"/>
      <c r="PMJ5" s="70"/>
      <c r="PMK5" s="70"/>
      <c r="PML5" s="70"/>
      <c r="PMM5" s="70"/>
      <c r="PMN5" s="70"/>
      <c r="PMO5" s="70"/>
      <c r="PMP5" s="70"/>
      <c r="PMQ5" s="70"/>
      <c r="PMR5" s="70"/>
      <c r="PMS5" s="70"/>
      <c r="PMT5" s="70"/>
      <c r="PMU5" s="70"/>
      <c r="PMV5" s="70"/>
      <c r="PMW5" s="70"/>
      <c r="PMX5" s="70"/>
      <c r="PMY5" s="70"/>
      <c r="PMZ5" s="70"/>
      <c r="PNA5" s="70"/>
      <c r="PNB5" s="70"/>
      <c r="PNC5" s="70"/>
      <c r="PND5" s="70"/>
      <c r="PNE5" s="70"/>
      <c r="PNF5" s="70"/>
      <c r="PNG5" s="70"/>
      <c r="PNH5" s="70"/>
      <c r="PNI5" s="70"/>
      <c r="PNJ5" s="70"/>
      <c r="PNK5" s="70"/>
      <c r="PNL5" s="70"/>
      <c r="PNM5" s="70"/>
      <c r="PNN5" s="70"/>
      <c r="PNO5" s="70"/>
      <c r="PNP5" s="70"/>
      <c r="PNQ5" s="70"/>
      <c r="PNR5" s="70"/>
      <c r="PNS5" s="70"/>
      <c r="PNT5" s="70"/>
      <c r="PNU5" s="70"/>
      <c r="PNV5" s="70"/>
      <c r="PNW5" s="70"/>
      <c r="PNX5" s="70"/>
      <c r="PNY5" s="70"/>
      <c r="PNZ5" s="70"/>
      <c r="POA5" s="70"/>
      <c r="POB5" s="70"/>
      <c r="POC5" s="70"/>
      <c r="POD5" s="70"/>
      <c r="POE5" s="70"/>
      <c r="POF5" s="70"/>
      <c r="POG5" s="70"/>
      <c r="POH5" s="70"/>
      <c r="POI5" s="70"/>
      <c r="POJ5" s="70"/>
      <c r="POK5" s="70"/>
      <c r="POL5" s="70"/>
      <c r="POM5" s="70"/>
      <c r="PON5" s="70"/>
      <c r="POO5" s="70"/>
      <c r="POP5" s="70"/>
      <c r="POQ5" s="70"/>
      <c r="POR5" s="70"/>
      <c r="POS5" s="70"/>
      <c r="POT5" s="70"/>
      <c r="POU5" s="70"/>
      <c r="POV5" s="70"/>
      <c r="POW5" s="70"/>
      <c r="POX5" s="70"/>
      <c r="POY5" s="70"/>
      <c r="POZ5" s="70"/>
      <c r="PPA5" s="70"/>
      <c r="PPB5" s="70"/>
      <c r="PPC5" s="70"/>
      <c r="PPD5" s="70"/>
      <c r="PPE5" s="70"/>
      <c r="PPF5" s="70"/>
      <c r="PPG5" s="70"/>
      <c r="PPH5" s="70"/>
      <c r="PPI5" s="70"/>
      <c r="PPJ5" s="70"/>
      <c r="PPK5" s="70"/>
      <c r="PPL5" s="70"/>
      <c r="PPM5" s="70"/>
      <c r="PPN5" s="70"/>
      <c r="PPO5" s="70"/>
      <c r="PPP5" s="70"/>
      <c r="PPQ5" s="70"/>
      <c r="PPR5" s="70"/>
      <c r="PPS5" s="70"/>
      <c r="PPT5" s="70"/>
      <c r="PPU5" s="70"/>
      <c r="PPV5" s="70"/>
      <c r="PPW5" s="70"/>
      <c r="PPX5" s="70"/>
      <c r="PPY5" s="70"/>
      <c r="PPZ5" s="70"/>
      <c r="PQA5" s="70"/>
      <c r="PQB5" s="70"/>
      <c r="PQC5" s="70"/>
      <c r="PQD5" s="70"/>
      <c r="PQE5" s="70"/>
      <c r="PQF5" s="70"/>
      <c r="PQG5" s="70"/>
      <c r="PQH5" s="70"/>
      <c r="PQI5" s="70"/>
      <c r="PQJ5" s="70"/>
      <c r="PQK5" s="70"/>
      <c r="PQL5" s="70"/>
      <c r="PQM5" s="70"/>
      <c r="PQN5" s="70"/>
      <c r="PQO5" s="70"/>
      <c r="PQP5" s="70"/>
      <c r="PQQ5" s="70"/>
      <c r="PQR5" s="70"/>
      <c r="PQS5" s="70"/>
      <c r="PQT5" s="70"/>
      <c r="PQU5" s="70"/>
      <c r="PQV5" s="70"/>
      <c r="PQW5" s="70"/>
      <c r="PQX5" s="70"/>
      <c r="PQY5" s="70"/>
      <c r="PQZ5" s="70"/>
      <c r="PRA5" s="70"/>
      <c r="PRB5" s="70"/>
      <c r="PRC5" s="70"/>
      <c r="PRD5" s="70"/>
      <c r="PRE5" s="70"/>
      <c r="PRF5" s="70"/>
      <c r="PRG5" s="70"/>
      <c r="PRH5" s="70"/>
      <c r="PRI5" s="70"/>
      <c r="PRJ5" s="70"/>
      <c r="PRK5" s="70"/>
      <c r="PRL5" s="70"/>
      <c r="PRM5" s="70"/>
      <c r="PRN5" s="70"/>
      <c r="PRO5" s="70"/>
      <c r="PRP5" s="70"/>
      <c r="PRQ5" s="70"/>
      <c r="PRR5" s="70"/>
      <c r="PRS5" s="70"/>
      <c r="PRT5" s="70"/>
      <c r="PRU5" s="70"/>
      <c r="PRV5" s="70"/>
      <c r="PRW5" s="70"/>
      <c r="PRX5" s="70"/>
      <c r="PRY5" s="70"/>
      <c r="PRZ5" s="70"/>
      <c r="PSA5" s="70"/>
      <c r="PSB5" s="70"/>
      <c r="PSC5" s="70"/>
      <c r="PSD5" s="70"/>
      <c r="PSE5" s="70"/>
      <c r="PSF5" s="70"/>
      <c r="PSG5" s="70"/>
      <c r="PSH5" s="70"/>
      <c r="PSI5" s="70"/>
      <c r="PSJ5" s="70"/>
      <c r="PSK5" s="70"/>
      <c r="PSL5" s="70"/>
      <c r="PSM5" s="70"/>
      <c r="PSN5" s="70"/>
      <c r="PSO5" s="70"/>
      <c r="PSP5" s="70"/>
      <c r="PSQ5" s="70"/>
      <c r="PSR5" s="70"/>
      <c r="PSS5" s="70"/>
      <c r="PST5" s="70"/>
      <c r="PSU5" s="70"/>
      <c r="PSV5" s="70"/>
      <c r="PSW5" s="70"/>
      <c r="PSX5" s="70"/>
      <c r="PSY5" s="70"/>
      <c r="PSZ5" s="70"/>
      <c r="PTA5" s="70"/>
      <c r="PTB5" s="70"/>
      <c r="PTC5" s="70"/>
      <c r="PTD5" s="70"/>
      <c r="PTE5" s="70"/>
      <c r="PTF5" s="70"/>
      <c r="PTG5" s="70"/>
      <c r="PTH5" s="70"/>
      <c r="PTI5" s="70"/>
      <c r="PTJ5" s="70"/>
      <c r="PTK5" s="70"/>
      <c r="PTL5" s="70"/>
      <c r="PTM5" s="70"/>
      <c r="PTN5" s="70"/>
      <c r="PTO5" s="70"/>
      <c r="PTP5" s="70"/>
      <c r="PTQ5" s="70"/>
      <c r="PTR5" s="70"/>
      <c r="PTS5" s="70"/>
      <c r="PTT5" s="70"/>
      <c r="PTU5" s="70"/>
      <c r="PTV5" s="70"/>
      <c r="PTW5" s="70"/>
      <c r="PTX5" s="70"/>
      <c r="PTY5" s="70"/>
      <c r="PTZ5" s="70"/>
      <c r="PUA5" s="70"/>
      <c r="PUB5" s="70"/>
      <c r="PUC5" s="70"/>
      <c r="PUD5" s="70"/>
      <c r="PUE5" s="70"/>
      <c r="PUF5" s="70"/>
      <c r="PUG5" s="70"/>
      <c r="PUH5" s="70"/>
      <c r="PUI5" s="70"/>
      <c r="PUJ5" s="70"/>
      <c r="PUK5" s="70"/>
      <c r="PUL5" s="70"/>
      <c r="PUM5" s="70"/>
      <c r="PUN5" s="70"/>
      <c r="PUO5" s="70"/>
      <c r="PUP5" s="70"/>
      <c r="PUQ5" s="70"/>
      <c r="PUR5" s="70"/>
      <c r="PUS5" s="70"/>
      <c r="PUT5" s="70"/>
      <c r="PUU5" s="70"/>
      <c r="PUV5" s="70"/>
      <c r="PUW5" s="70"/>
      <c r="PUX5" s="70"/>
      <c r="PUY5" s="70"/>
      <c r="PUZ5" s="70"/>
      <c r="PVA5" s="70"/>
      <c r="PVB5" s="70"/>
      <c r="PVC5" s="70"/>
      <c r="PVD5" s="70"/>
      <c r="PVE5" s="70"/>
      <c r="PVF5" s="70"/>
      <c r="PVG5" s="70"/>
      <c r="PVH5" s="70"/>
      <c r="PVI5" s="70"/>
      <c r="PVJ5" s="70"/>
      <c r="PVK5" s="70"/>
      <c r="PVL5" s="70"/>
      <c r="PVM5" s="70"/>
      <c r="PVN5" s="70"/>
      <c r="PVO5" s="70"/>
      <c r="PVP5" s="70"/>
      <c r="PVQ5" s="70"/>
      <c r="PVR5" s="70"/>
      <c r="PVS5" s="70"/>
      <c r="PVT5" s="70"/>
      <c r="PVU5" s="70"/>
      <c r="PVV5" s="70"/>
      <c r="PVW5" s="70"/>
      <c r="PVX5" s="70"/>
      <c r="PVY5" s="70"/>
      <c r="PVZ5" s="70"/>
      <c r="PWA5" s="70"/>
      <c r="PWB5" s="70"/>
      <c r="PWC5" s="70"/>
      <c r="PWD5" s="70"/>
      <c r="PWE5" s="70"/>
      <c r="PWF5" s="70"/>
      <c r="PWG5" s="70"/>
      <c r="PWH5" s="70"/>
      <c r="PWI5" s="70"/>
      <c r="PWJ5" s="70"/>
      <c r="PWK5" s="70"/>
      <c r="PWL5" s="70"/>
      <c r="PWM5" s="70"/>
      <c r="PWN5" s="70"/>
      <c r="PWO5" s="70"/>
      <c r="PWP5" s="70"/>
      <c r="PWQ5" s="70"/>
      <c r="PWR5" s="70"/>
      <c r="PWS5" s="70"/>
      <c r="PWT5" s="70"/>
      <c r="PWU5" s="70"/>
      <c r="PWV5" s="70"/>
      <c r="PWW5" s="70"/>
      <c r="PWX5" s="70"/>
      <c r="PWY5" s="70"/>
      <c r="PWZ5" s="70"/>
      <c r="PXA5" s="70"/>
      <c r="PXB5" s="70"/>
      <c r="PXC5" s="70"/>
      <c r="PXD5" s="70"/>
      <c r="PXE5" s="70"/>
      <c r="PXF5" s="70"/>
      <c r="PXG5" s="70"/>
      <c r="PXH5" s="70"/>
      <c r="PXI5" s="70"/>
      <c r="PXJ5" s="70"/>
      <c r="PXK5" s="70"/>
      <c r="PXL5" s="70"/>
      <c r="PXM5" s="70"/>
      <c r="PXN5" s="70"/>
      <c r="PXO5" s="70"/>
      <c r="PXP5" s="70"/>
      <c r="PXQ5" s="70"/>
      <c r="PXR5" s="70"/>
      <c r="PXS5" s="70"/>
      <c r="PXT5" s="70"/>
      <c r="PXU5" s="70"/>
      <c r="PXV5" s="70"/>
      <c r="PXW5" s="70"/>
      <c r="PXX5" s="70"/>
      <c r="PXY5" s="70"/>
      <c r="PXZ5" s="70"/>
      <c r="PYA5" s="70"/>
      <c r="PYB5" s="70"/>
      <c r="PYC5" s="70"/>
      <c r="PYD5" s="70"/>
      <c r="PYE5" s="70"/>
      <c r="PYF5" s="70"/>
      <c r="PYG5" s="70"/>
      <c r="PYH5" s="70"/>
      <c r="PYI5" s="70"/>
      <c r="PYJ5" s="70"/>
      <c r="PYK5" s="70"/>
      <c r="PYL5" s="70"/>
      <c r="PYM5" s="70"/>
      <c r="PYN5" s="70"/>
      <c r="PYO5" s="70"/>
      <c r="PYP5" s="70"/>
      <c r="PYQ5" s="70"/>
      <c r="PYR5" s="70"/>
      <c r="PYS5" s="70"/>
      <c r="PYT5" s="70"/>
      <c r="PYU5" s="70"/>
      <c r="PYV5" s="70"/>
      <c r="PYW5" s="70"/>
      <c r="PYX5" s="70"/>
      <c r="PYY5" s="70"/>
      <c r="PYZ5" s="70"/>
      <c r="PZA5" s="70"/>
      <c r="PZB5" s="70"/>
      <c r="PZC5" s="70"/>
      <c r="PZD5" s="70"/>
      <c r="PZE5" s="70"/>
      <c r="PZF5" s="70"/>
      <c r="PZG5" s="70"/>
      <c r="PZH5" s="70"/>
      <c r="PZI5" s="70"/>
      <c r="PZJ5" s="70"/>
      <c r="PZK5" s="70"/>
      <c r="PZL5" s="70"/>
      <c r="PZM5" s="70"/>
      <c r="PZN5" s="70"/>
      <c r="PZO5" s="70"/>
      <c r="PZP5" s="70"/>
      <c r="PZQ5" s="70"/>
      <c r="PZR5" s="70"/>
      <c r="PZS5" s="70"/>
      <c r="PZT5" s="70"/>
      <c r="PZU5" s="70"/>
      <c r="PZV5" s="70"/>
      <c r="PZW5" s="70"/>
      <c r="PZX5" s="70"/>
      <c r="PZY5" s="70"/>
      <c r="PZZ5" s="70"/>
      <c r="QAA5" s="70"/>
      <c r="QAB5" s="70"/>
      <c r="QAC5" s="70"/>
      <c r="QAD5" s="70"/>
      <c r="QAE5" s="70"/>
      <c r="QAF5" s="70"/>
      <c r="QAG5" s="70"/>
      <c r="QAH5" s="70"/>
      <c r="QAI5" s="70"/>
      <c r="QAJ5" s="70"/>
      <c r="QAK5" s="70"/>
      <c r="QAL5" s="70"/>
      <c r="QAM5" s="70"/>
      <c r="QAN5" s="70"/>
      <c r="QAO5" s="70"/>
      <c r="QAP5" s="70"/>
      <c r="QAQ5" s="70"/>
      <c r="QAR5" s="70"/>
      <c r="QAS5" s="70"/>
      <c r="QAT5" s="70"/>
      <c r="QAU5" s="70"/>
      <c r="QAV5" s="70"/>
      <c r="QAW5" s="70"/>
      <c r="QAX5" s="70"/>
      <c r="QAY5" s="70"/>
      <c r="QAZ5" s="70"/>
      <c r="QBA5" s="70"/>
      <c r="QBB5" s="70"/>
      <c r="QBC5" s="70"/>
      <c r="QBD5" s="70"/>
      <c r="QBE5" s="70"/>
      <c r="QBF5" s="70"/>
      <c r="QBG5" s="70"/>
      <c r="QBH5" s="70"/>
      <c r="QBI5" s="70"/>
      <c r="QBJ5" s="70"/>
      <c r="QBK5" s="70"/>
      <c r="QBL5" s="70"/>
      <c r="QBM5" s="70"/>
      <c r="QBN5" s="70"/>
      <c r="QBO5" s="70"/>
      <c r="QBP5" s="70"/>
      <c r="QBQ5" s="70"/>
      <c r="QBR5" s="70"/>
      <c r="QBS5" s="70"/>
      <c r="QBT5" s="70"/>
      <c r="QBU5" s="70"/>
      <c r="QBV5" s="70"/>
      <c r="QBW5" s="70"/>
      <c r="QBX5" s="70"/>
      <c r="QBY5" s="70"/>
      <c r="QBZ5" s="70"/>
      <c r="QCA5" s="70"/>
      <c r="QCB5" s="70"/>
      <c r="QCC5" s="70"/>
      <c r="QCD5" s="70"/>
      <c r="QCE5" s="70"/>
      <c r="QCF5" s="70"/>
      <c r="QCG5" s="70"/>
      <c r="QCH5" s="70"/>
      <c r="QCI5" s="70"/>
      <c r="QCJ5" s="70"/>
      <c r="QCK5" s="70"/>
      <c r="QCL5" s="70"/>
      <c r="QCM5" s="70"/>
      <c r="QCN5" s="70"/>
      <c r="QCO5" s="70"/>
      <c r="QCP5" s="70"/>
      <c r="QCQ5" s="70"/>
      <c r="QCR5" s="70"/>
      <c r="QCS5" s="70"/>
      <c r="QCT5" s="70"/>
      <c r="QCU5" s="70"/>
      <c r="QCV5" s="70"/>
      <c r="QCW5" s="70"/>
      <c r="QCX5" s="70"/>
      <c r="QCY5" s="70"/>
      <c r="QCZ5" s="70"/>
      <c r="QDA5" s="70"/>
      <c r="QDB5" s="70"/>
      <c r="QDC5" s="70"/>
      <c r="QDD5" s="70"/>
      <c r="QDE5" s="70"/>
      <c r="QDF5" s="70"/>
      <c r="QDG5" s="70"/>
      <c r="QDH5" s="70"/>
      <c r="QDI5" s="70"/>
      <c r="QDJ5" s="70"/>
      <c r="QDK5" s="70"/>
      <c r="QDL5" s="70"/>
      <c r="QDM5" s="70"/>
      <c r="QDN5" s="70"/>
      <c r="QDO5" s="70"/>
      <c r="QDP5" s="70"/>
      <c r="QDQ5" s="70"/>
      <c r="QDR5" s="70"/>
      <c r="QDS5" s="70"/>
      <c r="QDT5" s="70"/>
      <c r="QDU5" s="70"/>
      <c r="QDV5" s="70"/>
      <c r="QDW5" s="70"/>
      <c r="QDX5" s="70"/>
      <c r="QDY5" s="70"/>
      <c r="QDZ5" s="70"/>
      <c r="QEA5" s="70"/>
      <c r="QEB5" s="70"/>
      <c r="QEC5" s="70"/>
      <c r="QED5" s="70"/>
      <c r="QEE5" s="70"/>
      <c r="QEF5" s="70"/>
      <c r="QEG5" s="70"/>
      <c r="QEH5" s="70"/>
      <c r="QEI5" s="70"/>
      <c r="QEJ5" s="70"/>
      <c r="QEK5" s="70"/>
      <c r="QEL5" s="70"/>
      <c r="QEM5" s="70"/>
      <c r="QEN5" s="70"/>
      <c r="QEO5" s="70"/>
      <c r="QEP5" s="70"/>
      <c r="QEQ5" s="70"/>
      <c r="QER5" s="70"/>
      <c r="QES5" s="70"/>
      <c r="QET5" s="70"/>
      <c r="QEU5" s="70"/>
      <c r="QEV5" s="70"/>
      <c r="QEW5" s="70"/>
      <c r="QEX5" s="70"/>
      <c r="QEY5" s="70"/>
      <c r="QEZ5" s="70"/>
      <c r="QFA5" s="70"/>
      <c r="QFB5" s="70"/>
      <c r="QFC5" s="70"/>
      <c r="QFD5" s="70"/>
      <c r="QFE5" s="70"/>
      <c r="QFF5" s="70"/>
      <c r="QFG5" s="70"/>
      <c r="QFH5" s="70"/>
      <c r="QFI5" s="70"/>
      <c r="QFJ5" s="70"/>
      <c r="QFK5" s="70"/>
      <c r="QFL5" s="70"/>
      <c r="QFM5" s="70"/>
      <c r="QFN5" s="70"/>
      <c r="QFO5" s="70"/>
      <c r="QFP5" s="70"/>
      <c r="QFQ5" s="70"/>
      <c r="QFR5" s="70"/>
      <c r="QFS5" s="70"/>
      <c r="QFT5" s="70"/>
      <c r="QFU5" s="70"/>
      <c r="QFV5" s="70"/>
      <c r="QFW5" s="70"/>
      <c r="QFX5" s="70"/>
      <c r="QFY5" s="70"/>
      <c r="QFZ5" s="70"/>
      <c r="QGA5" s="70"/>
      <c r="QGB5" s="70"/>
      <c r="QGC5" s="70"/>
      <c r="QGD5" s="70"/>
      <c r="QGE5" s="70"/>
      <c r="QGF5" s="70"/>
      <c r="QGG5" s="70"/>
      <c r="QGH5" s="70"/>
      <c r="QGI5" s="70"/>
      <c r="QGJ5" s="70"/>
      <c r="QGK5" s="70"/>
      <c r="QGL5" s="70"/>
      <c r="QGM5" s="70"/>
      <c r="QGN5" s="70"/>
      <c r="QGO5" s="70"/>
      <c r="QGP5" s="70"/>
      <c r="QGQ5" s="70"/>
      <c r="QGR5" s="70"/>
      <c r="QGS5" s="70"/>
      <c r="QGT5" s="70"/>
      <c r="QGU5" s="70"/>
      <c r="QGV5" s="70"/>
      <c r="QGW5" s="70"/>
      <c r="QGX5" s="70"/>
      <c r="QGY5" s="70"/>
      <c r="QGZ5" s="70"/>
      <c r="QHA5" s="70"/>
      <c r="QHB5" s="70"/>
      <c r="QHC5" s="70"/>
      <c r="QHD5" s="70"/>
      <c r="QHE5" s="70"/>
      <c r="QHF5" s="70"/>
      <c r="QHG5" s="70"/>
      <c r="QHH5" s="70"/>
      <c r="QHI5" s="70"/>
      <c r="QHJ5" s="70"/>
      <c r="QHK5" s="70"/>
      <c r="QHL5" s="70"/>
      <c r="QHM5" s="70"/>
      <c r="QHN5" s="70"/>
      <c r="QHO5" s="70"/>
      <c r="QHP5" s="70"/>
      <c r="QHQ5" s="70"/>
      <c r="QHR5" s="70"/>
      <c r="QHS5" s="70"/>
      <c r="QHT5" s="70"/>
      <c r="QHU5" s="70"/>
      <c r="QHV5" s="70"/>
      <c r="QHW5" s="70"/>
      <c r="QHX5" s="70"/>
      <c r="QHY5" s="70"/>
      <c r="QHZ5" s="70"/>
      <c r="QIA5" s="70"/>
      <c r="QIB5" s="70"/>
      <c r="QIC5" s="70"/>
      <c r="QID5" s="70"/>
      <c r="QIE5" s="70"/>
      <c r="QIF5" s="70"/>
      <c r="QIG5" s="70"/>
      <c r="QIH5" s="70"/>
      <c r="QII5" s="70"/>
      <c r="QIJ5" s="70"/>
      <c r="QIK5" s="70"/>
      <c r="QIL5" s="70"/>
      <c r="QIM5" s="70"/>
      <c r="QIN5" s="70"/>
      <c r="QIO5" s="70"/>
      <c r="QIP5" s="70"/>
      <c r="QIQ5" s="70"/>
      <c r="QIR5" s="70"/>
      <c r="QIS5" s="70"/>
      <c r="QIT5" s="70"/>
      <c r="QIU5" s="70"/>
      <c r="QIV5" s="70"/>
      <c r="QIW5" s="70"/>
      <c r="QIX5" s="70"/>
      <c r="QIY5" s="70"/>
      <c r="QIZ5" s="70"/>
      <c r="QJA5" s="70"/>
      <c r="QJB5" s="70"/>
      <c r="QJC5" s="70"/>
      <c r="QJD5" s="70"/>
      <c r="QJE5" s="70"/>
      <c r="QJF5" s="70"/>
      <c r="QJG5" s="70"/>
      <c r="QJH5" s="70"/>
      <c r="QJI5" s="70"/>
      <c r="QJJ5" s="70"/>
      <c r="QJK5" s="70"/>
      <c r="QJL5" s="70"/>
      <c r="QJM5" s="70"/>
      <c r="QJN5" s="70"/>
      <c r="QJO5" s="70"/>
      <c r="QJP5" s="70"/>
      <c r="QJQ5" s="70"/>
      <c r="QJR5" s="70"/>
      <c r="QJS5" s="70"/>
      <c r="QJT5" s="70"/>
      <c r="QJU5" s="70"/>
      <c r="QJV5" s="70"/>
      <c r="QJW5" s="70"/>
      <c r="QJX5" s="70"/>
      <c r="QJY5" s="70"/>
      <c r="QJZ5" s="70"/>
      <c r="QKA5" s="70"/>
      <c r="QKB5" s="70"/>
      <c r="QKC5" s="70"/>
      <c r="QKD5" s="70"/>
      <c r="QKE5" s="70"/>
      <c r="QKF5" s="70"/>
      <c r="QKG5" s="70"/>
      <c r="QKH5" s="70"/>
      <c r="QKI5" s="70"/>
      <c r="QKJ5" s="70"/>
      <c r="QKK5" s="70"/>
      <c r="QKL5" s="70"/>
      <c r="QKM5" s="70"/>
      <c r="QKN5" s="70"/>
      <c r="QKO5" s="70"/>
      <c r="QKP5" s="70"/>
      <c r="QKQ5" s="70"/>
      <c r="QKR5" s="70"/>
      <c r="QKS5" s="70"/>
      <c r="QKT5" s="70"/>
      <c r="QKU5" s="70"/>
      <c r="QKV5" s="70"/>
      <c r="QKW5" s="70"/>
      <c r="QKX5" s="70"/>
      <c r="QKY5" s="70"/>
      <c r="QKZ5" s="70"/>
      <c r="QLA5" s="70"/>
      <c r="QLB5" s="70"/>
      <c r="QLC5" s="70"/>
      <c r="QLD5" s="70"/>
      <c r="QLE5" s="70"/>
      <c r="QLF5" s="70"/>
      <c r="QLG5" s="70"/>
      <c r="QLH5" s="70"/>
      <c r="QLI5" s="70"/>
      <c r="QLJ5" s="70"/>
      <c r="QLK5" s="70"/>
      <c r="QLL5" s="70"/>
      <c r="QLM5" s="70"/>
      <c r="QLN5" s="70"/>
      <c r="QLO5" s="70"/>
      <c r="QLP5" s="70"/>
      <c r="QLQ5" s="70"/>
      <c r="QLR5" s="70"/>
      <c r="QLS5" s="70"/>
      <c r="QLT5" s="70"/>
      <c r="QLU5" s="70"/>
      <c r="QLV5" s="70"/>
      <c r="QLW5" s="70"/>
      <c r="QLX5" s="70"/>
      <c r="QLY5" s="70"/>
      <c r="QLZ5" s="70"/>
      <c r="QMA5" s="70"/>
      <c r="QMB5" s="70"/>
      <c r="QMC5" s="70"/>
      <c r="QMD5" s="70"/>
      <c r="QME5" s="70"/>
      <c r="QMF5" s="70"/>
      <c r="QMG5" s="70"/>
      <c r="QMH5" s="70"/>
      <c r="QMI5" s="70"/>
      <c r="QMJ5" s="70"/>
      <c r="QMK5" s="70"/>
      <c r="QML5" s="70"/>
      <c r="QMM5" s="70"/>
      <c r="QMN5" s="70"/>
      <c r="QMO5" s="70"/>
      <c r="QMP5" s="70"/>
      <c r="QMQ5" s="70"/>
      <c r="QMR5" s="70"/>
      <c r="QMS5" s="70"/>
      <c r="QMT5" s="70"/>
      <c r="QMU5" s="70"/>
      <c r="QMV5" s="70"/>
      <c r="QMW5" s="70"/>
      <c r="QMX5" s="70"/>
      <c r="QMY5" s="70"/>
      <c r="QMZ5" s="70"/>
      <c r="QNA5" s="70"/>
      <c r="QNB5" s="70"/>
      <c r="QNC5" s="70"/>
      <c r="QND5" s="70"/>
      <c r="QNE5" s="70"/>
      <c r="QNF5" s="70"/>
      <c r="QNG5" s="70"/>
      <c r="QNH5" s="70"/>
      <c r="QNI5" s="70"/>
      <c r="QNJ5" s="70"/>
      <c r="QNK5" s="70"/>
      <c r="QNL5" s="70"/>
      <c r="QNM5" s="70"/>
      <c r="QNN5" s="70"/>
      <c r="QNO5" s="70"/>
      <c r="QNP5" s="70"/>
      <c r="QNQ5" s="70"/>
      <c r="QNR5" s="70"/>
      <c r="QNS5" s="70"/>
      <c r="QNT5" s="70"/>
      <c r="QNU5" s="70"/>
      <c r="QNV5" s="70"/>
      <c r="QNW5" s="70"/>
      <c r="QNX5" s="70"/>
      <c r="QNY5" s="70"/>
      <c r="QNZ5" s="70"/>
      <c r="QOA5" s="70"/>
      <c r="QOB5" s="70"/>
      <c r="QOC5" s="70"/>
      <c r="QOD5" s="70"/>
      <c r="QOE5" s="70"/>
      <c r="QOF5" s="70"/>
      <c r="QOG5" s="70"/>
      <c r="QOH5" s="70"/>
      <c r="QOI5" s="70"/>
      <c r="QOJ5" s="70"/>
      <c r="QOK5" s="70"/>
      <c r="QOL5" s="70"/>
      <c r="QOM5" s="70"/>
      <c r="QON5" s="70"/>
      <c r="QOO5" s="70"/>
      <c r="QOP5" s="70"/>
      <c r="QOQ5" s="70"/>
      <c r="QOR5" s="70"/>
      <c r="QOS5" s="70"/>
      <c r="QOT5" s="70"/>
      <c r="QOU5" s="70"/>
      <c r="QOV5" s="70"/>
      <c r="QOW5" s="70"/>
      <c r="QOX5" s="70"/>
      <c r="QOY5" s="70"/>
      <c r="QOZ5" s="70"/>
      <c r="QPA5" s="70"/>
      <c r="QPB5" s="70"/>
      <c r="QPC5" s="70"/>
      <c r="QPD5" s="70"/>
      <c r="QPE5" s="70"/>
      <c r="QPF5" s="70"/>
      <c r="QPG5" s="70"/>
      <c r="QPH5" s="70"/>
      <c r="QPI5" s="70"/>
      <c r="QPJ5" s="70"/>
      <c r="QPK5" s="70"/>
      <c r="QPL5" s="70"/>
      <c r="QPM5" s="70"/>
      <c r="QPN5" s="70"/>
      <c r="QPO5" s="70"/>
      <c r="QPP5" s="70"/>
      <c r="QPQ5" s="70"/>
      <c r="QPR5" s="70"/>
      <c r="QPS5" s="70"/>
      <c r="QPT5" s="70"/>
      <c r="QPU5" s="70"/>
      <c r="QPV5" s="70"/>
      <c r="QPW5" s="70"/>
      <c r="QPX5" s="70"/>
      <c r="QPY5" s="70"/>
      <c r="QPZ5" s="70"/>
      <c r="QQA5" s="70"/>
      <c r="QQB5" s="70"/>
      <c r="QQC5" s="70"/>
      <c r="QQD5" s="70"/>
      <c r="QQE5" s="70"/>
      <c r="QQF5" s="70"/>
      <c r="QQG5" s="70"/>
      <c r="QQH5" s="70"/>
      <c r="QQI5" s="70"/>
      <c r="QQJ5" s="70"/>
      <c r="QQK5" s="70"/>
      <c r="QQL5" s="70"/>
      <c r="QQM5" s="70"/>
      <c r="QQN5" s="70"/>
      <c r="QQO5" s="70"/>
      <c r="QQP5" s="70"/>
      <c r="QQQ5" s="70"/>
      <c r="QQR5" s="70"/>
      <c r="QQS5" s="70"/>
      <c r="QQT5" s="70"/>
      <c r="QQU5" s="70"/>
      <c r="QQV5" s="70"/>
      <c r="QQW5" s="70"/>
      <c r="QQX5" s="70"/>
      <c r="QQY5" s="70"/>
      <c r="QQZ5" s="70"/>
      <c r="QRA5" s="70"/>
      <c r="QRB5" s="70"/>
      <c r="QRC5" s="70"/>
      <c r="QRD5" s="70"/>
      <c r="QRE5" s="70"/>
      <c r="QRF5" s="70"/>
      <c r="QRG5" s="70"/>
      <c r="QRH5" s="70"/>
      <c r="QRI5" s="70"/>
      <c r="QRJ5" s="70"/>
      <c r="QRK5" s="70"/>
      <c r="QRL5" s="70"/>
      <c r="QRM5" s="70"/>
      <c r="QRN5" s="70"/>
      <c r="QRO5" s="70"/>
      <c r="QRP5" s="70"/>
      <c r="QRQ5" s="70"/>
      <c r="QRR5" s="70"/>
      <c r="QRS5" s="70"/>
      <c r="QRT5" s="70"/>
      <c r="QRU5" s="70"/>
      <c r="QRV5" s="70"/>
      <c r="QRW5" s="70"/>
      <c r="QRX5" s="70"/>
      <c r="QRY5" s="70"/>
      <c r="QRZ5" s="70"/>
      <c r="QSA5" s="70"/>
      <c r="QSB5" s="70"/>
      <c r="QSC5" s="70"/>
      <c r="QSD5" s="70"/>
      <c r="QSE5" s="70"/>
      <c r="QSF5" s="70"/>
      <c r="QSG5" s="70"/>
      <c r="QSH5" s="70"/>
      <c r="QSI5" s="70"/>
      <c r="QSJ5" s="70"/>
      <c r="QSK5" s="70"/>
      <c r="QSL5" s="70"/>
      <c r="QSM5" s="70"/>
      <c r="QSN5" s="70"/>
      <c r="QSO5" s="70"/>
      <c r="QSP5" s="70"/>
      <c r="QSQ5" s="70"/>
      <c r="QSR5" s="70"/>
      <c r="QSS5" s="70"/>
      <c r="QST5" s="70"/>
      <c r="QSU5" s="70"/>
      <c r="QSV5" s="70"/>
      <c r="QSW5" s="70"/>
      <c r="QSX5" s="70"/>
      <c r="QSY5" s="70"/>
      <c r="QSZ5" s="70"/>
      <c r="QTA5" s="70"/>
      <c r="QTB5" s="70"/>
      <c r="QTC5" s="70"/>
      <c r="QTD5" s="70"/>
      <c r="QTE5" s="70"/>
      <c r="QTF5" s="70"/>
      <c r="QTG5" s="70"/>
      <c r="QTH5" s="70"/>
      <c r="QTI5" s="70"/>
      <c r="QTJ5" s="70"/>
      <c r="QTK5" s="70"/>
      <c r="QTL5" s="70"/>
      <c r="QTM5" s="70"/>
      <c r="QTN5" s="70"/>
      <c r="QTO5" s="70"/>
      <c r="QTP5" s="70"/>
      <c r="QTQ5" s="70"/>
      <c r="QTR5" s="70"/>
      <c r="QTS5" s="70"/>
      <c r="QTT5" s="70"/>
      <c r="QTU5" s="70"/>
      <c r="QTV5" s="70"/>
      <c r="QTW5" s="70"/>
      <c r="QTX5" s="70"/>
      <c r="QTY5" s="70"/>
      <c r="QTZ5" s="70"/>
      <c r="QUA5" s="70"/>
      <c r="QUB5" s="70"/>
      <c r="QUC5" s="70"/>
      <c r="QUD5" s="70"/>
      <c r="QUE5" s="70"/>
      <c r="QUF5" s="70"/>
      <c r="QUG5" s="70"/>
      <c r="QUH5" s="70"/>
      <c r="QUI5" s="70"/>
      <c r="QUJ5" s="70"/>
      <c r="QUK5" s="70"/>
      <c r="QUL5" s="70"/>
      <c r="QUM5" s="70"/>
      <c r="QUN5" s="70"/>
      <c r="QUO5" s="70"/>
      <c r="QUP5" s="70"/>
      <c r="QUQ5" s="70"/>
      <c r="QUR5" s="70"/>
      <c r="QUS5" s="70"/>
      <c r="QUT5" s="70"/>
      <c r="QUU5" s="70"/>
      <c r="QUV5" s="70"/>
      <c r="QUW5" s="70"/>
      <c r="QUX5" s="70"/>
      <c r="QUY5" s="70"/>
      <c r="QUZ5" s="70"/>
      <c r="QVA5" s="70"/>
      <c r="QVB5" s="70"/>
      <c r="QVC5" s="70"/>
      <c r="QVD5" s="70"/>
      <c r="QVE5" s="70"/>
      <c r="QVF5" s="70"/>
      <c r="QVG5" s="70"/>
      <c r="QVH5" s="70"/>
      <c r="QVI5" s="70"/>
      <c r="QVJ5" s="70"/>
      <c r="QVK5" s="70"/>
      <c r="QVL5" s="70"/>
      <c r="QVM5" s="70"/>
      <c r="QVN5" s="70"/>
      <c r="QVO5" s="70"/>
      <c r="QVP5" s="70"/>
      <c r="QVQ5" s="70"/>
      <c r="QVR5" s="70"/>
      <c r="QVS5" s="70"/>
      <c r="QVT5" s="70"/>
      <c r="QVU5" s="70"/>
      <c r="QVV5" s="70"/>
      <c r="QVW5" s="70"/>
      <c r="QVX5" s="70"/>
      <c r="QVY5" s="70"/>
      <c r="QVZ5" s="70"/>
      <c r="QWA5" s="70"/>
      <c r="QWB5" s="70"/>
      <c r="QWC5" s="70"/>
      <c r="QWD5" s="70"/>
      <c r="QWE5" s="70"/>
      <c r="QWF5" s="70"/>
      <c r="QWG5" s="70"/>
      <c r="QWH5" s="70"/>
      <c r="QWI5" s="70"/>
      <c r="QWJ5" s="70"/>
      <c r="QWK5" s="70"/>
      <c r="QWL5" s="70"/>
      <c r="QWM5" s="70"/>
      <c r="QWN5" s="70"/>
      <c r="QWO5" s="70"/>
      <c r="QWP5" s="70"/>
      <c r="QWQ5" s="70"/>
      <c r="QWR5" s="70"/>
      <c r="QWS5" s="70"/>
      <c r="QWT5" s="70"/>
      <c r="QWU5" s="70"/>
      <c r="QWV5" s="70"/>
      <c r="QWW5" s="70"/>
      <c r="QWX5" s="70"/>
      <c r="QWY5" s="70"/>
      <c r="QWZ5" s="70"/>
      <c r="QXA5" s="70"/>
      <c r="QXB5" s="70"/>
      <c r="QXC5" s="70"/>
      <c r="QXD5" s="70"/>
      <c r="QXE5" s="70"/>
      <c r="QXF5" s="70"/>
      <c r="QXG5" s="70"/>
      <c r="QXH5" s="70"/>
      <c r="QXI5" s="70"/>
      <c r="QXJ5" s="70"/>
      <c r="QXK5" s="70"/>
      <c r="QXL5" s="70"/>
      <c r="QXM5" s="70"/>
      <c r="QXN5" s="70"/>
      <c r="QXO5" s="70"/>
      <c r="QXP5" s="70"/>
      <c r="QXQ5" s="70"/>
      <c r="QXR5" s="70"/>
      <c r="QXS5" s="70"/>
      <c r="QXT5" s="70"/>
      <c r="QXU5" s="70"/>
      <c r="QXV5" s="70"/>
      <c r="QXW5" s="70"/>
      <c r="QXX5" s="70"/>
      <c r="QXY5" s="70"/>
      <c r="QXZ5" s="70"/>
      <c r="QYA5" s="70"/>
      <c r="QYB5" s="70"/>
      <c r="QYC5" s="70"/>
      <c r="QYD5" s="70"/>
      <c r="QYE5" s="70"/>
      <c r="QYF5" s="70"/>
      <c r="QYG5" s="70"/>
      <c r="QYH5" s="70"/>
      <c r="QYI5" s="70"/>
      <c r="QYJ5" s="70"/>
      <c r="QYK5" s="70"/>
      <c r="QYL5" s="70"/>
      <c r="QYM5" s="70"/>
      <c r="QYN5" s="70"/>
      <c r="QYO5" s="70"/>
      <c r="QYP5" s="70"/>
      <c r="QYQ5" s="70"/>
      <c r="QYR5" s="70"/>
      <c r="QYS5" s="70"/>
      <c r="QYT5" s="70"/>
      <c r="QYU5" s="70"/>
      <c r="QYV5" s="70"/>
      <c r="QYW5" s="70"/>
      <c r="QYX5" s="70"/>
      <c r="QYY5" s="70"/>
      <c r="QYZ5" s="70"/>
      <c r="QZA5" s="70"/>
      <c r="QZB5" s="70"/>
      <c r="QZC5" s="70"/>
      <c r="QZD5" s="70"/>
      <c r="QZE5" s="70"/>
      <c r="QZF5" s="70"/>
      <c r="QZG5" s="70"/>
      <c r="QZH5" s="70"/>
      <c r="QZI5" s="70"/>
      <c r="QZJ5" s="70"/>
      <c r="QZK5" s="70"/>
      <c r="QZL5" s="70"/>
      <c r="QZM5" s="70"/>
      <c r="QZN5" s="70"/>
      <c r="QZO5" s="70"/>
      <c r="QZP5" s="70"/>
      <c r="QZQ5" s="70"/>
      <c r="QZR5" s="70"/>
      <c r="QZS5" s="70"/>
      <c r="QZT5" s="70"/>
      <c r="QZU5" s="70"/>
      <c r="QZV5" s="70"/>
      <c r="QZW5" s="70"/>
      <c r="QZX5" s="70"/>
      <c r="QZY5" s="70"/>
      <c r="QZZ5" s="70"/>
      <c r="RAA5" s="70"/>
      <c r="RAB5" s="70"/>
      <c r="RAC5" s="70"/>
      <c r="RAD5" s="70"/>
      <c r="RAE5" s="70"/>
      <c r="RAF5" s="70"/>
      <c r="RAG5" s="70"/>
      <c r="RAH5" s="70"/>
      <c r="RAI5" s="70"/>
      <c r="RAJ5" s="70"/>
      <c r="RAK5" s="70"/>
      <c r="RAL5" s="70"/>
      <c r="RAM5" s="70"/>
      <c r="RAN5" s="70"/>
      <c r="RAO5" s="70"/>
      <c r="RAP5" s="70"/>
      <c r="RAQ5" s="70"/>
      <c r="RAR5" s="70"/>
      <c r="RAS5" s="70"/>
      <c r="RAT5" s="70"/>
      <c r="RAU5" s="70"/>
      <c r="RAV5" s="70"/>
      <c r="RAW5" s="70"/>
      <c r="RAX5" s="70"/>
      <c r="RAY5" s="70"/>
      <c r="RAZ5" s="70"/>
      <c r="RBA5" s="70"/>
      <c r="RBB5" s="70"/>
      <c r="RBC5" s="70"/>
      <c r="RBD5" s="70"/>
      <c r="RBE5" s="70"/>
      <c r="RBF5" s="70"/>
      <c r="RBG5" s="70"/>
      <c r="RBH5" s="70"/>
      <c r="RBI5" s="70"/>
      <c r="RBJ5" s="70"/>
      <c r="RBK5" s="70"/>
      <c r="RBL5" s="70"/>
      <c r="RBM5" s="70"/>
      <c r="RBN5" s="70"/>
      <c r="RBO5" s="70"/>
      <c r="RBP5" s="70"/>
      <c r="RBQ5" s="70"/>
      <c r="RBR5" s="70"/>
      <c r="RBS5" s="70"/>
      <c r="RBT5" s="70"/>
      <c r="RBU5" s="70"/>
      <c r="RBV5" s="70"/>
      <c r="RBW5" s="70"/>
      <c r="RBX5" s="70"/>
      <c r="RBY5" s="70"/>
      <c r="RBZ5" s="70"/>
      <c r="RCA5" s="70"/>
      <c r="RCB5" s="70"/>
      <c r="RCC5" s="70"/>
      <c r="RCD5" s="70"/>
      <c r="RCE5" s="70"/>
      <c r="RCF5" s="70"/>
      <c r="RCG5" s="70"/>
      <c r="RCH5" s="70"/>
      <c r="RCI5" s="70"/>
      <c r="RCJ5" s="70"/>
      <c r="RCK5" s="70"/>
      <c r="RCL5" s="70"/>
      <c r="RCM5" s="70"/>
      <c r="RCN5" s="70"/>
      <c r="RCO5" s="70"/>
      <c r="RCP5" s="70"/>
      <c r="RCQ5" s="70"/>
      <c r="RCR5" s="70"/>
      <c r="RCS5" s="70"/>
      <c r="RCT5" s="70"/>
      <c r="RCU5" s="70"/>
      <c r="RCV5" s="70"/>
      <c r="RCW5" s="70"/>
      <c r="RCX5" s="70"/>
      <c r="RCY5" s="70"/>
      <c r="RCZ5" s="70"/>
      <c r="RDA5" s="70"/>
      <c r="RDB5" s="70"/>
      <c r="RDC5" s="70"/>
      <c r="RDD5" s="70"/>
      <c r="RDE5" s="70"/>
      <c r="RDF5" s="70"/>
      <c r="RDG5" s="70"/>
      <c r="RDH5" s="70"/>
      <c r="RDI5" s="70"/>
      <c r="RDJ5" s="70"/>
      <c r="RDK5" s="70"/>
      <c r="RDL5" s="70"/>
      <c r="RDM5" s="70"/>
      <c r="RDN5" s="70"/>
      <c r="RDO5" s="70"/>
      <c r="RDP5" s="70"/>
      <c r="RDQ5" s="70"/>
      <c r="RDR5" s="70"/>
      <c r="RDS5" s="70"/>
      <c r="RDT5" s="70"/>
      <c r="RDU5" s="70"/>
      <c r="RDV5" s="70"/>
      <c r="RDW5" s="70"/>
      <c r="RDX5" s="70"/>
      <c r="RDY5" s="70"/>
      <c r="RDZ5" s="70"/>
      <c r="REA5" s="70"/>
      <c r="REB5" s="70"/>
      <c r="REC5" s="70"/>
      <c r="RED5" s="70"/>
      <c r="REE5" s="70"/>
      <c r="REF5" s="70"/>
      <c r="REG5" s="70"/>
      <c r="REH5" s="70"/>
      <c r="REI5" s="70"/>
      <c r="REJ5" s="70"/>
      <c r="REK5" s="70"/>
      <c r="REL5" s="70"/>
      <c r="REM5" s="70"/>
      <c r="REN5" s="70"/>
      <c r="REO5" s="70"/>
      <c r="REP5" s="70"/>
      <c r="REQ5" s="70"/>
      <c r="RER5" s="70"/>
      <c r="RES5" s="70"/>
      <c r="RET5" s="70"/>
      <c r="REU5" s="70"/>
      <c r="REV5" s="70"/>
      <c r="REW5" s="70"/>
      <c r="REX5" s="70"/>
      <c r="REY5" s="70"/>
      <c r="REZ5" s="70"/>
      <c r="RFA5" s="70"/>
      <c r="RFB5" s="70"/>
      <c r="RFC5" s="70"/>
      <c r="RFD5" s="70"/>
      <c r="RFE5" s="70"/>
      <c r="RFF5" s="70"/>
      <c r="RFG5" s="70"/>
      <c r="RFH5" s="70"/>
      <c r="RFI5" s="70"/>
      <c r="RFJ5" s="70"/>
      <c r="RFK5" s="70"/>
      <c r="RFL5" s="70"/>
      <c r="RFM5" s="70"/>
      <c r="RFN5" s="70"/>
      <c r="RFO5" s="70"/>
      <c r="RFP5" s="70"/>
      <c r="RFQ5" s="70"/>
      <c r="RFR5" s="70"/>
      <c r="RFS5" s="70"/>
      <c r="RFT5" s="70"/>
      <c r="RFU5" s="70"/>
      <c r="RFV5" s="70"/>
      <c r="RFW5" s="70"/>
      <c r="RFX5" s="70"/>
      <c r="RFY5" s="70"/>
      <c r="RFZ5" s="70"/>
      <c r="RGA5" s="70"/>
      <c r="RGB5" s="70"/>
      <c r="RGC5" s="70"/>
      <c r="RGD5" s="70"/>
      <c r="RGE5" s="70"/>
      <c r="RGF5" s="70"/>
      <c r="RGG5" s="70"/>
      <c r="RGH5" s="70"/>
      <c r="RGI5" s="70"/>
      <c r="RGJ5" s="70"/>
      <c r="RGK5" s="70"/>
      <c r="RGL5" s="70"/>
      <c r="RGM5" s="70"/>
      <c r="RGN5" s="70"/>
      <c r="RGO5" s="70"/>
      <c r="RGP5" s="70"/>
      <c r="RGQ5" s="70"/>
      <c r="RGR5" s="70"/>
      <c r="RGS5" s="70"/>
      <c r="RGT5" s="70"/>
      <c r="RGU5" s="70"/>
      <c r="RGV5" s="70"/>
      <c r="RGW5" s="70"/>
      <c r="RGX5" s="70"/>
      <c r="RGY5" s="70"/>
      <c r="RGZ5" s="70"/>
      <c r="RHA5" s="70"/>
      <c r="RHB5" s="70"/>
      <c r="RHC5" s="70"/>
      <c r="RHD5" s="70"/>
      <c r="RHE5" s="70"/>
      <c r="RHF5" s="70"/>
      <c r="RHG5" s="70"/>
      <c r="RHH5" s="70"/>
      <c r="RHI5" s="70"/>
      <c r="RHJ5" s="70"/>
      <c r="RHK5" s="70"/>
      <c r="RHL5" s="70"/>
      <c r="RHM5" s="70"/>
      <c r="RHN5" s="70"/>
      <c r="RHO5" s="70"/>
      <c r="RHP5" s="70"/>
      <c r="RHQ5" s="70"/>
      <c r="RHR5" s="70"/>
      <c r="RHS5" s="70"/>
      <c r="RHT5" s="70"/>
      <c r="RHU5" s="70"/>
      <c r="RHV5" s="70"/>
      <c r="RHW5" s="70"/>
      <c r="RHX5" s="70"/>
      <c r="RHY5" s="70"/>
      <c r="RHZ5" s="70"/>
      <c r="RIA5" s="70"/>
      <c r="RIB5" s="70"/>
      <c r="RIC5" s="70"/>
      <c r="RID5" s="70"/>
      <c r="RIE5" s="70"/>
      <c r="RIF5" s="70"/>
      <c r="RIG5" s="70"/>
      <c r="RIH5" s="70"/>
      <c r="RII5" s="70"/>
      <c r="RIJ5" s="70"/>
      <c r="RIK5" s="70"/>
      <c r="RIL5" s="70"/>
      <c r="RIM5" s="70"/>
      <c r="RIN5" s="70"/>
      <c r="RIO5" s="70"/>
      <c r="RIP5" s="70"/>
      <c r="RIQ5" s="70"/>
      <c r="RIR5" s="70"/>
      <c r="RIS5" s="70"/>
      <c r="RIT5" s="70"/>
      <c r="RIU5" s="70"/>
      <c r="RIV5" s="70"/>
      <c r="RIW5" s="70"/>
      <c r="RIX5" s="70"/>
      <c r="RIY5" s="70"/>
      <c r="RIZ5" s="70"/>
      <c r="RJA5" s="70"/>
      <c r="RJB5" s="70"/>
      <c r="RJC5" s="70"/>
      <c r="RJD5" s="70"/>
      <c r="RJE5" s="70"/>
      <c r="RJF5" s="70"/>
      <c r="RJG5" s="70"/>
      <c r="RJH5" s="70"/>
      <c r="RJI5" s="70"/>
      <c r="RJJ5" s="70"/>
      <c r="RJK5" s="70"/>
      <c r="RJL5" s="70"/>
      <c r="RJM5" s="70"/>
      <c r="RJN5" s="70"/>
      <c r="RJO5" s="70"/>
      <c r="RJP5" s="70"/>
      <c r="RJQ5" s="70"/>
      <c r="RJR5" s="70"/>
      <c r="RJS5" s="70"/>
      <c r="RJT5" s="70"/>
      <c r="RJU5" s="70"/>
      <c r="RJV5" s="70"/>
      <c r="RJW5" s="70"/>
      <c r="RJX5" s="70"/>
      <c r="RJY5" s="70"/>
      <c r="RJZ5" s="70"/>
      <c r="RKA5" s="70"/>
      <c r="RKB5" s="70"/>
      <c r="RKC5" s="70"/>
      <c r="RKD5" s="70"/>
      <c r="RKE5" s="70"/>
      <c r="RKF5" s="70"/>
      <c r="RKG5" s="70"/>
      <c r="RKH5" s="70"/>
      <c r="RKI5" s="70"/>
      <c r="RKJ5" s="70"/>
      <c r="RKK5" s="70"/>
      <c r="RKL5" s="70"/>
      <c r="RKM5" s="70"/>
      <c r="RKN5" s="70"/>
      <c r="RKO5" s="70"/>
      <c r="RKP5" s="70"/>
      <c r="RKQ5" s="70"/>
      <c r="RKR5" s="70"/>
      <c r="RKS5" s="70"/>
      <c r="RKT5" s="70"/>
      <c r="RKU5" s="70"/>
      <c r="RKV5" s="70"/>
      <c r="RKW5" s="70"/>
      <c r="RKX5" s="70"/>
      <c r="RKY5" s="70"/>
      <c r="RKZ5" s="70"/>
      <c r="RLA5" s="70"/>
      <c r="RLB5" s="70"/>
      <c r="RLC5" s="70"/>
      <c r="RLD5" s="70"/>
      <c r="RLE5" s="70"/>
      <c r="RLF5" s="70"/>
      <c r="RLG5" s="70"/>
      <c r="RLH5" s="70"/>
      <c r="RLI5" s="70"/>
      <c r="RLJ5" s="70"/>
      <c r="RLK5" s="70"/>
      <c r="RLL5" s="70"/>
      <c r="RLM5" s="70"/>
      <c r="RLN5" s="70"/>
      <c r="RLO5" s="70"/>
      <c r="RLP5" s="70"/>
      <c r="RLQ5" s="70"/>
      <c r="RLR5" s="70"/>
      <c r="RLS5" s="70"/>
      <c r="RLT5" s="70"/>
      <c r="RLU5" s="70"/>
      <c r="RLV5" s="70"/>
      <c r="RLW5" s="70"/>
      <c r="RLX5" s="70"/>
      <c r="RLY5" s="70"/>
      <c r="RLZ5" s="70"/>
      <c r="RMA5" s="70"/>
      <c r="RMB5" s="70"/>
      <c r="RMC5" s="70"/>
      <c r="RMD5" s="70"/>
      <c r="RME5" s="70"/>
      <c r="RMF5" s="70"/>
      <c r="RMG5" s="70"/>
      <c r="RMH5" s="70"/>
      <c r="RMI5" s="70"/>
      <c r="RMJ5" s="70"/>
      <c r="RMK5" s="70"/>
      <c r="RML5" s="70"/>
      <c r="RMM5" s="70"/>
      <c r="RMN5" s="70"/>
      <c r="RMO5" s="70"/>
      <c r="RMP5" s="70"/>
      <c r="RMQ5" s="70"/>
      <c r="RMR5" s="70"/>
      <c r="RMS5" s="70"/>
      <c r="RMT5" s="70"/>
      <c r="RMU5" s="70"/>
      <c r="RMV5" s="70"/>
      <c r="RMW5" s="70"/>
      <c r="RMX5" s="70"/>
      <c r="RMY5" s="70"/>
      <c r="RMZ5" s="70"/>
      <c r="RNA5" s="70"/>
      <c r="RNB5" s="70"/>
      <c r="RNC5" s="70"/>
      <c r="RND5" s="70"/>
      <c r="RNE5" s="70"/>
      <c r="RNF5" s="70"/>
      <c r="RNG5" s="70"/>
      <c r="RNH5" s="70"/>
      <c r="RNI5" s="70"/>
      <c r="RNJ5" s="70"/>
      <c r="RNK5" s="70"/>
      <c r="RNL5" s="70"/>
      <c r="RNM5" s="70"/>
      <c r="RNN5" s="70"/>
      <c r="RNO5" s="70"/>
      <c r="RNP5" s="70"/>
      <c r="RNQ5" s="70"/>
      <c r="RNR5" s="70"/>
      <c r="RNS5" s="70"/>
      <c r="RNT5" s="70"/>
      <c r="RNU5" s="70"/>
      <c r="RNV5" s="70"/>
      <c r="RNW5" s="70"/>
      <c r="RNX5" s="70"/>
      <c r="RNY5" s="70"/>
      <c r="RNZ5" s="70"/>
      <c r="ROA5" s="70"/>
      <c r="ROB5" s="70"/>
      <c r="ROC5" s="70"/>
      <c r="ROD5" s="70"/>
      <c r="ROE5" s="70"/>
      <c r="ROF5" s="70"/>
      <c r="ROG5" s="70"/>
      <c r="ROH5" s="70"/>
      <c r="ROI5" s="70"/>
      <c r="ROJ5" s="70"/>
      <c r="ROK5" s="70"/>
      <c r="ROL5" s="70"/>
      <c r="ROM5" s="70"/>
      <c r="RON5" s="70"/>
      <c r="ROO5" s="70"/>
      <c r="ROP5" s="70"/>
      <c r="ROQ5" s="70"/>
      <c r="ROR5" s="70"/>
      <c r="ROS5" s="70"/>
      <c r="ROT5" s="70"/>
      <c r="ROU5" s="70"/>
      <c r="ROV5" s="70"/>
      <c r="ROW5" s="70"/>
      <c r="ROX5" s="70"/>
      <c r="ROY5" s="70"/>
      <c r="ROZ5" s="70"/>
      <c r="RPA5" s="70"/>
      <c r="RPB5" s="70"/>
      <c r="RPC5" s="70"/>
      <c r="RPD5" s="70"/>
      <c r="RPE5" s="70"/>
      <c r="RPF5" s="70"/>
      <c r="RPG5" s="70"/>
      <c r="RPH5" s="70"/>
      <c r="RPI5" s="70"/>
      <c r="RPJ5" s="70"/>
      <c r="RPK5" s="70"/>
      <c r="RPL5" s="70"/>
      <c r="RPM5" s="70"/>
      <c r="RPN5" s="70"/>
      <c r="RPO5" s="70"/>
      <c r="RPP5" s="70"/>
      <c r="RPQ5" s="70"/>
      <c r="RPR5" s="70"/>
      <c r="RPS5" s="70"/>
      <c r="RPT5" s="70"/>
      <c r="RPU5" s="70"/>
      <c r="RPV5" s="70"/>
      <c r="RPW5" s="70"/>
      <c r="RPX5" s="70"/>
      <c r="RPY5" s="70"/>
      <c r="RPZ5" s="70"/>
      <c r="RQA5" s="70"/>
      <c r="RQB5" s="70"/>
      <c r="RQC5" s="70"/>
      <c r="RQD5" s="70"/>
      <c r="RQE5" s="70"/>
      <c r="RQF5" s="70"/>
      <c r="RQG5" s="70"/>
      <c r="RQH5" s="70"/>
      <c r="RQI5" s="70"/>
      <c r="RQJ5" s="70"/>
      <c r="RQK5" s="70"/>
      <c r="RQL5" s="70"/>
      <c r="RQM5" s="70"/>
      <c r="RQN5" s="70"/>
      <c r="RQO5" s="70"/>
      <c r="RQP5" s="70"/>
      <c r="RQQ5" s="70"/>
      <c r="RQR5" s="70"/>
      <c r="RQS5" s="70"/>
      <c r="RQT5" s="70"/>
      <c r="RQU5" s="70"/>
      <c r="RQV5" s="70"/>
      <c r="RQW5" s="70"/>
      <c r="RQX5" s="70"/>
      <c r="RQY5" s="70"/>
      <c r="RQZ5" s="70"/>
      <c r="RRA5" s="70"/>
      <c r="RRB5" s="70"/>
      <c r="RRC5" s="70"/>
      <c r="RRD5" s="70"/>
      <c r="RRE5" s="70"/>
      <c r="RRF5" s="70"/>
      <c r="RRG5" s="70"/>
      <c r="RRH5" s="70"/>
      <c r="RRI5" s="70"/>
      <c r="RRJ5" s="70"/>
      <c r="RRK5" s="70"/>
      <c r="RRL5" s="70"/>
      <c r="RRM5" s="70"/>
      <c r="RRN5" s="70"/>
      <c r="RRO5" s="70"/>
      <c r="RRP5" s="70"/>
      <c r="RRQ5" s="70"/>
      <c r="RRR5" s="70"/>
      <c r="RRS5" s="70"/>
      <c r="RRT5" s="70"/>
      <c r="RRU5" s="70"/>
      <c r="RRV5" s="70"/>
      <c r="RRW5" s="70"/>
      <c r="RRX5" s="70"/>
      <c r="RRY5" s="70"/>
      <c r="RRZ5" s="70"/>
      <c r="RSA5" s="70"/>
      <c r="RSB5" s="70"/>
      <c r="RSC5" s="70"/>
      <c r="RSD5" s="70"/>
      <c r="RSE5" s="70"/>
      <c r="RSF5" s="70"/>
      <c r="RSG5" s="70"/>
      <c r="RSH5" s="70"/>
      <c r="RSI5" s="70"/>
      <c r="RSJ5" s="70"/>
      <c r="RSK5" s="70"/>
      <c r="RSL5" s="70"/>
      <c r="RSM5" s="70"/>
      <c r="RSN5" s="70"/>
      <c r="RSO5" s="70"/>
      <c r="RSP5" s="70"/>
      <c r="RSQ5" s="70"/>
      <c r="RSR5" s="70"/>
      <c r="RSS5" s="70"/>
      <c r="RST5" s="70"/>
      <c r="RSU5" s="70"/>
      <c r="RSV5" s="70"/>
      <c r="RSW5" s="70"/>
      <c r="RSX5" s="70"/>
      <c r="RSY5" s="70"/>
      <c r="RSZ5" s="70"/>
      <c r="RTA5" s="70"/>
      <c r="RTB5" s="70"/>
      <c r="RTC5" s="70"/>
      <c r="RTD5" s="70"/>
      <c r="RTE5" s="70"/>
      <c r="RTF5" s="70"/>
      <c r="RTG5" s="70"/>
      <c r="RTH5" s="70"/>
      <c r="RTI5" s="70"/>
      <c r="RTJ5" s="70"/>
      <c r="RTK5" s="70"/>
      <c r="RTL5" s="70"/>
      <c r="RTM5" s="70"/>
      <c r="RTN5" s="70"/>
      <c r="RTO5" s="70"/>
      <c r="RTP5" s="70"/>
      <c r="RTQ5" s="70"/>
      <c r="RTR5" s="70"/>
      <c r="RTS5" s="70"/>
      <c r="RTT5" s="70"/>
      <c r="RTU5" s="70"/>
      <c r="RTV5" s="70"/>
      <c r="RTW5" s="70"/>
      <c r="RTX5" s="70"/>
      <c r="RTY5" s="70"/>
      <c r="RTZ5" s="70"/>
      <c r="RUA5" s="70"/>
      <c r="RUB5" s="70"/>
      <c r="RUC5" s="70"/>
      <c r="RUD5" s="70"/>
      <c r="RUE5" s="70"/>
      <c r="RUF5" s="70"/>
      <c r="RUG5" s="70"/>
      <c r="RUH5" s="70"/>
      <c r="RUI5" s="70"/>
      <c r="RUJ5" s="70"/>
      <c r="RUK5" s="70"/>
      <c r="RUL5" s="70"/>
      <c r="RUM5" s="70"/>
      <c r="RUN5" s="70"/>
      <c r="RUO5" s="70"/>
      <c r="RUP5" s="70"/>
      <c r="RUQ5" s="70"/>
      <c r="RUR5" s="70"/>
      <c r="RUS5" s="70"/>
      <c r="RUT5" s="70"/>
      <c r="RUU5" s="70"/>
      <c r="RUV5" s="70"/>
      <c r="RUW5" s="70"/>
      <c r="RUX5" s="70"/>
      <c r="RUY5" s="70"/>
      <c r="RUZ5" s="70"/>
      <c r="RVA5" s="70"/>
      <c r="RVB5" s="70"/>
      <c r="RVC5" s="70"/>
      <c r="RVD5" s="70"/>
      <c r="RVE5" s="70"/>
      <c r="RVF5" s="70"/>
      <c r="RVG5" s="70"/>
      <c r="RVH5" s="70"/>
      <c r="RVI5" s="70"/>
      <c r="RVJ5" s="70"/>
      <c r="RVK5" s="70"/>
      <c r="RVL5" s="70"/>
      <c r="RVM5" s="70"/>
      <c r="RVN5" s="70"/>
      <c r="RVO5" s="70"/>
      <c r="RVP5" s="70"/>
      <c r="RVQ5" s="70"/>
      <c r="RVR5" s="70"/>
      <c r="RVS5" s="70"/>
      <c r="RVT5" s="70"/>
      <c r="RVU5" s="70"/>
      <c r="RVV5" s="70"/>
      <c r="RVW5" s="70"/>
      <c r="RVX5" s="70"/>
      <c r="RVY5" s="70"/>
      <c r="RVZ5" s="70"/>
      <c r="RWA5" s="70"/>
      <c r="RWB5" s="70"/>
      <c r="RWC5" s="70"/>
      <c r="RWD5" s="70"/>
      <c r="RWE5" s="70"/>
      <c r="RWF5" s="70"/>
      <c r="RWG5" s="70"/>
      <c r="RWH5" s="70"/>
      <c r="RWI5" s="70"/>
      <c r="RWJ5" s="70"/>
      <c r="RWK5" s="70"/>
      <c r="RWL5" s="70"/>
      <c r="RWM5" s="70"/>
      <c r="RWN5" s="70"/>
      <c r="RWO5" s="70"/>
      <c r="RWP5" s="70"/>
      <c r="RWQ5" s="70"/>
      <c r="RWR5" s="70"/>
      <c r="RWS5" s="70"/>
      <c r="RWT5" s="70"/>
      <c r="RWU5" s="70"/>
      <c r="RWV5" s="70"/>
      <c r="RWW5" s="70"/>
      <c r="RWX5" s="70"/>
      <c r="RWY5" s="70"/>
      <c r="RWZ5" s="70"/>
      <c r="RXA5" s="70"/>
      <c r="RXB5" s="70"/>
      <c r="RXC5" s="70"/>
      <c r="RXD5" s="70"/>
      <c r="RXE5" s="70"/>
      <c r="RXF5" s="70"/>
      <c r="RXG5" s="70"/>
      <c r="RXH5" s="70"/>
      <c r="RXI5" s="70"/>
      <c r="RXJ5" s="70"/>
      <c r="RXK5" s="70"/>
      <c r="RXL5" s="70"/>
      <c r="RXM5" s="70"/>
      <c r="RXN5" s="70"/>
      <c r="RXO5" s="70"/>
      <c r="RXP5" s="70"/>
      <c r="RXQ5" s="70"/>
      <c r="RXR5" s="70"/>
      <c r="RXS5" s="70"/>
      <c r="RXT5" s="70"/>
      <c r="RXU5" s="70"/>
      <c r="RXV5" s="70"/>
      <c r="RXW5" s="70"/>
      <c r="RXX5" s="70"/>
      <c r="RXY5" s="70"/>
      <c r="RXZ5" s="70"/>
      <c r="RYA5" s="70"/>
      <c r="RYB5" s="70"/>
      <c r="RYC5" s="70"/>
      <c r="RYD5" s="70"/>
      <c r="RYE5" s="70"/>
      <c r="RYF5" s="70"/>
      <c r="RYG5" s="70"/>
      <c r="RYH5" s="70"/>
      <c r="RYI5" s="70"/>
      <c r="RYJ5" s="70"/>
      <c r="RYK5" s="70"/>
      <c r="RYL5" s="70"/>
      <c r="RYM5" s="70"/>
      <c r="RYN5" s="70"/>
      <c r="RYO5" s="70"/>
      <c r="RYP5" s="70"/>
      <c r="RYQ5" s="70"/>
      <c r="RYR5" s="70"/>
      <c r="RYS5" s="70"/>
      <c r="RYT5" s="70"/>
      <c r="RYU5" s="70"/>
      <c r="RYV5" s="70"/>
      <c r="RYW5" s="70"/>
      <c r="RYX5" s="70"/>
      <c r="RYY5" s="70"/>
      <c r="RYZ5" s="70"/>
      <c r="RZA5" s="70"/>
      <c r="RZB5" s="70"/>
      <c r="RZC5" s="70"/>
      <c r="RZD5" s="70"/>
      <c r="RZE5" s="70"/>
      <c r="RZF5" s="70"/>
      <c r="RZG5" s="70"/>
      <c r="RZH5" s="70"/>
      <c r="RZI5" s="70"/>
      <c r="RZJ5" s="70"/>
      <c r="RZK5" s="70"/>
      <c r="RZL5" s="70"/>
      <c r="RZM5" s="70"/>
      <c r="RZN5" s="70"/>
      <c r="RZO5" s="70"/>
      <c r="RZP5" s="70"/>
      <c r="RZQ5" s="70"/>
      <c r="RZR5" s="70"/>
      <c r="RZS5" s="70"/>
      <c r="RZT5" s="70"/>
      <c r="RZU5" s="70"/>
      <c r="RZV5" s="70"/>
      <c r="RZW5" s="70"/>
      <c r="RZX5" s="70"/>
      <c r="RZY5" s="70"/>
      <c r="RZZ5" s="70"/>
      <c r="SAA5" s="70"/>
      <c r="SAB5" s="70"/>
      <c r="SAC5" s="70"/>
      <c r="SAD5" s="70"/>
      <c r="SAE5" s="70"/>
      <c r="SAF5" s="70"/>
      <c r="SAG5" s="70"/>
      <c r="SAH5" s="70"/>
      <c r="SAI5" s="70"/>
      <c r="SAJ5" s="70"/>
      <c r="SAK5" s="70"/>
      <c r="SAL5" s="70"/>
      <c r="SAM5" s="70"/>
      <c r="SAN5" s="70"/>
      <c r="SAO5" s="70"/>
      <c r="SAP5" s="70"/>
      <c r="SAQ5" s="70"/>
      <c r="SAR5" s="70"/>
      <c r="SAS5" s="70"/>
      <c r="SAT5" s="70"/>
      <c r="SAU5" s="70"/>
      <c r="SAV5" s="70"/>
      <c r="SAW5" s="70"/>
      <c r="SAX5" s="70"/>
      <c r="SAY5" s="70"/>
      <c r="SAZ5" s="70"/>
      <c r="SBA5" s="70"/>
      <c r="SBB5" s="70"/>
      <c r="SBC5" s="70"/>
      <c r="SBD5" s="70"/>
      <c r="SBE5" s="70"/>
      <c r="SBF5" s="70"/>
      <c r="SBG5" s="70"/>
      <c r="SBH5" s="70"/>
      <c r="SBI5" s="70"/>
      <c r="SBJ5" s="70"/>
      <c r="SBK5" s="70"/>
      <c r="SBL5" s="70"/>
      <c r="SBM5" s="70"/>
      <c r="SBN5" s="70"/>
      <c r="SBO5" s="70"/>
      <c r="SBP5" s="70"/>
      <c r="SBQ5" s="70"/>
      <c r="SBR5" s="70"/>
      <c r="SBS5" s="70"/>
      <c r="SBT5" s="70"/>
      <c r="SBU5" s="70"/>
      <c r="SBV5" s="70"/>
      <c r="SBW5" s="70"/>
      <c r="SBX5" s="70"/>
      <c r="SBY5" s="70"/>
      <c r="SBZ5" s="70"/>
      <c r="SCA5" s="70"/>
      <c r="SCB5" s="70"/>
      <c r="SCC5" s="70"/>
      <c r="SCD5" s="70"/>
      <c r="SCE5" s="70"/>
      <c r="SCF5" s="70"/>
      <c r="SCG5" s="70"/>
      <c r="SCH5" s="70"/>
      <c r="SCI5" s="70"/>
      <c r="SCJ5" s="70"/>
      <c r="SCK5" s="70"/>
      <c r="SCL5" s="70"/>
      <c r="SCM5" s="70"/>
      <c r="SCN5" s="70"/>
      <c r="SCO5" s="70"/>
      <c r="SCP5" s="70"/>
      <c r="SCQ5" s="70"/>
      <c r="SCR5" s="70"/>
      <c r="SCS5" s="70"/>
      <c r="SCT5" s="70"/>
      <c r="SCU5" s="70"/>
      <c r="SCV5" s="70"/>
      <c r="SCW5" s="70"/>
      <c r="SCX5" s="70"/>
      <c r="SCY5" s="70"/>
      <c r="SCZ5" s="70"/>
      <c r="SDA5" s="70"/>
      <c r="SDB5" s="70"/>
      <c r="SDC5" s="70"/>
      <c r="SDD5" s="70"/>
      <c r="SDE5" s="70"/>
      <c r="SDF5" s="70"/>
      <c r="SDG5" s="70"/>
      <c r="SDH5" s="70"/>
      <c r="SDI5" s="70"/>
      <c r="SDJ5" s="70"/>
      <c r="SDK5" s="70"/>
      <c r="SDL5" s="70"/>
      <c r="SDM5" s="70"/>
      <c r="SDN5" s="70"/>
      <c r="SDO5" s="70"/>
      <c r="SDP5" s="70"/>
      <c r="SDQ5" s="70"/>
      <c r="SDR5" s="70"/>
      <c r="SDS5" s="70"/>
      <c r="SDT5" s="70"/>
      <c r="SDU5" s="70"/>
      <c r="SDV5" s="70"/>
      <c r="SDW5" s="70"/>
      <c r="SDX5" s="70"/>
      <c r="SDY5" s="70"/>
      <c r="SDZ5" s="70"/>
      <c r="SEA5" s="70"/>
      <c r="SEB5" s="70"/>
      <c r="SEC5" s="70"/>
      <c r="SED5" s="70"/>
      <c r="SEE5" s="70"/>
      <c r="SEF5" s="70"/>
      <c r="SEG5" s="70"/>
      <c r="SEH5" s="70"/>
      <c r="SEI5" s="70"/>
      <c r="SEJ5" s="70"/>
      <c r="SEK5" s="70"/>
      <c r="SEL5" s="70"/>
      <c r="SEM5" s="70"/>
      <c r="SEN5" s="70"/>
      <c r="SEO5" s="70"/>
      <c r="SEP5" s="70"/>
      <c r="SEQ5" s="70"/>
      <c r="SER5" s="70"/>
      <c r="SES5" s="70"/>
      <c r="SET5" s="70"/>
      <c r="SEU5" s="70"/>
      <c r="SEV5" s="70"/>
      <c r="SEW5" s="70"/>
      <c r="SEX5" s="70"/>
      <c r="SEY5" s="70"/>
      <c r="SEZ5" s="70"/>
      <c r="SFA5" s="70"/>
      <c r="SFB5" s="70"/>
      <c r="SFC5" s="70"/>
      <c r="SFD5" s="70"/>
      <c r="SFE5" s="70"/>
      <c r="SFF5" s="70"/>
      <c r="SFG5" s="70"/>
      <c r="SFH5" s="70"/>
      <c r="SFI5" s="70"/>
      <c r="SFJ5" s="70"/>
      <c r="SFK5" s="70"/>
      <c r="SFL5" s="70"/>
      <c r="SFM5" s="70"/>
      <c r="SFN5" s="70"/>
      <c r="SFO5" s="70"/>
      <c r="SFP5" s="70"/>
      <c r="SFQ5" s="70"/>
      <c r="SFR5" s="70"/>
      <c r="SFS5" s="70"/>
      <c r="SFT5" s="70"/>
      <c r="SFU5" s="70"/>
      <c r="SFV5" s="70"/>
      <c r="SFW5" s="70"/>
      <c r="SFX5" s="70"/>
      <c r="SFY5" s="70"/>
      <c r="SFZ5" s="70"/>
      <c r="SGA5" s="70"/>
      <c r="SGB5" s="70"/>
      <c r="SGC5" s="70"/>
      <c r="SGD5" s="70"/>
      <c r="SGE5" s="70"/>
      <c r="SGF5" s="70"/>
      <c r="SGG5" s="70"/>
      <c r="SGH5" s="70"/>
      <c r="SGI5" s="70"/>
      <c r="SGJ5" s="70"/>
      <c r="SGK5" s="70"/>
      <c r="SGL5" s="70"/>
      <c r="SGM5" s="70"/>
      <c r="SGN5" s="70"/>
      <c r="SGO5" s="70"/>
      <c r="SGP5" s="70"/>
      <c r="SGQ5" s="70"/>
      <c r="SGR5" s="70"/>
      <c r="SGS5" s="70"/>
      <c r="SGT5" s="70"/>
      <c r="SGU5" s="70"/>
      <c r="SGV5" s="70"/>
      <c r="SGW5" s="70"/>
      <c r="SGX5" s="70"/>
      <c r="SGY5" s="70"/>
      <c r="SGZ5" s="70"/>
      <c r="SHA5" s="70"/>
      <c r="SHB5" s="70"/>
      <c r="SHC5" s="70"/>
      <c r="SHD5" s="70"/>
      <c r="SHE5" s="70"/>
      <c r="SHF5" s="70"/>
      <c r="SHG5" s="70"/>
      <c r="SHH5" s="70"/>
      <c r="SHI5" s="70"/>
      <c r="SHJ5" s="70"/>
      <c r="SHK5" s="70"/>
      <c r="SHL5" s="70"/>
      <c r="SHM5" s="70"/>
      <c r="SHN5" s="70"/>
      <c r="SHO5" s="70"/>
      <c r="SHP5" s="70"/>
      <c r="SHQ5" s="70"/>
      <c r="SHR5" s="70"/>
      <c r="SHS5" s="70"/>
      <c r="SHT5" s="70"/>
      <c r="SHU5" s="70"/>
      <c r="SHV5" s="70"/>
      <c r="SHW5" s="70"/>
      <c r="SHX5" s="70"/>
      <c r="SHY5" s="70"/>
      <c r="SHZ5" s="70"/>
      <c r="SIA5" s="70"/>
      <c r="SIB5" s="70"/>
      <c r="SIC5" s="70"/>
      <c r="SID5" s="70"/>
      <c r="SIE5" s="70"/>
      <c r="SIF5" s="70"/>
      <c r="SIG5" s="70"/>
      <c r="SIH5" s="70"/>
      <c r="SII5" s="70"/>
      <c r="SIJ5" s="70"/>
      <c r="SIK5" s="70"/>
      <c r="SIL5" s="70"/>
      <c r="SIM5" s="70"/>
      <c r="SIN5" s="70"/>
      <c r="SIO5" s="70"/>
      <c r="SIP5" s="70"/>
      <c r="SIQ5" s="70"/>
      <c r="SIR5" s="70"/>
      <c r="SIS5" s="70"/>
      <c r="SIT5" s="70"/>
      <c r="SIU5" s="70"/>
      <c r="SIV5" s="70"/>
      <c r="SIW5" s="70"/>
      <c r="SIX5" s="70"/>
      <c r="SIY5" s="70"/>
      <c r="SIZ5" s="70"/>
      <c r="SJA5" s="70"/>
      <c r="SJB5" s="70"/>
      <c r="SJC5" s="70"/>
      <c r="SJD5" s="70"/>
      <c r="SJE5" s="70"/>
      <c r="SJF5" s="70"/>
      <c r="SJG5" s="70"/>
      <c r="SJH5" s="70"/>
      <c r="SJI5" s="70"/>
      <c r="SJJ5" s="70"/>
      <c r="SJK5" s="70"/>
      <c r="SJL5" s="70"/>
      <c r="SJM5" s="70"/>
      <c r="SJN5" s="70"/>
      <c r="SJO5" s="70"/>
      <c r="SJP5" s="70"/>
      <c r="SJQ5" s="70"/>
      <c r="SJR5" s="70"/>
      <c r="SJS5" s="70"/>
      <c r="SJT5" s="70"/>
      <c r="SJU5" s="70"/>
      <c r="SJV5" s="70"/>
      <c r="SJW5" s="70"/>
      <c r="SJX5" s="70"/>
      <c r="SJY5" s="70"/>
      <c r="SJZ5" s="70"/>
      <c r="SKA5" s="70"/>
      <c r="SKB5" s="70"/>
      <c r="SKC5" s="70"/>
      <c r="SKD5" s="70"/>
      <c r="SKE5" s="70"/>
      <c r="SKF5" s="70"/>
      <c r="SKG5" s="70"/>
      <c r="SKH5" s="70"/>
      <c r="SKI5" s="70"/>
      <c r="SKJ5" s="70"/>
      <c r="SKK5" s="70"/>
      <c r="SKL5" s="70"/>
      <c r="SKM5" s="70"/>
      <c r="SKN5" s="70"/>
      <c r="SKO5" s="70"/>
      <c r="SKP5" s="70"/>
      <c r="SKQ5" s="70"/>
      <c r="SKR5" s="70"/>
      <c r="SKS5" s="70"/>
      <c r="SKT5" s="70"/>
      <c r="SKU5" s="70"/>
      <c r="SKV5" s="70"/>
      <c r="SKW5" s="70"/>
      <c r="SKX5" s="70"/>
      <c r="SKY5" s="70"/>
      <c r="SKZ5" s="70"/>
      <c r="SLA5" s="70"/>
      <c r="SLB5" s="70"/>
      <c r="SLC5" s="70"/>
      <c r="SLD5" s="70"/>
      <c r="SLE5" s="70"/>
      <c r="SLF5" s="70"/>
      <c r="SLG5" s="70"/>
      <c r="SLH5" s="70"/>
      <c r="SLI5" s="70"/>
      <c r="SLJ5" s="70"/>
      <c r="SLK5" s="70"/>
      <c r="SLL5" s="70"/>
      <c r="SLM5" s="70"/>
      <c r="SLN5" s="70"/>
      <c r="SLO5" s="70"/>
      <c r="SLP5" s="70"/>
      <c r="SLQ5" s="70"/>
      <c r="SLR5" s="70"/>
      <c r="SLS5" s="70"/>
      <c r="SLT5" s="70"/>
      <c r="SLU5" s="70"/>
      <c r="SLV5" s="70"/>
      <c r="SLW5" s="70"/>
      <c r="SLX5" s="70"/>
      <c r="SLY5" s="70"/>
      <c r="SLZ5" s="70"/>
      <c r="SMA5" s="70"/>
      <c r="SMB5" s="70"/>
      <c r="SMC5" s="70"/>
      <c r="SMD5" s="70"/>
      <c r="SME5" s="70"/>
      <c r="SMF5" s="70"/>
      <c r="SMG5" s="70"/>
      <c r="SMH5" s="70"/>
      <c r="SMI5" s="70"/>
      <c r="SMJ5" s="70"/>
      <c r="SMK5" s="70"/>
      <c r="SML5" s="70"/>
      <c r="SMM5" s="70"/>
      <c r="SMN5" s="70"/>
      <c r="SMO5" s="70"/>
      <c r="SMP5" s="70"/>
      <c r="SMQ5" s="70"/>
      <c r="SMR5" s="70"/>
      <c r="SMS5" s="70"/>
      <c r="SMT5" s="70"/>
      <c r="SMU5" s="70"/>
      <c r="SMV5" s="70"/>
      <c r="SMW5" s="70"/>
      <c r="SMX5" s="70"/>
      <c r="SMY5" s="70"/>
      <c r="SMZ5" s="70"/>
      <c r="SNA5" s="70"/>
      <c r="SNB5" s="70"/>
      <c r="SNC5" s="70"/>
      <c r="SND5" s="70"/>
      <c r="SNE5" s="70"/>
      <c r="SNF5" s="70"/>
      <c r="SNG5" s="70"/>
      <c r="SNH5" s="70"/>
      <c r="SNI5" s="70"/>
      <c r="SNJ5" s="70"/>
      <c r="SNK5" s="70"/>
      <c r="SNL5" s="70"/>
      <c r="SNM5" s="70"/>
      <c r="SNN5" s="70"/>
      <c r="SNO5" s="70"/>
      <c r="SNP5" s="70"/>
      <c r="SNQ5" s="70"/>
      <c r="SNR5" s="70"/>
      <c r="SNS5" s="70"/>
      <c r="SNT5" s="70"/>
      <c r="SNU5" s="70"/>
      <c r="SNV5" s="70"/>
      <c r="SNW5" s="70"/>
      <c r="SNX5" s="70"/>
      <c r="SNY5" s="70"/>
      <c r="SNZ5" s="70"/>
      <c r="SOA5" s="70"/>
      <c r="SOB5" s="70"/>
      <c r="SOC5" s="70"/>
      <c r="SOD5" s="70"/>
      <c r="SOE5" s="70"/>
      <c r="SOF5" s="70"/>
      <c r="SOG5" s="70"/>
      <c r="SOH5" s="70"/>
      <c r="SOI5" s="70"/>
      <c r="SOJ5" s="70"/>
      <c r="SOK5" s="70"/>
      <c r="SOL5" s="70"/>
      <c r="SOM5" s="70"/>
      <c r="SON5" s="70"/>
      <c r="SOO5" s="70"/>
      <c r="SOP5" s="70"/>
      <c r="SOQ5" s="70"/>
      <c r="SOR5" s="70"/>
      <c r="SOS5" s="70"/>
      <c r="SOT5" s="70"/>
      <c r="SOU5" s="70"/>
      <c r="SOV5" s="70"/>
      <c r="SOW5" s="70"/>
      <c r="SOX5" s="70"/>
      <c r="SOY5" s="70"/>
      <c r="SOZ5" s="70"/>
      <c r="SPA5" s="70"/>
      <c r="SPB5" s="70"/>
      <c r="SPC5" s="70"/>
      <c r="SPD5" s="70"/>
      <c r="SPE5" s="70"/>
      <c r="SPF5" s="70"/>
      <c r="SPG5" s="70"/>
      <c r="SPH5" s="70"/>
      <c r="SPI5" s="70"/>
      <c r="SPJ5" s="70"/>
      <c r="SPK5" s="70"/>
      <c r="SPL5" s="70"/>
      <c r="SPM5" s="70"/>
      <c r="SPN5" s="70"/>
      <c r="SPO5" s="70"/>
      <c r="SPP5" s="70"/>
      <c r="SPQ5" s="70"/>
      <c r="SPR5" s="70"/>
      <c r="SPS5" s="70"/>
      <c r="SPT5" s="70"/>
      <c r="SPU5" s="70"/>
      <c r="SPV5" s="70"/>
      <c r="SPW5" s="70"/>
      <c r="SPX5" s="70"/>
      <c r="SPY5" s="70"/>
      <c r="SPZ5" s="70"/>
      <c r="SQA5" s="70"/>
      <c r="SQB5" s="70"/>
      <c r="SQC5" s="70"/>
      <c r="SQD5" s="70"/>
      <c r="SQE5" s="70"/>
      <c r="SQF5" s="70"/>
      <c r="SQG5" s="70"/>
      <c r="SQH5" s="70"/>
      <c r="SQI5" s="70"/>
      <c r="SQJ5" s="70"/>
      <c r="SQK5" s="70"/>
      <c r="SQL5" s="70"/>
      <c r="SQM5" s="70"/>
      <c r="SQN5" s="70"/>
      <c r="SQO5" s="70"/>
      <c r="SQP5" s="70"/>
      <c r="SQQ5" s="70"/>
      <c r="SQR5" s="70"/>
      <c r="SQS5" s="70"/>
      <c r="SQT5" s="70"/>
      <c r="SQU5" s="70"/>
      <c r="SQV5" s="70"/>
      <c r="SQW5" s="70"/>
      <c r="SQX5" s="70"/>
      <c r="SQY5" s="70"/>
      <c r="SQZ5" s="70"/>
      <c r="SRA5" s="70"/>
      <c r="SRB5" s="70"/>
      <c r="SRC5" s="70"/>
      <c r="SRD5" s="70"/>
      <c r="SRE5" s="70"/>
      <c r="SRF5" s="70"/>
      <c r="SRG5" s="70"/>
      <c r="SRH5" s="70"/>
      <c r="SRI5" s="70"/>
      <c r="SRJ5" s="70"/>
      <c r="SRK5" s="70"/>
      <c r="SRL5" s="70"/>
      <c r="SRM5" s="70"/>
      <c r="SRN5" s="70"/>
      <c r="SRO5" s="70"/>
      <c r="SRP5" s="70"/>
      <c r="SRQ5" s="70"/>
      <c r="SRR5" s="70"/>
      <c r="SRS5" s="70"/>
      <c r="SRT5" s="70"/>
      <c r="SRU5" s="70"/>
      <c r="SRV5" s="70"/>
      <c r="SRW5" s="70"/>
      <c r="SRX5" s="70"/>
      <c r="SRY5" s="70"/>
      <c r="SRZ5" s="70"/>
      <c r="SSA5" s="70"/>
      <c r="SSB5" s="70"/>
      <c r="SSC5" s="70"/>
      <c r="SSD5" s="70"/>
      <c r="SSE5" s="70"/>
      <c r="SSF5" s="70"/>
      <c r="SSG5" s="70"/>
      <c r="SSH5" s="70"/>
      <c r="SSI5" s="70"/>
      <c r="SSJ5" s="70"/>
      <c r="SSK5" s="70"/>
      <c r="SSL5" s="70"/>
      <c r="SSM5" s="70"/>
      <c r="SSN5" s="70"/>
      <c r="SSO5" s="70"/>
      <c r="SSP5" s="70"/>
      <c r="SSQ5" s="70"/>
      <c r="SSR5" s="70"/>
      <c r="SSS5" s="70"/>
      <c r="SST5" s="70"/>
      <c r="SSU5" s="70"/>
      <c r="SSV5" s="70"/>
      <c r="SSW5" s="70"/>
      <c r="SSX5" s="70"/>
      <c r="SSY5" s="70"/>
      <c r="SSZ5" s="70"/>
      <c r="STA5" s="70"/>
      <c r="STB5" s="70"/>
      <c r="STC5" s="70"/>
      <c r="STD5" s="70"/>
      <c r="STE5" s="70"/>
      <c r="STF5" s="70"/>
      <c r="STG5" s="70"/>
      <c r="STH5" s="70"/>
      <c r="STI5" s="70"/>
      <c r="STJ5" s="70"/>
      <c r="STK5" s="70"/>
      <c r="STL5" s="70"/>
      <c r="STM5" s="70"/>
      <c r="STN5" s="70"/>
      <c r="STO5" s="70"/>
      <c r="STP5" s="70"/>
      <c r="STQ5" s="70"/>
      <c r="STR5" s="70"/>
      <c r="STS5" s="70"/>
      <c r="STT5" s="70"/>
      <c r="STU5" s="70"/>
      <c r="STV5" s="70"/>
      <c r="STW5" s="70"/>
      <c r="STX5" s="70"/>
      <c r="STY5" s="70"/>
      <c r="STZ5" s="70"/>
      <c r="SUA5" s="70"/>
      <c r="SUB5" s="70"/>
      <c r="SUC5" s="70"/>
      <c r="SUD5" s="70"/>
      <c r="SUE5" s="70"/>
      <c r="SUF5" s="70"/>
      <c r="SUG5" s="70"/>
      <c r="SUH5" s="70"/>
      <c r="SUI5" s="70"/>
      <c r="SUJ5" s="70"/>
      <c r="SUK5" s="70"/>
      <c r="SUL5" s="70"/>
      <c r="SUM5" s="70"/>
      <c r="SUN5" s="70"/>
      <c r="SUO5" s="70"/>
      <c r="SUP5" s="70"/>
      <c r="SUQ5" s="70"/>
      <c r="SUR5" s="70"/>
      <c r="SUS5" s="70"/>
      <c r="SUT5" s="70"/>
      <c r="SUU5" s="70"/>
      <c r="SUV5" s="70"/>
      <c r="SUW5" s="70"/>
      <c r="SUX5" s="70"/>
      <c r="SUY5" s="70"/>
      <c r="SUZ5" s="70"/>
      <c r="SVA5" s="70"/>
      <c r="SVB5" s="70"/>
      <c r="SVC5" s="70"/>
      <c r="SVD5" s="70"/>
      <c r="SVE5" s="70"/>
      <c r="SVF5" s="70"/>
      <c r="SVG5" s="70"/>
      <c r="SVH5" s="70"/>
      <c r="SVI5" s="70"/>
      <c r="SVJ5" s="70"/>
      <c r="SVK5" s="70"/>
      <c r="SVL5" s="70"/>
      <c r="SVM5" s="70"/>
      <c r="SVN5" s="70"/>
      <c r="SVO5" s="70"/>
      <c r="SVP5" s="70"/>
      <c r="SVQ5" s="70"/>
      <c r="SVR5" s="70"/>
      <c r="SVS5" s="70"/>
      <c r="SVT5" s="70"/>
      <c r="SVU5" s="70"/>
      <c r="SVV5" s="70"/>
      <c r="SVW5" s="70"/>
      <c r="SVX5" s="70"/>
      <c r="SVY5" s="70"/>
      <c r="SVZ5" s="70"/>
      <c r="SWA5" s="70"/>
      <c r="SWB5" s="70"/>
      <c r="SWC5" s="70"/>
      <c r="SWD5" s="70"/>
      <c r="SWE5" s="70"/>
      <c r="SWF5" s="70"/>
      <c r="SWG5" s="70"/>
      <c r="SWH5" s="70"/>
      <c r="SWI5" s="70"/>
      <c r="SWJ5" s="70"/>
      <c r="SWK5" s="70"/>
      <c r="SWL5" s="70"/>
      <c r="SWM5" s="70"/>
      <c r="SWN5" s="70"/>
      <c r="SWO5" s="70"/>
      <c r="SWP5" s="70"/>
      <c r="SWQ5" s="70"/>
      <c r="SWR5" s="70"/>
      <c r="SWS5" s="70"/>
      <c r="SWT5" s="70"/>
      <c r="SWU5" s="70"/>
      <c r="SWV5" s="70"/>
      <c r="SWW5" s="70"/>
      <c r="SWX5" s="70"/>
      <c r="SWY5" s="70"/>
      <c r="SWZ5" s="70"/>
      <c r="SXA5" s="70"/>
      <c r="SXB5" s="70"/>
      <c r="SXC5" s="70"/>
      <c r="SXD5" s="70"/>
      <c r="SXE5" s="70"/>
      <c r="SXF5" s="70"/>
      <c r="SXG5" s="70"/>
      <c r="SXH5" s="70"/>
      <c r="SXI5" s="70"/>
      <c r="SXJ5" s="70"/>
      <c r="SXK5" s="70"/>
      <c r="SXL5" s="70"/>
      <c r="SXM5" s="70"/>
      <c r="SXN5" s="70"/>
      <c r="SXO5" s="70"/>
      <c r="SXP5" s="70"/>
      <c r="SXQ5" s="70"/>
      <c r="SXR5" s="70"/>
      <c r="SXS5" s="70"/>
      <c r="SXT5" s="70"/>
      <c r="SXU5" s="70"/>
      <c r="SXV5" s="70"/>
      <c r="SXW5" s="70"/>
      <c r="SXX5" s="70"/>
      <c r="SXY5" s="70"/>
      <c r="SXZ5" s="70"/>
      <c r="SYA5" s="70"/>
      <c r="SYB5" s="70"/>
      <c r="SYC5" s="70"/>
      <c r="SYD5" s="70"/>
      <c r="SYE5" s="70"/>
      <c r="SYF5" s="70"/>
      <c r="SYG5" s="70"/>
      <c r="SYH5" s="70"/>
      <c r="SYI5" s="70"/>
      <c r="SYJ5" s="70"/>
      <c r="SYK5" s="70"/>
      <c r="SYL5" s="70"/>
      <c r="SYM5" s="70"/>
      <c r="SYN5" s="70"/>
      <c r="SYO5" s="70"/>
      <c r="SYP5" s="70"/>
      <c r="SYQ5" s="70"/>
      <c r="SYR5" s="70"/>
      <c r="SYS5" s="70"/>
      <c r="SYT5" s="70"/>
      <c r="SYU5" s="70"/>
      <c r="SYV5" s="70"/>
      <c r="SYW5" s="70"/>
      <c r="SYX5" s="70"/>
      <c r="SYY5" s="70"/>
      <c r="SYZ5" s="70"/>
      <c r="SZA5" s="70"/>
      <c r="SZB5" s="70"/>
      <c r="SZC5" s="70"/>
      <c r="SZD5" s="70"/>
      <c r="SZE5" s="70"/>
      <c r="SZF5" s="70"/>
      <c r="SZG5" s="70"/>
      <c r="SZH5" s="70"/>
      <c r="SZI5" s="70"/>
      <c r="SZJ5" s="70"/>
      <c r="SZK5" s="70"/>
      <c r="SZL5" s="70"/>
      <c r="SZM5" s="70"/>
      <c r="SZN5" s="70"/>
      <c r="SZO5" s="70"/>
      <c r="SZP5" s="70"/>
      <c r="SZQ5" s="70"/>
      <c r="SZR5" s="70"/>
      <c r="SZS5" s="70"/>
      <c r="SZT5" s="70"/>
      <c r="SZU5" s="70"/>
      <c r="SZV5" s="70"/>
      <c r="SZW5" s="70"/>
      <c r="SZX5" s="70"/>
      <c r="SZY5" s="70"/>
      <c r="SZZ5" s="70"/>
      <c r="TAA5" s="70"/>
      <c r="TAB5" s="70"/>
      <c r="TAC5" s="70"/>
      <c r="TAD5" s="70"/>
      <c r="TAE5" s="70"/>
      <c r="TAF5" s="70"/>
      <c r="TAG5" s="70"/>
      <c r="TAH5" s="70"/>
      <c r="TAI5" s="70"/>
      <c r="TAJ5" s="70"/>
      <c r="TAK5" s="70"/>
      <c r="TAL5" s="70"/>
      <c r="TAM5" s="70"/>
      <c r="TAN5" s="70"/>
      <c r="TAO5" s="70"/>
      <c r="TAP5" s="70"/>
      <c r="TAQ5" s="70"/>
      <c r="TAR5" s="70"/>
      <c r="TAS5" s="70"/>
      <c r="TAT5" s="70"/>
      <c r="TAU5" s="70"/>
      <c r="TAV5" s="70"/>
      <c r="TAW5" s="70"/>
      <c r="TAX5" s="70"/>
      <c r="TAY5" s="70"/>
      <c r="TAZ5" s="70"/>
      <c r="TBA5" s="70"/>
      <c r="TBB5" s="70"/>
      <c r="TBC5" s="70"/>
      <c r="TBD5" s="70"/>
      <c r="TBE5" s="70"/>
      <c r="TBF5" s="70"/>
      <c r="TBG5" s="70"/>
      <c r="TBH5" s="70"/>
      <c r="TBI5" s="70"/>
      <c r="TBJ5" s="70"/>
      <c r="TBK5" s="70"/>
      <c r="TBL5" s="70"/>
      <c r="TBM5" s="70"/>
      <c r="TBN5" s="70"/>
      <c r="TBO5" s="70"/>
      <c r="TBP5" s="70"/>
      <c r="TBQ5" s="70"/>
      <c r="TBR5" s="70"/>
      <c r="TBS5" s="70"/>
      <c r="TBT5" s="70"/>
      <c r="TBU5" s="70"/>
      <c r="TBV5" s="70"/>
      <c r="TBW5" s="70"/>
      <c r="TBX5" s="70"/>
      <c r="TBY5" s="70"/>
      <c r="TBZ5" s="70"/>
      <c r="TCA5" s="70"/>
      <c r="TCB5" s="70"/>
      <c r="TCC5" s="70"/>
      <c r="TCD5" s="70"/>
      <c r="TCE5" s="70"/>
      <c r="TCF5" s="70"/>
      <c r="TCG5" s="70"/>
      <c r="TCH5" s="70"/>
      <c r="TCI5" s="70"/>
      <c r="TCJ5" s="70"/>
      <c r="TCK5" s="70"/>
      <c r="TCL5" s="70"/>
      <c r="TCM5" s="70"/>
      <c r="TCN5" s="70"/>
      <c r="TCO5" s="70"/>
      <c r="TCP5" s="70"/>
      <c r="TCQ5" s="70"/>
      <c r="TCR5" s="70"/>
      <c r="TCS5" s="70"/>
      <c r="TCT5" s="70"/>
      <c r="TCU5" s="70"/>
      <c r="TCV5" s="70"/>
      <c r="TCW5" s="70"/>
      <c r="TCX5" s="70"/>
      <c r="TCY5" s="70"/>
      <c r="TCZ5" s="70"/>
      <c r="TDA5" s="70"/>
      <c r="TDB5" s="70"/>
      <c r="TDC5" s="70"/>
      <c r="TDD5" s="70"/>
      <c r="TDE5" s="70"/>
      <c r="TDF5" s="70"/>
      <c r="TDG5" s="70"/>
      <c r="TDH5" s="70"/>
      <c r="TDI5" s="70"/>
      <c r="TDJ5" s="70"/>
      <c r="TDK5" s="70"/>
      <c r="TDL5" s="70"/>
      <c r="TDM5" s="70"/>
      <c r="TDN5" s="70"/>
      <c r="TDO5" s="70"/>
      <c r="TDP5" s="70"/>
      <c r="TDQ5" s="70"/>
      <c r="TDR5" s="70"/>
      <c r="TDS5" s="70"/>
      <c r="TDT5" s="70"/>
      <c r="TDU5" s="70"/>
      <c r="TDV5" s="70"/>
      <c r="TDW5" s="70"/>
      <c r="TDX5" s="70"/>
      <c r="TDY5" s="70"/>
      <c r="TDZ5" s="70"/>
      <c r="TEA5" s="70"/>
      <c r="TEB5" s="70"/>
      <c r="TEC5" s="70"/>
      <c r="TED5" s="70"/>
      <c r="TEE5" s="70"/>
      <c r="TEF5" s="70"/>
      <c r="TEG5" s="70"/>
      <c r="TEH5" s="70"/>
      <c r="TEI5" s="70"/>
      <c r="TEJ5" s="70"/>
      <c r="TEK5" s="70"/>
      <c r="TEL5" s="70"/>
      <c r="TEM5" s="70"/>
      <c r="TEN5" s="70"/>
      <c r="TEO5" s="70"/>
      <c r="TEP5" s="70"/>
      <c r="TEQ5" s="70"/>
      <c r="TER5" s="70"/>
      <c r="TES5" s="70"/>
      <c r="TET5" s="70"/>
      <c r="TEU5" s="70"/>
      <c r="TEV5" s="70"/>
      <c r="TEW5" s="70"/>
      <c r="TEX5" s="70"/>
      <c r="TEY5" s="70"/>
      <c r="TEZ5" s="70"/>
      <c r="TFA5" s="70"/>
      <c r="TFB5" s="70"/>
      <c r="TFC5" s="70"/>
      <c r="TFD5" s="70"/>
      <c r="TFE5" s="70"/>
      <c r="TFF5" s="70"/>
      <c r="TFG5" s="70"/>
      <c r="TFH5" s="70"/>
      <c r="TFI5" s="70"/>
      <c r="TFJ5" s="70"/>
      <c r="TFK5" s="70"/>
      <c r="TFL5" s="70"/>
      <c r="TFM5" s="70"/>
      <c r="TFN5" s="70"/>
      <c r="TFO5" s="70"/>
      <c r="TFP5" s="70"/>
      <c r="TFQ5" s="70"/>
      <c r="TFR5" s="70"/>
      <c r="TFS5" s="70"/>
      <c r="TFT5" s="70"/>
      <c r="TFU5" s="70"/>
      <c r="TFV5" s="70"/>
      <c r="TFW5" s="70"/>
      <c r="TFX5" s="70"/>
      <c r="TFY5" s="70"/>
      <c r="TFZ5" s="70"/>
      <c r="TGA5" s="70"/>
      <c r="TGB5" s="70"/>
      <c r="TGC5" s="70"/>
      <c r="TGD5" s="70"/>
      <c r="TGE5" s="70"/>
      <c r="TGF5" s="70"/>
      <c r="TGG5" s="70"/>
      <c r="TGH5" s="70"/>
      <c r="TGI5" s="70"/>
      <c r="TGJ5" s="70"/>
      <c r="TGK5" s="70"/>
      <c r="TGL5" s="70"/>
      <c r="TGM5" s="70"/>
      <c r="TGN5" s="70"/>
      <c r="TGO5" s="70"/>
      <c r="TGP5" s="70"/>
      <c r="TGQ5" s="70"/>
      <c r="TGR5" s="70"/>
      <c r="TGS5" s="70"/>
      <c r="TGT5" s="70"/>
      <c r="TGU5" s="70"/>
      <c r="TGV5" s="70"/>
      <c r="TGW5" s="70"/>
      <c r="TGX5" s="70"/>
      <c r="TGY5" s="70"/>
      <c r="TGZ5" s="70"/>
      <c r="THA5" s="70"/>
      <c r="THB5" s="70"/>
      <c r="THC5" s="70"/>
      <c r="THD5" s="70"/>
      <c r="THE5" s="70"/>
      <c r="THF5" s="70"/>
      <c r="THG5" s="70"/>
      <c r="THH5" s="70"/>
      <c r="THI5" s="70"/>
      <c r="THJ5" s="70"/>
      <c r="THK5" s="70"/>
      <c r="THL5" s="70"/>
      <c r="THM5" s="70"/>
      <c r="THN5" s="70"/>
      <c r="THO5" s="70"/>
      <c r="THP5" s="70"/>
      <c r="THQ5" s="70"/>
      <c r="THR5" s="70"/>
      <c r="THS5" s="70"/>
      <c r="THT5" s="70"/>
      <c r="THU5" s="70"/>
      <c r="THV5" s="70"/>
      <c r="THW5" s="70"/>
      <c r="THX5" s="70"/>
      <c r="THY5" s="70"/>
      <c r="THZ5" s="70"/>
      <c r="TIA5" s="70"/>
      <c r="TIB5" s="70"/>
      <c r="TIC5" s="70"/>
      <c r="TID5" s="70"/>
      <c r="TIE5" s="70"/>
      <c r="TIF5" s="70"/>
      <c r="TIG5" s="70"/>
      <c r="TIH5" s="70"/>
      <c r="TII5" s="70"/>
      <c r="TIJ5" s="70"/>
      <c r="TIK5" s="70"/>
      <c r="TIL5" s="70"/>
      <c r="TIM5" s="70"/>
      <c r="TIN5" s="70"/>
      <c r="TIO5" s="70"/>
      <c r="TIP5" s="70"/>
      <c r="TIQ5" s="70"/>
      <c r="TIR5" s="70"/>
      <c r="TIS5" s="70"/>
      <c r="TIT5" s="70"/>
      <c r="TIU5" s="70"/>
      <c r="TIV5" s="70"/>
      <c r="TIW5" s="70"/>
      <c r="TIX5" s="70"/>
      <c r="TIY5" s="70"/>
      <c r="TIZ5" s="70"/>
      <c r="TJA5" s="70"/>
      <c r="TJB5" s="70"/>
      <c r="TJC5" s="70"/>
      <c r="TJD5" s="70"/>
      <c r="TJE5" s="70"/>
      <c r="TJF5" s="70"/>
      <c r="TJG5" s="70"/>
      <c r="TJH5" s="70"/>
      <c r="TJI5" s="70"/>
      <c r="TJJ5" s="70"/>
      <c r="TJK5" s="70"/>
      <c r="TJL5" s="70"/>
      <c r="TJM5" s="70"/>
      <c r="TJN5" s="70"/>
      <c r="TJO5" s="70"/>
      <c r="TJP5" s="70"/>
      <c r="TJQ5" s="70"/>
      <c r="TJR5" s="70"/>
      <c r="TJS5" s="70"/>
      <c r="TJT5" s="70"/>
      <c r="TJU5" s="70"/>
      <c r="TJV5" s="70"/>
      <c r="TJW5" s="70"/>
      <c r="TJX5" s="70"/>
      <c r="TJY5" s="70"/>
      <c r="TJZ5" s="70"/>
      <c r="TKA5" s="70"/>
      <c r="TKB5" s="70"/>
      <c r="TKC5" s="70"/>
      <c r="TKD5" s="70"/>
      <c r="TKE5" s="70"/>
      <c r="TKF5" s="70"/>
      <c r="TKG5" s="70"/>
      <c r="TKH5" s="70"/>
      <c r="TKI5" s="70"/>
      <c r="TKJ5" s="70"/>
      <c r="TKK5" s="70"/>
      <c r="TKL5" s="70"/>
      <c r="TKM5" s="70"/>
      <c r="TKN5" s="70"/>
      <c r="TKO5" s="70"/>
      <c r="TKP5" s="70"/>
      <c r="TKQ5" s="70"/>
      <c r="TKR5" s="70"/>
      <c r="TKS5" s="70"/>
      <c r="TKT5" s="70"/>
      <c r="TKU5" s="70"/>
      <c r="TKV5" s="70"/>
      <c r="TKW5" s="70"/>
      <c r="TKX5" s="70"/>
      <c r="TKY5" s="70"/>
      <c r="TKZ5" s="70"/>
      <c r="TLA5" s="70"/>
      <c r="TLB5" s="70"/>
      <c r="TLC5" s="70"/>
      <c r="TLD5" s="70"/>
      <c r="TLE5" s="70"/>
      <c r="TLF5" s="70"/>
      <c r="TLG5" s="70"/>
      <c r="TLH5" s="70"/>
      <c r="TLI5" s="70"/>
      <c r="TLJ5" s="70"/>
      <c r="TLK5" s="70"/>
      <c r="TLL5" s="70"/>
      <c r="TLM5" s="70"/>
      <c r="TLN5" s="70"/>
      <c r="TLO5" s="70"/>
      <c r="TLP5" s="70"/>
      <c r="TLQ5" s="70"/>
      <c r="TLR5" s="70"/>
      <c r="TLS5" s="70"/>
      <c r="TLT5" s="70"/>
      <c r="TLU5" s="70"/>
      <c r="TLV5" s="70"/>
      <c r="TLW5" s="70"/>
      <c r="TLX5" s="70"/>
      <c r="TLY5" s="70"/>
      <c r="TLZ5" s="70"/>
      <c r="TMA5" s="70"/>
      <c r="TMB5" s="70"/>
      <c r="TMC5" s="70"/>
      <c r="TMD5" s="70"/>
      <c r="TME5" s="70"/>
      <c r="TMF5" s="70"/>
      <c r="TMG5" s="70"/>
      <c r="TMH5" s="70"/>
      <c r="TMI5" s="70"/>
      <c r="TMJ5" s="70"/>
      <c r="TMK5" s="70"/>
      <c r="TML5" s="70"/>
      <c r="TMM5" s="70"/>
      <c r="TMN5" s="70"/>
      <c r="TMO5" s="70"/>
      <c r="TMP5" s="70"/>
      <c r="TMQ5" s="70"/>
      <c r="TMR5" s="70"/>
      <c r="TMS5" s="70"/>
      <c r="TMT5" s="70"/>
      <c r="TMU5" s="70"/>
      <c r="TMV5" s="70"/>
      <c r="TMW5" s="70"/>
      <c r="TMX5" s="70"/>
      <c r="TMY5" s="70"/>
      <c r="TMZ5" s="70"/>
      <c r="TNA5" s="70"/>
      <c r="TNB5" s="70"/>
      <c r="TNC5" s="70"/>
      <c r="TND5" s="70"/>
      <c r="TNE5" s="70"/>
      <c r="TNF5" s="70"/>
      <c r="TNG5" s="70"/>
      <c r="TNH5" s="70"/>
      <c r="TNI5" s="70"/>
      <c r="TNJ5" s="70"/>
      <c r="TNK5" s="70"/>
      <c r="TNL5" s="70"/>
      <c r="TNM5" s="70"/>
      <c r="TNN5" s="70"/>
      <c r="TNO5" s="70"/>
      <c r="TNP5" s="70"/>
      <c r="TNQ5" s="70"/>
      <c r="TNR5" s="70"/>
      <c r="TNS5" s="70"/>
      <c r="TNT5" s="70"/>
      <c r="TNU5" s="70"/>
      <c r="TNV5" s="70"/>
      <c r="TNW5" s="70"/>
      <c r="TNX5" s="70"/>
      <c r="TNY5" s="70"/>
      <c r="TNZ5" s="70"/>
      <c r="TOA5" s="70"/>
      <c r="TOB5" s="70"/>
      <c r="TOC5" s="70"/>
      <c r="TOD5" s="70"/>
      <c r="TOE5" s="70"/>
      <c r="TOF5" s="70"/>
      <c r="TOG5" s="70"/>
      <c r="TOH5" s="70"/>
      <c r="TOI5" s="70"/>
      <c r="TOJ5" s="70"/>
      <c r="TOK5" s="70"/>
      <c r="TOL5" s="70"/>
      <c r="TOM5" s="70"/>
      <c r="TON5" s="70"/>
      <c r="TOO5" s="70"/>
      <c r="TOP5" s="70"/>
      <c r="TOQ5" s="70"/>
      <c r="TOR5" s="70"/>
      <c r="TOS5" s="70"/>
      <c r="TOT5" s="70"/>
      <c r="TOU5" s="70"/>
      <c r="TOV5" s="70"/>
      <c r="TOW5" s="70"/>
      <c r="TOX5" s="70"/>
      <c r="TOY5" s="70"/>
      <c r="TOZ5" s="70"/>
      <c r="TPA5" s="70"/>
      <c r="TPB5" s="70"/>
      <c r="TPC5" s="70"/>
      <c r="TPD5" s="70"/>
      <c r="TPE5" s="70"/>
      <c r="TPF5" s="70"/>
      <c r="TPG5" s="70"/>
      <c r="TPH5" s="70"/>
      <c r="TPI5" s="70"/>
      <c r="TPJ5" s="70"/>
      <c r="TPK5" s="70"/>
      <c r="TPL5" s="70"/>
      <c r="TPM5" s="70"/>
      <c r="TPN5" s="70"/>
      <c r="TPO5" s="70"/>
      <c r="TPP5" s="70"/>
      <c r="TPQ5" s="70"/>
      <c r="TPR5" s="70"/>
      <c r="TPS5" s="70"/>
      <c r="TPT5" s="70"/>
      <c r="TPU5" s="70"/>
      <c r="TPV5" s="70"/>
      <c r="TPW5" s="70"/>
      <c r="TPX5" s="70"/>
      <c r="TPY5" s="70"/>
      <c r="TPZ5" s="70"/>
      <c r="TQA5" s="70"/>
      <c r="TQB5" s="70"/>
      <c r="TQC5" s="70"/>
      <c r="TQD5" s="70"/>
      <c r="TQE5" s="70"/>
      <c r="TQF5" s="70"/>
      <c r="TQG5" s="70"/>
      <c r="TQH5" s="70"/>
      <c r="TQI5" s="70"/>
      <c r="TQJ5" s="70"/>
      <c r="TQK5" s="70"/>
      <c r="TQL5" s="70"/>
      <c r="TQM5" s="70"/>
      <c r="TQN5" s="70"/>
      <c r="TQO5" s="70"/>
      <c r="TQP5" s="70"/>
      <c r="TQQ5" s="70"/>
      <c r="TQR5" s="70"/>
      <c r="TQS5" s="70"/>
      <c r="TQT5" s="70"/>
      <c r="TQU5" s="70"/>
      <c r="TQV5" s="70"/>
      <c r="TQW5" s="70"/>
      <c r="TQX5" s="70"/>
      <c r="TQY5" s="70"/>
      <c r="TQZ5" s="70"/>
      <c r="TRA5" s="70"/>
      <c r="TRB5" s="70"/>
      <c r="TRC5" s="70"/>
      <c r="TRD5" s="70"/>
      <c r="TRE5" s="70"/>
      <c r="TRF5" s="70"/>
      <c r="TRG5" s="70"/>
      <c r="TRH5" s="70"/>
      <c r="TRI5" s="70"/>
      <c r="TRJ5" s="70"/>
      <c r="TRK5" s="70"/>
      <c r="TRL5" s="70"/>
      <c r="TRM5" s="70"/>
      <c r="TRN5" s="70"/>
      <c r="TRO5" s="70"/>
      <c r="TRP5" s="70"/>
      <c r="TRQ5" s="70"/>
      <c r="TRR5" s="70"/>
      <c r="TRS5" s="70"/>
      <c r="TRT5" s="70"/>
      <c r="TRU5" s="70"/>
      <c r="TRV5" s="70"/>
      <c r="TRW5" s="70"/>
      <c r="TRX5" s="70"/>
      <c r="TRY5" s="70"/>
      <c r="TRZ5" s="70"/>
      <c r="TSA5" s="70"/>
      <c r="TSB5" s="70"/>
      <c r="TSC5" s="70"/>
      <c r="TSD5" s="70"/>
      <c r="TSE5" s="70"/>
      <c r="TSF5" s="70"/>
      <c r="TSG5" s="70"/>
      <c r="TSH5" s="70"/>
      <c r="TSI5" s="70"/>
      <c r="TSJ5" s="70"/>
      <c r="TSK5" s="70"/>
      <c r="TSL5" s="70"/>
      <c r="TSM5" s="70"/>
      <c r="TSN5" s="70"/>
      <c r="TSO5" s="70"/>
      <c r="TSP5" s="70"/>
      <c r="TSQ5" s="70"/>
      <c r="TSR5" s="70"/>
      <c r="TSS5" s="70"/>
      <c r="TST5" s="70"/>
      <c r="TSU5" s="70"/>
      <c r="TSV5" s="70"/>
      <c r="TSW5" s="70"/>
      <c r="TSX5" s="70"/>
      <c r="TSY5" s="70"/>
      <c r="TSZ5" s="70"/>
      <c r="TTA5" s="70"/>
      <c r="TTB5" s="70"/>
      <c r="TTC5" s="70"/>
      <c r="TTD5" s="70"/>
      <c r="TTE5" s="70"/>
      <c r="TTF5" s="70"/>
      <c r="TTG5" s="70"/>
      <c r="TTH5" s="70"/>
      <c r="TTI5" s="70"/>
      <c r="TTJ5" s="70"/>
      <c r="TTK5" s="70"/>
      <c r="TTL5" s="70"/>
      <c r="TTM5" s="70"/>
      <c r="TTN5" s="70"/>
      <c r="TTO5" s="70"/>
      <c r="TTP5" s="70"/>
      <c r="TTQ5" s="70"/>
      <c r="TTR5" s="70"/>
      <c r="TTS5" s="70"/>
      <c r="TTT5" s="70"/>
      <c r="TTU5" s="70"/>
      <c r="TTV5" s="70"/>
      <c r="TTW5" s="70"/>
      <c r="TTX5" s="70"/>
      <c r="TTY5" s="70"/>
      <c r="TTZ5" s="70"/>
      <c r="TUA5" s="70"/>
      <c r="TUB5" s="70"/>
      <c r="TUC5" s="70"/>
      <c r="TUD5" s="70"/>
      <c r="TUE5" s="70"/>
      <c r="TUF5" s="70"/>
      <c r="TUG5" s="70"/>
      <c r="TUH5" s="70"/>
      <c r="TUI5" s="70"/>
      <c r="TUJ5" s="70"/>
      <c r="TUK5" s="70"/>
      <c r="TUL5" s="70"/>
      <c r="TUM5" s="70"/>
      <c r="TUN5" s="70"/>
      <c r="TUO5" s="70"/>
      <c r="TUP5" s="70"/>
      <c r="TUQ5" s="70"/>
      <c r="TUR5" s="70"/>
      <c r="TUS5" s="70"/>
      <c r="TUT5" s="70"/>
      <c r="TUU5" s="70"/>
      <c r="TUV5" s="70"/>
      <c r="TUW5" s="70"/>
      <c r="TUX5" s="70"/>
      <c r="TUY5" s="70"/>
      <c r="TUZ5" s="70"/>
      <c r="TVA5" s="70"/>
      <c r="TVB5" s="70"/>
      <c r="TVC5" s="70"/>
      <c r="TVD5" s="70"/>
      <c r="TVE5" s="70"/>
      <c r="TVF5" s="70"/>
      <c r="TVG5" s="70"/>
      <c r="TVH5" s="70"/>
      <c r="TVI5" s="70"/>
      <c r="TVJ5" s="70"/>
      <c r="TVK5" s="70"/>
      <c r="TVL5" s="70"/>
      <c r="TVM5" s="70"/>
      <c r="TVN5" s="70"/>
      <c r="TVO5" s="70"/>
      <c r="TVP5" s="70"/>
      <c r="TVQ5" s="70"/>
      <c r="TVR5" s="70"/>
      <c r="TVS5" s="70"/>
      <c r="TVT5" s="70"/>
      <c r="TVU5" s="70"/>
      <c r="TVV5" s="70"/>
      <c r="TVW5" s="70"/>
      <c r="TVX5" s="70"/>
      <c r="TVY5" s="70"/>
      <c r="TVZ5" s="70"/>
      <c r="TWA5" s="70"/>
      <c r="TWB5" s="70"/>
      <c r="TWC5" s="70"/>
      <c r="TWD5" s="70"/>
      <c r="TWE5" s="70"/>
      <c r="TWF5" s="70"/>
      <c r="TWG5" s="70"/>
      <c r="TWH5" s="70"/>
      <c r="TWI5" s="70"/>
      <c r="TWJ5" s="70"/>
      <c r="TWK5" s="70"/>
      <c r="TWL5" s="70"/>
      <c r="TWM5" s="70"/>
      <c r="TWN5" s="70"/>
      <c r="TWO5" s="70"/>
      <c r="TWP5" s="70"/>
      <c r="TWQ5" s="70"/>
      <c r="TWR5" s="70"/>
      <c r="TWS5" s="70"/>
      <c r="TWT5" s="70"/>
      <c r="TWU5" s="70"/>
      <c r="TWV5" s="70"/>
      <c r="TWW5" s="70"/>
      <c r="TWX5" s="70"/>
      <c r="TWY5" s="70"/>
      <c r="TWZ5" s="70"/>
      <c r="TXA5" s="70"/>
      <c r="TXB5" s="70"/>
      <c r="TXC5" s="70"/>
      <c r="TXD5" s="70"/>
      <c r="TXE5" s="70"/>
      <c r="TXF5" s="70"/>
      <c r="TXG5" s="70"/>
      <c r="TXH5" s="70"/>
      <c r="TXI5" s="70"/>
      <c r="TXJ5" s="70"/>
      <c r="TXK5" s="70"/>
      <c r="TXL5" s="70"/>
      <c r="TXM5" s="70"/>
      <c r="TXN5" s="70"/>
      <c r="TXO5" s="70"/>
      <c r="TXP5" s="70"/>
      <c r="TXQ5" s="70"/>
      <c r="TXR5" s="70"/>
      <c r="TXS5" s="70"/>
      <c r="TXT5" s="70"/>
      <c r="TXU5" s="70"/>
      <c r="TXV5" s="70"/>
      <c r="TXW5" s="70"/>
      <c r="TXX5" s="70"/>
      <c r="TXY5" s="70"/>
      <c r="TXZ5" s="70"/>
      <c r="TYA5" s="70"/>
      <c r="TYB5" s="70"/>
      <c r="TYC5" s="70"/>
      <c r="TYD5" s="70"/>
      <c r="TYE5" s="70"/>
      <c r="TYF5" s="70"/>
      <c r="TYG5" s="70"/>
      <c r="TYH5" s="70"/>
      <c r="TYI5" s="70"/>
      <c r="TYJ5" s="70"/>
      <c r="TYK5" s="70"/>
      <c r="TYL5" s="70"/>
      <c r="TYM5" s="70"/>
      <c r="TYN5" s="70"/>
      <c r="TYO5" s="70"/>
      <c r="TYP5" s="70"/>
      <c r="TYQ5" s="70"/>
      <c r="TYR5" s="70"/>
      <c r="TYS5" s="70"/>
      <c r="TYT5" s="70"/>
      <c r="TYU5" s="70"/>
      <c r="TYV5" s="70"/>
      <c r="TYW5" s="70"/>
      <c r="TYX5" s="70"/>
      <c r="TYY5" s="70"/>
      <c r="TYZ5" s="70"/>
      <c r="TZA5" s="70"/>
      <c r="TZB5" s="70"/>
      <c r="TZC5" s="70"/>
      <c r="TZD5" s="70"/>
      <c r="TZE5" s="70"/>
      <c r="TZF5" s="70"/>
      <c r="TZG5" s="70"/>
      <c r="TZH5" s="70"/>
      <c r="TZI5" s="70"/>
      <c r="TZJ5" s="70"/>
      <c r="TZK5" s="70"/>
      <c r="TZL5" s="70"/>
      <c r="TZM5" s="70"/>
      <c r="TZN5" s="70"/>
      <c r="TZO5" s="70"/>
      <c r="TZP5" s="70"/>
      <c r="TZQ5" s="70"/>
      <c r="TZR5" s="70"/>
      <c r="TZS5" s="70"/>
      <c r="TZT5" s="70"/>
      <c r="TZU5" s="70"/>
      <c r="TZV5" s="70"/>
      <c r="TZW5" s="70"/>
      <c r="TZX5" s="70"/>
      <c r="TZY5" s="70"/>
      <c r="TZZ5" s="70"/>
      <c r="UAA5" s="70"/>
      <c r="UAB5" s="70"/>
      <c r="UAC5" s="70"/>
      <c r="UAD5" s="70"/>
      <c r="UAE5" s="70"/>
      <c r="UAF5" s="70"/>
      <c r="UAG5" s="70"/>
      <c r="UAH5" s="70"/>
      <c r="UAI5" s="70"/>
      <c r="UAJ5" s="70"/>
      <c r="UAK5" s="70"/>
      <c r="UAL5" s="70"/>
      <c r="UAM5" s="70"/>
      <c r="UAN5" s="70"/>
      <c r="UAO5" s="70"/>
      <c r="UAP5" s="70"/>
      <c r="UAQ5" s="70"/>
      <c r="UAR5" s="70"/>
      <c r="UAS5" s="70"/>
      <c r="UAT5" s="70"/>
      <c r="UAU5" s="70"/>
      <c r="UAV5" s="70"/>
      <c r="UAW5" s="70"/>
      <c r="UAX5" s="70"/>
      <c r="UAY5" s="70"/>
      <c r="UAZ5" s="70"/>
      <c r="UBA5" s="70"/>
      <c r="UBB5" s="70"/>
      <c r="UBC5" s="70"/>
      <c r="UBD5" s="70"/>
      <c r="UBE5" s="70"/>
      <c r="UBF5" s="70"/>
      <c r="UBG5" s="70"/>
      <c r="UBH5" s="70"/>
      <c r="UBI5" s="70"/>
      <c r="UBJ5" s="70"/>
      <c r="UBK5" s="70"/>
      <c r="UBL5" s="70"/>
      <c r="UBM5" s="70"/>
      <c r="UBN5" s="70"/>
      <c r="UBO5" s="70"/>
      <c r="UBP5" s="70"/>
      <c r="UBQ5" s="70"/>
      <c r="UBR5" s="70"/>
      <c r="UBS5" s="70"/>
      <c r="UBT5" s="70"/>
      <c r="UBU5" s="70"/>
      <c r="UBV5" s="70"/>
      <c r="UBW5" s="70"/>
      <c r="UBX5" s="70"/>
      <c r="UBY5" s="70"/>
      <c r="UBZ5" s="70"/>
      <c r="UCA5" s="70"/>
      <c r="UCB5" s="70"/>
      <c r="UCC5" s="70"/>
      <c r="UCD5" s="70"/>
      <c r="UCE5" s="70"/>
      <c r="UCF5" s="70"/>
      <c r="UCG5" s="70"/>
      <c r="UCH5" s="70"/>
      <c r="UCI5" s="70"/>
      <c r="UCJ5" s="70"/>
      <c r="UCK5" s="70"/>
      <c r="UCL5" s="70"/>
      <c r="UCM5" s="70"/>
      <c r="UCN5" s="70"/>
      <c r="UCO5" s="70"/>
      <c r="UCP5" s="70"/>
      <c r="UCQ5" s="70"/>
      <c r="UCR5" s="70"/>
      <c r="UCS5" s="70"/>
      <c r="UCT5" s="70"/>
      <c r="UCU5" s="70"/>
      <c r="UCV5" s="70"/>
      <c r="UCW5" s="70"/>
      <c r="UCX5" s="70"/>
      <c r="UCY5" s="70"/>
      <c r="UCZ5" s="70"/>
      <c r="UDA5" s="70"/>
      <c r="UDB5" s="70"/>
      <c r="UDC5" s="70"/>
      <c r="UDD5" s="70"/>
      <c r="UDE5" s="70"/>
      <c r="UDF5" s="70"/>
      <c r="UDG5" s="70"/>
      <c r="UDH5" s="70"/>
      <c r="UDI5" s="70"/>
      <c r="UDJ5" s="70"/>
      <c r="UDK5" s="70"/>
      <c r="UDL5" s="70"/>
      <c r="UDM5" s="70"/>
      <c r="UDN5" s="70"/>
      <c r="UDO5" s="70"/>
      <c r="UDP5" s="70"/>
      <c r="UDQ5" s="70"/>
      <c r="UDR5" s="70"/>
      <c r="UDS5" s="70"/>
      <c r="UDT5" s="70"/>
      <c r="UDU5" s="70"/>
      <c r="UDV5" s="70"/>
      <c r="UDW5" s="70"/>
      <c r="UDX5" s="70"/>
      <c r="UDY5" s="70"/>
      <c r="UDZ5" s="70"/>
      <c r="UEA5" s="70"/>
      <c r="UEB5" s="70"/>
      <c r="UEC5" s="70"/>
      <c r="UED5" s="70"/>
      <c r="UEE5" s="70"/>
      <c r="UEF5" s="70"/>
      <c r="UEG5" s="70"/>
      <c r="UEH5" s="70"/>
      <c r="UEI5" s="70"/>
      <c r="UEJ5" s="70"/>
      <c r="UEK5" s="70"/>
      <c r="UEL5" s="70"/>
      <c r="UEM5" s="70"/>
      <c r="UEN5" s="70"/>
      <c r="UEO5" s="70"/>
      <c r="UEP5" s="70"/>
      <c r="UEQ5" s="70"/>
      <c r="UER5" s="70"/>
      <c r="UES5" s="70"/>
      <c r="UET5" s="70"/>
      <c r="UEU5" s="70"/>
      <c r="UEV5" s="70"/>
      <c r="UEW5" s="70"/>
      <c r="UEX5" s="70"/>
      <c r="UEY5" s="70"/>
      <c r="UEZ5" s="70"/>
      <c r="UFA5" s="70"/>
      <c r="UFB5" s="70"/>
      <c r="UFC5" s="70"/>
      <c r="UFD5" s="70"/>
      <c r="UFE5" s="70"/>
      <c r="UFF5" s="70"/>
      <c r="UFG5" s="70"/>
      <c r="UFH5" s="70"/>
      <c r="UFI5" s="70"/>
      <c r="UFJ5" s="70"/>
      <c r="UFK5" s="70"/>
      <c r="UFL5" s="70"/>
      <c r="UFM5" s="70"/>
      <c r="UFN5" s="70"/>
      <c r="UFO5" s="70"/>
      <c r="UFP5" s="70"/>
      <c r="UFQ5" s="70"/>
      <c r="UFR5" s="70"/>
      <c r="UFS5" s="70"/>
      <c r="UFT5" s="70"/>
      <c r="UFU5" s="70"/>
      <c r="UFV5" s="70"/>
      <c r="UFW5" s="70"/>
      <c r="UFX5" s="70"/>
      <c r="UFY5" s="70"/>
      <c r="UFZ5" s="70"/>
      <c r="UGA5" s="70"/>
      <c r="UGB5" s="70"/>
      <c r="UGC5" s="70"/>
      <c r="UGD5" s="70"/>
      <c r="UGE5" s="70"/>
      <c r="UGF5" s="70"/>
      <c r="UGG5" s="70"/>
      <c r="UGH5" s="70"/>
      <c r="UGI5" s="70"/>
      <c r="UGJ5" s="70"/>
      <c r="UGK5" s="70"/>
      <c r="UGL5" s="70"/>
      <c r="UGM5" s="70"/>
      <c r="UGN5" s="70"/>
      <c r="UGO5" s="70"/>
      <c r="UGP5" s="70"/>
      <c r="UGQ5" s="70"/>
      <c r="UGR5" s="70"/>
      <c r="UGS5" s="70"/>
      <c r="UGT5" s="70"/>
      <c r="UGU5" s="70"/>
      <c r="UGV5" s="70"/>
      <c r="UGW5" s="70"/>
      <c r="UGX5" s="70"/>
      <c r="UGY5" s="70"/>
      <c r="UGZ5" s="70"/>
      <c r="UHA5" s="70"/>
      <c r="UHB5" s="70"/>
      <c r="UHC5" s="70"/>
      <c r="UHD5" s="70"/>
      <c r="UHE5" s="70"/>
      <c r="UHF5" s="70"/>
      <c r="UHG5" s="70"/>
      <c r="UHH5" s="70"/>
      <c r="UHI5" s="70"/>
      <c r="UHJ5" s="70"/>
      <c r="UHK5" s="70"/>
      <c r="UHL5" s="70"/>
      <c r="UHM5" s="70"/>
      <c r="UHN5" s="70"/>
      <c r="UHO5" s="70"/>
      <c r="UHP5" s="70"/>
      <c r="UHQ5" s="70"/>
      <c r="UHR5" s="70"/>
      <c r="UHS5" s="70"/>
      <c r="UHT5" s="70"/>
      <c r="UHU5" s="70"/>
      <c r="UHV5" s="70"/>
      <c r="UHW5" s="70"/>
      <c r="UHX5" s="70"/>
      <c r="UHY5" s="70"/>
      <c r="UHZ5" s="70"/>
      <c r="UIA5" s="70"/>
      <c r="UIB5" s="70"/>
      <c r="UIC5" s="70"/>
      <c r="UID5" s="70"/>
      <c r="UIE5" s="70"/>
      <c r="UIF5" s="70"/>
      <c r="UIG5" s="70"/>
      <c r="UIH5" s="70"/>
      <c r="UII5" s="70"/>
      <c r="UIJ5" s="70"/>
      <c r="UIK5" s="70"/>
      <c r="UIL5" s="70"/>
      <c r="UIM5" s="70"/>
      <c r="UIN5" s="70"/>
      <c r="UIO5" s="70"/>
      <c r="UIP5" s="70"/>
      <c r="UIQ5" s="70"/>
      <c r="UIR5" s="70"/>
      <c r="UIS5" s="70"/>
      <c r="UIT5" s="70"/>
      <c r="UIU5" s="70"/>
      <c r="UIV5" s="70"/>
      <c r="UIW5" s="70"/>
      <c r="UIX5" s="70"/>
      <c r="UIY5" s="70"/>
      <c r="UIZ5" s="70"/>
      <c r="UJA5" s="70"/>
      <c r="UJB5" s="70"/>
      <c r="UJC5" s="70"/>
      <c r="UJD5" s="70"/>
      <c r="UJE5" s="70"/>
      <c r="UJF5" s="70"/>
      <c r="UJG5" s="70"/>
      <c r="UJH5" s="70"/>
      <c r="UJI5" s="70"/>
      <c r="UJJ5" s="70"/>
      <c r="UJK5" s="70"/>
      <c r="UJL5" s="70"/>
      <c r="UJM5" s="70"/>
      <c r="UJN5" s="70"/>
      <c r="UJO5" s="70"/>
      <c r="UJP5" s="70"/>
      <c r="UJQ5" s="70"/>
      <c r="UJR5" s="70"/>
      <c r="UJS5" s="70"/>
      <c r="UJT5" s="70"/>
      <c r="UJU5" s="70"/>
      <c r="UJV5" s="70"/>
      <c r="UJW5" s="70"/>
      <c r="UJX5" s="70"/>
      <c r="UJY5" s="70"/>
      <c r="UJZ5" s="70"/>
      <c r="UKA5" s="70"/>
      <c r="UKB5" s="70"/>
      <c r="UKC5" s="70"/>
      <c r="UKD5" s="70"/>
      <c r="UKE5" s="70"/>
      <c r="UKF5" s="70"/>
      <c r="UKG5" s="70"/>
      <c r="UKH5" s="70"/>
      <c r="UKI5" s="70"/>
      <c r="UKJ5" s="70"/>
      <c r="UKK5" s="70"/>
      <c r="UKL5" s="70"/>
      <c r="UKM5" s="70"/>
      <c r="UKN5" s="70"/>
      <c r="UKO5" s="70"/>
      <c r="UKP5" s="70"/>
      <c r="UKQ5" s="70"/>
      <c r="UKR5" s="70"/>
      <c r="UKS5" s="70"/>
      <c r="UKT5" s="70"/>
      <c r="UKU5" s="70"/>
      <c r="UKV5" s="70"/>
      <c r="UKW5" s="70"/>
      <c r="UKX5" s="70"/>
      <c r="UKY5" s="70"/>
      <c r="UKZ5" s="70"/>
      <c r="ULA5" s="70"/>
      <c r="ULB5" s="70"/>
      <c r="ULC5" s="70"/>
      <c r="ULD5" s="70"/>
      <c r="ULE5" s="70"/>
      <c r="ULF5" s="70"/>
      <c r="ULG5" s="70"/>
      <c r="ULH5" s="70"/>
      <c r="ULI5" s="70"/>
      <c r="ULJ5" s="70"/>
      <c r="ULK5" s="70"/>
      <c r="ULL5" s="70"/>
      <c r="ULM5" s="70"/>
      <c r="ULN5" s="70"/>
      <c r="ULO5" s="70"/>
      <c r="ULP5" s="70"/>
      <c r="ULQ5" s="70"/>
      <c r="ULR5" s="70"/>
      <c r="ULS5" s="70"/>
      <c r="ULT5" s="70"/>
      <c r="ULU5" s="70"/>
      <c r="ULV5" s="70"/>
      <c r="ULW5" s="70"/>
      <c r="ULX5" s="70"/>
      <c r="ULY5" s="70"/>
      <c r="ULZ5" s="70"/>
      <c r="UMA5" s="70"/>
      <c r="UMB5" s="70"/>
      <c r="UMC5" s="70"/>
      <c r="UMD5" s="70"/>
      <c r="UME5" s="70"/>
      <c r="UMF5" s="70"/>
      <c r="UMG5" s="70"/>
      <c r="UMH5" s="70"/>
      <c r="UMI5" s="70"/>
      <c r="UMJ5" s="70"/>
      <c r="UMK5" s="70"/>
      <c r="UML5" s="70"/>
      <c r="UMM5" s="70"/>
      <c r="UMN5" s="70"/>
      <c r="UMO5" s="70"/>
      <c r="UMP5" s="70"/>
      <c r="UMQ5" s="70"/>
      <c r="UMR5" s="70"/>
      <c r="UMS5" s="70"/>
      <c r="UMT5" s="70"/>
      <c r="UMU5" s="70"/>
      <c r="UMV5" s="70"/>
      <c r="UMW5" s="70"/>
      <c r="UMX5" s="70"/>
      <c r="UMY5" s="70"/>
      <c r="UMZ5" s="70"/>
      <c r="UNA5" s="70"/>
      <c r="UNB5" s="70"/>
      <c r="UNC5" s="70"/>
      <c r="UND5" s="70"/>
      <c r="UNE5" s="70"/>
      <c r="UNF5" s="70"/>
      <c r="UNG5" s="70"/>
      <c r="UNH5" s="70"/>
      <c r="UNI5" s="70"/>
      <c r="UNJ5" s="70"/>
      <c r="UNK5" s="70"/>
      <c r="UNL5" s="70"/>
      <c r="UNM5" s="70"/>
      <c r="UNN5" s="70"/>
      <c r="UNO5" s="70"/>
      <c r="UNP5" s="70"/>
      <c r="UNQ5" s="70"/>
      <c r="UNR5" s="70"/>
      <c r="UNS5" s="70"/>
      <c r="UNT5" s="70"/>
      <c r="UNU5" s="70"/>
      <c r="UNV5" s="70"/>
      <c r="UNW5" s="70"/>
      <c r="UNX5" s="70"/>
      <c r="UNY5" s="70"/>
      <c r="UNZ5" s="70"/>
      <c r="UOA5" s="70"/>
      <c r="UOB5" s="70"/>
      <c r="UOC5" s="70"/>
      <c r="UOD5" s="70"/>
      <c r="UOE5" s="70"/>
      <c r="UOF5" s="70"/>
      <c r="UOG5" s="70"/>
      <c r="UOH5" s="70"/>
      <c r="UOI5" s="70"/>
      <c r="UOJ5" s="70"/>
      <c r="UOK5" s="70"/>
      <c r="UOL5" s="70"/>
      <c r="UOM5" s="70"/>
      <c r="UON5" s="70"/>
      <c r="UOO5" s="70"/>
      <c r="UOP5" s="70"/>
      <c r="UOQ5" s="70"/>
      <c r="UOR5" s="70"/>
      <c r="UOS5" s="70"/>
      <c r="UOT5" s="70"/>
      <c r="UOU5" s="70"/>
      <c r="UOV5" s="70"/>
      <c r="UOW5" s="70"/>
      <c r="UOX5" s="70"/>
      <c r="UOY5" s="70"/>
      <c r="UOZ5" s="70"/>
      <c r="UPA5" s="70"/>
      <c r="UPB5" s="70"/>
      <c r="UPC5" s="70"/>
      <c r="UPD5" s="70"/>
      <c r="UPE5" s="70"/>
      <c r="UPF5" s="70"/>
      <c r="UPG5" s="70"/>
      <c r="UPH5" s="70"/>
      <c r="UPI5" s="70"/>
      <c r="UPJ5" s="70"/>
      <c r="UPK5" s="70"/>
      <c r="UPL5" s="70"/>
      <c r="UPM5" s="70"/>
      <c r="UPN5" s="70"/>
      <c r="UPO5" s="70"/>
      <c r="UPP5" s="70"/>
      <c r="UPQ5" s="70"/>
      <c r="UPR5" s="70"/>
      <c r="UPS5" s="70"/>
      <c r="UPT5" s="70"/>
      <c r="UPU5" s="70"/>
      <c r="UPV5" s="70"/>
      <c r="UPW5" s="70"/>
      <c r="UPX5" s="70"/>
      <c r="UPY5" s="70"/>
      <c r="UPZ5" s="70"/>
      <c r="UQA5" s="70"/>
      <c r="UQB5" s="70"/>
      <c r="UQC5" s="70"/>
      <c r="UQD5" s="70"/>
      <c r="UQE5" s="70"/>
      <c r="UQF5" s="70"/>
      <c r="UQG5" s="70"/>
      <c r="UQH5" s="70"/>
      <c r="UQI5" s="70"/>
      <c r="UQJ5" s="70"/>
      <c r="UQK5" s="70"/>
      <c r="UQL5" s="70"/>
      <c r="UQM5" s="70"/>
      <c r="UQN5" s="70"/>
      <c r="UQO5" s="70"/>
      <c r="UQP5" s="70"/>
      <c r="UQQ5" s="70"/>
      <c r="UQR5" s="70"/>
      <c r="UQS5" s="70"/>
      <c r="UQT5" s="70"/>
      <c r="UQU5" s="70"/>
      <c r="UQV5" s="70"/>
      <c r="UQW5" s="70"/>
      <c r="UQX5" s="70"/>
      <c r="UQY5" s="70"/>
      <c r="UQZ5" s="70"/>
      <c r="URA5" s="70"/>
      <c r="URB5" s="70"/>
      <c r="URC5" s="70"/>
      <c r="URD5" s="70"/>
      <c r="URE5" s="70"/>
      <c r="URF5" s="70"/>
      <c r="URG5" s="70"/>
      <c r="URH5" s="70"/>
      <c r="URI5" s="70"/>
      <c r="URJ5" s="70"/>
      <c r="URK5" s="70"/>
      <c r="URL5" s="70"/>
      <c r="URM5" s="70"/>
      <c r="URN5" s="70"/>
      <c r="URO5" s="70"/>
      <c r="URP5" s="70"/>
      <c r="URQ5" s="70"/>
      <c r="URR5" s="70"/>
      <c r="URS5" s="70"/>
      <c r="URT5" s="70"/>
      <c r="URU5" s="70"/>
      <c r="URV5" s="70"/>
      <c r="URW5" s="70"/>
      <c r="URX5" s="70"/>
      <c r="URY5" s="70"/>
      <c r="URZ5" s="70"/>
      <c r="USA5" s="70"/>
      <c r="USB5" s="70"/>
      <c r="USC5" s="70"/>
      <c r="USD5" s="70"/>
      <c r="USE5" s="70"/>
      <c r="USF5" s="70"/>
      <c r="USG5" s="70"/>
      <c r="USH5" s="70"/>
      <c r="USI5" s="70"/>
      <c r="USJ5" s="70"/>
      <c r="USK5" s="70"/>
      <c r="USL5" s="70"/>
      <c r="USM5" s="70"/>
      <c r="USN5" s="70"/>
      <c r="USO5" s="70"/>
      <c r="USP5" s="70"/>
      <c r="USQ5" s="70"/>
      <c r="USR5" s="70"/>
      <c r="USS5" s="70"/>
      <c r="UST5" s="70"/>
      <c r="USU5" s="70"/>
      <c r="USV5" s="70"/>
      <c r="USW5" s="70"/>
      <c r="USX5" s="70"/>
      <c r="USY5" s="70"/>
      <c r="USZ5" s="70"/>
      <c r="UTA5" s="70"/>
      <c r="UTB5" s="70"/>
      <c r="UTC5" s="70"/>
      <c r="UTD5" s="70"/>
      <c r="UTE5" s="70"/>
      <c r="UTF5" s="70"/>
      <c r="UTG5" s="70"/>
      <c r="UTH5" s="70"/>
      <c r="UTI5" s="70"/>
      <c r="UTJ5" s="70"/>
      <c r="UTK5" s="70"/>
      <c r="UTL5" s="70"/>
      <c r="UTM5" s="70"/>
      <c r="UTN5" s="70"/>
      <c r="UTO5" s="70"/>
      <c r="UTP5" s="70"/>
      <c r="UTQ5" s="70"/>
      <c r="UTR5" s="70"/>
      <c r="UTS5" s="70"/>
      <c r="UTT5" s="70"/>
      <c r="UTU5" s="70"/>
      <c r="UTV5" s="70"/>
      <c r="UTW5" s="70"/>
      <c r="UTX5" s="70"/>
      <c r="UTY5" s="70"/>
      <c r="UTZ5" s="70"/>
      <c r="UUA5" s="70"/>
      <c r="UUB5" s="70"/>
      <c r="UUC5" s="70"/>
      <c r="UUD5" s="70"/>
      <c r="UUE5" s="70"/>
      <c r="UUF5" s="70"/>
      <c r="UUG5" s="70"/>
      <c r="UUH5" s="70"/>
      <c r="UUI5" s="70"/>
      <c r="UUJ5" s="70"/>
      <c r="UUK5" s="70"/>
      <c r="UUL5" s="70"/>
      <c r="UUM5" s="70"/>
      <c r="UUN5" s="70"/>
      <c r="UUO5" s="70"/>
      <c r="UUP5" s="70"/>
      <c r="UUQ5" s="70"/>
      <c r="UUR5" s="70"/>
      <c r="UUS5" s="70"/>
      <c r="UUT5" s="70"/>
      <c r="UUU5" s="70"/>
      <c r="UUV5" s="70"/>
      <c r="UUW5" s="70"/>
      <c r="UUX5" s="70"/>
      <c r="UUY5" s="70"/>
      <c r="UUZ5" s="70"/>
      <c r="UVA5" s="70"/>
      <c r="UVB5" s="70"/>
      <c r="UVC5" s="70"/>
      <c r="UVD5" s="70"/>
      <c r="UVE5" s="70"/>
      <c r="UVF5" s="70"/>
      <c r="UVG5" s="70"/>
      <c r="UVH5" s="70"/>
      <c r="UVI5" s="70"/>
      <c r="UVJ5" s="70"/>
      <c r="UVK5" s="70"/>
      <c r="UVL5" s="70"/>
      <c r="UVM5" s="70"/>
      <c r="UVN5" s="70"/>
      <c r="UVO5" s="70"/>
      <c r="UVP5" s="70"/>
      <c r="UVQ5" s="70"/>
      <c r="UVR5" s="70"/>
      <c r="UVS5" s="70"/>
      <c r="UVT5" s="70"/>
      <c r="UVU5" s="70"/>
      <c r="UVV5" s="70"/>
      <c r="UVW5" s="70"/>
      <c r="UVX5" s="70"/>
      <c r="UVY5" s="70"/>
      <c r="UVZ5" s="70"/>
      <c r="UWA5" s="70"/>
      <c r="UWB5" s="70"/>
      <c r="UWC5" s="70"/>
      <c r="UWD5" s="70"/>
      <c r="UWE5" s="70"/>
      <c r="UWF5" s="70"/>
      <c r="UWG5" s="70"/>
      <c r="UWH5" s="70"/>
      <c r="UWI5" s="70"/>
      <c r="UWJ5" s="70"/>
      <c r="UWK5" s="70"/>
      <c r="UWL5" s="70"/>
      <c r="UWM5" s="70"/>
      <c r="UWN5" s="70"/>
      <c r="UWO5" s="70"/>
      <c r="UWP5" s="70"/>
      <c r="UWQ5" s="70"/>
      <c r="UWR5" s="70"/>
      <c r="UWS5" s="70"/>
      <c r="UWT5" s="70"/>
      <c r="UWU5" s="70"/>
      <c r="UWV5" s="70"/>
      <c r="UWW5" s="70"/>
      <c r="UWX5" s="70"/>
      <c r="UWY5" s="70"/>
      <c r="UWZ5" s="70"/>
      <c r="UXA5" s="70"/>
      <c r="UXB5" s="70"/>
      <c r="UXC5" s="70"/>
      <c r="UXD5" s="70"/>
      <c r="UXE5" s="70"/>
      <c r="UXF5" s="70"/>
      <c r="UXG5" s="70"/>
      <c r="UXH5" s="70"/>
      <c r="UXI5" s="70"/>
      <c r="UXJ5" s="70"/>
      <c r="UXK5" s="70"/>
      <c r="UXL5" s="70"/>
      <c r="UXM5" s="70"/>
      <c r="UXN5" s="70"/>
      <c r="UXO5" s="70"/>
      <c r="UXP5" s="70"/>
      <c r="UXQ5" s="70"/>
      <c r="UXR5" s="70"/>
      <c r="UXS5" s="70"/>
      <c r="UXT5" s="70"/>
      <c r="UXU5" s="70"/>
      <c r="UXV5" s="70"/>
      <c r="UXW5" s="70"/>
      <c r="UXX5" s="70"/>
      <c r="UXY5" s="70"/>
      <c r="UXZ5" s="70"/>
      <c r="UYA5" s="70"/>
      <c r="UYB5" s="70"/>
      <c r="UYC5" s="70"/>
      <c r="UYD5" s="70"/>
      <c r="UYE5" s="70"/>
      <c r="UYF5" s="70"/>
      <c r="UYG5" s="70"/>
      <c r="UYH5" s="70"/>
      <c r="UYI5" s="70"/>
      <c r="UYJ5" s="70"/>
      <c r="UYK5" s="70"/>
      <c r="UYL5" s="70"/>
      <c r="UYM5" s="70"/>
      <c r="UYN5" s="70"/>
      <c r="UYO5" s="70"/>
      <c r="UYP5" s="70"/>
      <c r="UYQ5" s="70"/>
      <c r="UYR5" s="70"/>
      <c r="UYS5" s="70"/>
      <c r="UYT5" s="70"/>
      <c r="UYU5" s="70"/>
      <c r="UYV5" s="70"/>
      <c r="UYW5" s="70"/>
      <c r="UYX5" s="70"/>
      <c r="UYY5" s="70"/>
      <c r="UYZ5" s="70"/>
      <c r="UZA5" s="70"/>
      <c r="UZB5" s="70"/>
      <c r="UZC5" s="70"/>
      <c r="UZD5" s="70"/>
      <c r="UZE5" s="70"/>
      <c r="UZF5" s="70"/>
      <c r="UZG5" s="70"/>
      <c r="UZH5" s="70"/>
      <c r="UZI5" s="70"/>
      <c r="UZJ5" s="70"/>
      <c r="UZK5" s="70"/>
      <c r="UZL5" s="70"/>
      <c r="UZM5" s="70"/>
      <c r="UZN5" s="70"/>
      <c r="UZO5" s="70"/>
      <c r="UZP5" s="70"/>
      <c r="UZQ5" s="70"/>
      <c r="UZR5" s="70"/>
      <c r="UZS5" s="70"/>
      <c r="UZT5" s="70"/>
      <c r="UZU5" s="70"/>
      <c r="UZV5" s="70"/>
      <c r="UZW5" s="70"/>
      <c r="UZX5" s="70"/>
      <c r="UZY5" s="70"/>
      <c r="UZZ5" s="70"/>
      <c r="VAA5" s="70"/>
      <c r="VAB5" s="70"/>
      <c r="VAC5" s="70"/>
      <c r="VAD5" s="70"/>
      <c r="VAE5" s="70"/>
      <c r="VAF5" s="70"/>
      <c r="VAG5" s="70"/>
      <c r="VAH5" s="70"/>
      <c r="VAI5" s="70"/>
      <c r="VAJ5" s="70"/>
      <c r="VAK5" s="70"/>
      <c r="VAL5" s="70"/>
      <c r="VAM5" s="70"/>
      <c r="VAN5" s="70"/>
      <c r="VAO5" s="70"/>
      <c r="VAP5" s="70"/>
      <c r="VAQ5" s="70"/>
      <c r="VAR5" s="70"/>
      <c r="VAS5" s="70"/>
      <c r="VAT5" s="70"/>
      <c r="VAU5" s="70"/>
      <c r="VAV5" s="70"/>
      <c r="VAW5" s="70"/>
      <c r="VAX5" s="70"/>
      <c r="VAY5" s="70"/>
      <c r="VAZ5" s="70"/>
      <c r="VBA5" s="70"/>
      <c r="VBB5" s="70"/>
      <c r="VBC5" s="70"/>
      <c r="VBD5" s="70"/>
      <c r="VBE5" s="70"/>
      <c r="VBF5" s="70"/>
      <c r="VBG5" s="70"/>
      <c r="VBH5" s="70"/>
      <c r="VBI5" s="70"/>
      <c r="VBJ5" s="70"/>
      <c r="VBK5" s="70"/>
      <c r="VBL5" s="70"/>
      <c r="VBM5" s="70"/>
      <c r="VBN5" s="70"/>
      <c r="VBO5" s="70"/>
      <c r="VBP5" s="70"/>
      <c r="VBQ5" s="70"/>
      <c r="VBR5" s="70"/>
      <c r="VBS5" s="70"/>
      <c r="VBT5" s="70"/>
      <c r="VBU5" s="70"/>
      <c r="VBV5" s="70"/>
      <c r="VBW5" s="70"/>
      <c r="VBX5" s="70"/>
      <c r="VBY5" s="70"/>
      <c r="VBZ5" s="70"/>
      <c r="VCA5" s="70"/>
      <c r="VCB5" s="70"/>
      <c r="VCC5" s="70"/>
      <c r="VCD5" s="70"/>
      <c r="VCE5" s="70"/>
      <c r="VCF5" s="70"/>
      <c r="VCG5" s="70"/>
      <c r="VCH5" s="70"/>
      <c r="VCI5" s="70"/>
      <c r="VCJ5" s="70"/>
      <c r="VCK5" s="70"/>
      <c r="VCL5" s="70"/>
      <c r="VCM5" s="70"/>
      <c r="VCN5" s="70"/>
      <c r="VCO5" s="70"/>
      <c r="VCP5" s="70"/>
      <c r="VCQ5" s="70"/>
      <c r="VCR5" s="70"/>
      <c r="VCS5" s="70"/>
      <c r="VCT5" s="70"/>
      <c r="VCU5" s="70"/>
      <c r="VCV5" s="70"/>
      <c r="VCW5" s="70"/>
      <c r="VCX5" s="70"/>
      <c r="VCY5" s="70"/>
      <c r="VCZ5" s="70"/>
      <c r="VDA5" s="70"/>
      <c r="VDB5" s="70"/>
      <c r="VDC5" s="70"/>
      <c r="VDD5" s="70"/>
      <c r="VDE5" s="70"/>
      <c r="VDF5" s="70"/>
      <c r="VDG5" s="70"/>
      <c r="VDH5" s="70"/>
      <c r="VDI5" s="70"/>
      <c r="VDJ5" s="70"/>
      <c r="VDK5" s="70"/>
      <c r="VDL5" s="70"/>
      <c r="VDM5" s="70"/>
      <c r="VDN5" s="70"/>
      <c r="VDO5" s="70"/>
      <c r="VDP5" s="70"/>
      <c r="VDQ5" s="70"/>
      <c r="VDR5" s="70"/>
      <c r="VDS5" s="70"/>
      <c r="VDT5" s="70"/>
      <c r="VDU5" s="70"/>
      <c r="VDV5" s="70"/>
      <c r="VDW5" s="70"/>
      <c r="VDX5" s="70"/>
      <c r="VDY5" s="70"/>
      <c r="VDZ5" s="70"/>
      <c r="VEA5" s="70"/>
      <c r="VEB5" s="70"/>
      <c r="VEC5" s="70"/>
      <c r="VED5" s="70"/>
      <c r="VEE5" s="70"/>
      <c r="VEF5" s="70"/>
      <c r="VEG5" s="70"/>
      <c r="VEH5" s="70"/>
      <c r="VEI5" s="70"/>
      <c r="VEJ5" s="70"/>
      <c r="VEK5" s="70"/>
      <c r="VEL5" s="70"/>
      <c r="VEM5" s="70"/>
      <c r="VEN5" s="70"/>
      <c r="VEO5" s="70"/>
      <c r="VEP5" s="70"/>
      <c r="VEQ5" s="70"/>
      <c r="VER5" s="70"/>
      <c r="VES5" s="70"/>
      <c r="VET5" s="70"/>
      <c r="VEU5" s="70"/>
      <c r="VEV5" s="70"/>
      <c r="VEW5" s="70"/>
      <c r="VEX5" s="70"/>
      <c r="VEY5" s="70"/>
      <c r="VEZ5" s="70"/>
      <c r="VFA5" s="70"/>
      <c r="VFB5" s="70"/>
      <c r="VFC5" s="70"/>
      <c r="VFD5" s="70"/>
      <c r="VFE5" s="70"/>
      <c r="VFF5" s="70"/>
      <c r="VFG5" s="70"/>
      <c r="VFH5" s="70"/>
      <c r="VFI5" s="70"/>
      <c r="VFJ5" s="70"/>
      <c r="VFK5" s="70"/>
      <c r="VFL5" s="70"/>
      <c r="VFM5" s="70"/>
      <c r="VFN5" s="70"/>
      <c r="VFO5" s="70"/>
      <c r="VFP5" s="70"/>
      <c r="VFQ5" s="70"/>
      <c r="VFR5" s="70"/>
      <c r="VFS5" s="70"/>
      <c r="VFT5" s="70"/>
      <c r="VFU5" s="70"/>
      <c r="VFV5" s="70"/>
      <c r="VFW5" s="70"/>
      <c r="VFX5" s="70"/>
      <c r="VFY5" s="70"/>
      <c r="VFZ5" s="70"/>
      <c r="VGA5" s="70"/>
      <c r="VGB5" s="70"/>
      <c r="VGC5" s="70"/>
      <c r="VGD5" s="70"/>
      <c r="VGE5" s="70"/>
      <c r="VGF5" s="70"/>
      <c r="VGG5" s="70"/>
      <c r="VGH5" s="70"/>
      <c r="VGI5" s="70"/>
      <c r="VGJ5" s="70"/>
      <c r="VGK5" s="70"/>
      <c r="VGL5" s="70"/>
      <c r="VGM5" s="70"/>
      <c r="VGN5" s="70"/>
      <c r="VGO5" s="70"/>
      <c r="VGP5" s="70"/>
      <c r="VGQ5" s="70"/>
      <c r="VGR5" s="70"/>
      <c r="VGS5" s="70"/>
      <c r="VGT5" s="70"/>
      <c r="VGU5" s="70"/>
      <c r="VGV5" s="70"/>
      <c r="VGW5" s="70"/>
      <c r="VGX5" s="70"/>
      <c r="VGY5" s="70"/>
      <c r="VGZ5" s="70"/>
      <c r="VHA5" s="70"/>
      <c r="VHB5" s="70"/>
      <c r="VHC5" s="70"/>
      <c r="VHD5" s="70"/>
      <c r="VHE5" s="70"/>
      <c r="VHF5" s="70"/>
      <c r="VHG5" s="70"/>
      <c r="VHH5" s="70"/>
      <c r="VHI5" s="70"/>
      <c r="VHJ5" s="70"/>
      <c r="VHK5" s="70"/>
      <c r="VHL5" s="70"/>
      <c r="VHM5" s="70"/>
      <c r="VHN5" s="70"/>
      <c r="VHO5" s="70"/>
      <c r="VHP5" s="70"/>
      <c r="VHQ5" s="70"/>
      <c r="VHR5" s="70"/>
      <c r="VHS5" s="70"/>
      <c r="VHT5" s="70"/>
      <c r="VHU5" s="70"/>
      <c r="VHV5" s="70"/>
      <c r="VHW5" s="70"/>
      <c r="VHX5" s="70"/>
      <c r="VHY5" s="70"/>
      <c r="VHZ5" s="70"/>
      <c r="VIA5" s="70"/>
      <c r="VIB5" s="70"/>
      <c r="VIC5" s="70"/>
      <c r="VID5" s="70"/>
      <c r="VIE5" s="70"/>
      <c r="VIF5" s="70"/>
      <c r="VIG5" s="70"/>
      <c r="VIH5" s="70"/>
      <c r="VII5" s="70"/>
      <c r="VIJ5" s="70"/>
      <c r="VIK5" s="70"/>
      <c r="VIL5" s="70"/>
      <c r="VIM5" s="70"/>
      <c r="VIN5" s="70"/>
      <c r="VIO5" s="70"/>
      <c r="VIP5" s="70"/>
      <c r="VIQ5" s="70"/>
      <c r="VIR5" s="70"/>
      <c r="VIS5" s="70"/>
      <c r="VIT5" s="70"/>
      <c r="VIU5" s="70"/>
      <c r="VIV5" s="70"/>
      <c r="VIW5" s="70"/>
      <c r="VIX5" s="70"/>
      <c r="VIY5" s="70"/>
      <c r="VIZ5" s="70"/>
      <c r="VJA5" s="70"/>
      <c r="VJB5" s="70"/>
      <c r="VJC5" s="70"/>
      <c r="VJD5" s="70"/>
      <c r="VJE5" s="70"/>
      <c r="VJF5" s="70"/>
      <c r="VJG5" s="70"/>
      <c r="VJH5" s="70"/>
      <c r="VJI5" s="70"/>
      <c r="VJJ5" s="70"/>
      <c r="VJK5" s="70"/>
      <c r="VJL5" s="70"/>
      <c r="VJM5" s="70"/>
      <c r="VJN5" s="70"/>
      <c r="VJO5" s="70"/>
      <c r="VJP5" s="70"/>
      <c r="VJQ5" s="70"/>
      <c r="VJR5" s="70"/>
      <c r="VJS5" s="70"/>
      <c r="VJT5" s="70"/>
      <c r="VJU5" s="70"/>
      <c r="VJV5" s="70"/>
      <c r="VJW5" s="70"/>
      <c r="VJX5" s="70"/>
      <c r="VJY5" s="70"/>
      <c r="VJZ5" s="70"/>
      <c r="VKA5" s="70"/>
      <c r="VKB5" s="70"/>
      <c r="VKC5" s="70"/>
      <c r="VKD5" s="70"/>
      <c r="VKE5" s="70"/>
      <c r="VKF5" s="70"/>
      <c r="VKG5" s="70"/>
      <c r="VKH5" s="70"/>
      <c r="VKI5" s="70"/>
      <c r="VKJ5" s="70"/>
      <c r="VKK5" s="70"/>
      <c r="VKL5" s="70"/>
      <c r="VKM5" s="70"/>
      <c r="VKN5" s="70"/>
      <c r="VKO5" s="70"/>
      <c r="VKP5" s="70"/>
      <c r="VKQ5" s="70"/>
      <c r="VKR5" s="70"/>
      <c r="VKS5" s="70"/>
      <c r="VKT5" s="70"/>
      <c r="VKU5" s="70"/>
      <c r="VKV5" s="70"/>
      <c r="VKW5" s="70"/>
      <c r="VKX5" s="70"/>
      <c r="VKY5" s="70"/>
      <c r="VKZ5" s="70"/>
      <c r="VLA5" s="70"/>
      <c r="VLB5" s="70"/>
      <c r="VLC5" s="70"/>
      <c r="VLD5" s="70"/>
      <c r="VLE5" s="70"/>
      <c r="VLF5" s="70"/>
      <c r="VLG5" s="70"/>
      <c r="VLH5" s="70"/>
      <c r="VLI5" s="70"/>
      <c r="VLJ5" s="70"/>
      <c r="VLK5" s="70"/>
      <c r="VLL5" s="70"/>
      <c r="VLM5" s="70"/>
      <c r="VLN5" s="70"/>
      <c r="VLO5" s="70"/>
      <c r="VLP5" s="70"/>
      <c r="VLQ5" s="70"/>
      <c r="VLR5" s="70"/>
      <c r="VLS5" s="70"/>
      <c r="VLT5" s="70"/>
      <c r="VLU5" s="70"/>
      <c r="VLV5" s="70"/>
      <c r="VLW5" s="70"/>
      <c r="VLX5" s="70"/>
      <c r="VLY5" s="70"/>
      <c r="VLZ5" s="70"/>
      <c r="VMA5" s="70"/>
      <c r="VMB5" s="70"/>
      <c r="VMC5" s="70"/>
      <c r="VMD5" s="70"/>
      <c r="VME5" s="70"/>
      <c r="VMF5" s="70"/>
      <c r="VMG5" s="70"/>
      <c r="VMH5" s="70"/>
      <c r="VMI5" s="70"/>
      <c r="VMJ5" s="70"/>
      <c r="VMK5" s="70"/>
      <c r="VML5" s="70"/>
      <c r="VMM5" s="70"/>
      <c r="VMN5" s="70"/>
      <c r="VMO5" s="70"/>
      <c r="VMP5" s="70"/>
      <c r="VMQ5" s="70"/>
      <c r="VMR5" s="70"/>
      <c r="VMS5" s="70"/>
      <c r="VMT5" s="70"/>
      <c r="VMU5" s="70"/>
      <c r="VMV5" s="70"/>
      <c r="VMW5" s="70"/>
      <c r="VMX5" s="70"/>
      <c r="VMY5" s="70"/>
      <c r="VMZ5" s="70"/>
      <c r="VNA5" s="70"/>
      <c r="VNB5" s="70"/>
      <c r="VNC5" s="70"/>
      <c r="VND5" s="70"/>
      <c r="VNE5" s="70"/>
      <c r="VNF5" s="70"/>
      <c r="VNG5" s="70"/>
      <c r="VNH5" s="70"/>
      <c r="VNI5" s="70"/>
      <c r="VNJ5" s="70"/>
      <c r="VNK5" s="70"/>
      <c r="VNL5" s="70"/>
      <c r="VNM5" s="70"/>
      <c r="VNN5" s="70"/>
      <c r="VNO5" s="70"/>
      <c r="VNP5" s="70"/>
      <c r="VNQ5" s="70"/>
      <c r="VNR5" s="70"/>
      <c r="VNS5" s="70"/>
      <c r="VNT5" s="70"/>
      <c r="VNU5" s="70"/>
      <c r="VNV5" s="70"/>
      <c r="VNW5" s="70"/>
      <c r="VNX5" s="70"/>
      <c r="VNY5" s="70"/>
      <c r="VNZ5" s="70"/>
      <c r="VOA5" s="70"/>
      <c r="VOB5" s="70"/>
      <c r="VOC5" s="70"/>
      <c r="VOD5" s="70"/>
      <c r="VOE5" s="70"/>
      <c r="VOF5" s="70"/>
      <c r="VOG5" s="70"/>
      <c r="VOH5" s="70"/>
      <c r="VOI5" s="70"/>
      <c r="VOJ5" s="70"/>
      <c r="VOK5" s="70"/>
      <c r="VOL5" s="70"/>
      <c r="VOM5" s="70"/>
      <c r="VON5" s="70"/>
      <c r="VOO5" s="70"/>
      <c r="VOP5" s="70"/>
      <c r="VOQ5" s="70"/>
      <c r="VOR5" s="70"/>
      <c r="VOS5" s="70"/>
      <c r="VOT5" s="70"/>
      <c r="VOU5" s="70"/>
      <c r="VOV5" s="70"/>
      <c r="VOW5" s="70"/>
      <c r="VOX5" s="70"/>
      <c r="VOY5" s="70"/>
      <c r="VOZ5" s="70"/>
      <c r="VPA5" s="70"/>
      <c r="VPB5" s="70"/>
      <c r="VPC5" s="70"/>
      <c r="VPD5" s="70"/>
      <c r="VPE5" s="70"/>
      <c r="VPF5" s="70"/>
      <c r="VPG5" s="70"/>
      <c r="VPH5" s="70"/>
      <c r="VPI5" s="70"/>
      <c r="VPJ5" s="70"/>
      <c r="VPK5" s="70"/>
      <c r="VPL5" s="70"/>
      <c r="VPM5" s="70"/>
      <c r="VPN5" s="70"/>
      <c r="VPO5" s="70"/>
      <c r="VPP5" s="70"/>
      <c r="VPQ5" s="70"/>
      <c r="VPR5" s="70"/>
      <c r="VPS5" s="70"/>
      <c r="VPT5" s="70"/>
      <c r="VPU5" s="70"/>
      <c r="VPV5" s="70"/>
      <c r="VPW5" s="70"/>
      <c r="VPX5" s="70"/>
      <c r="VPY5" s="70"/>
      <c r="VPZ5" s="70"/>
      <c r="VQA5" s="70"/>
      <c r="VQB5" s="70"/>
      <c r="VQC5" s="70"/>
      <c r="VQD5" s="70"/>
      <c r="VQE5" s="70"/>
      <c r="VQF5" s="70"/>
      <c r="VQG5" s="70"/>
      <c r="VQH5" s="70"/>
      <c r="VQI5" s="70"/>
      <c r="VQJ5" s="70"/>
      <c r="VQK5" s="70"/>
      <c r="VQL5" s="70"/>
      <c r="VQM5" s="70"/>
      <c r="VQN5" s="70"/>
      <c r="VQO5" s="70"/>
      <c r="VQP5" s="70"/>
      <c r="VQQ5" s="70"/>
      <c r="VQR5" s="70"/>
      <c r="VQS5" s="70"/>
      <c r="VQT5" s="70"/>
      <c r="VQU5" s="70"/>
      <c r="VQV5" s="70"/>
      <c r="VQW5" s="70"/>
      <c r="VQX5" s="70"/>
      <c r="VQY5" s="70"/>
      <c r="VQZ5" s="70"/>
      <c r="VRA5" s="70"/>
      <c r="VRB5" s="70"/>
      <c r="VRC5" s="70"/>
      <c r="VRD5" s="70"/>
      <c r="VRE5" s="70"/>
      <c r="VRF5" s="70"/>
      <c r="VRG5" s="70"/>
      <c r="VRH5" s="70"/>
      <c r="VRI5" s="70"/>
      <c r="VRJ5" s="70"/>
      <c r="VRK5" s="70"/>
      <c r="VRL5" s="70"/>
      <c r="VRM5" s="70"/>
      <c r="VRN5" s="70"/>
      <c r="VRO5" s="70"/>
      <c r="VRP5" s="70"/>
      <c r="VRQ5" s="70"/>
      <c r="VRR5" s="70"/>
      <c r="VRS5" s="70"/>
      <c r="VRT5" s="70"/>
      <c r="VRU5" s="70"/>
      <c r="VRV5" s="70"/>
      <c r="VRW5" s="70"/>
      <c r="VRX5" s="70"/>
      <c r="VRY5" s="70"/>
      <c r="VRZ5" s="70"/>
      <c r="VSA5" s="70"/>
      <c r="VSB5" s="70"/>
      <c r="VSC5" s="70"/>
      <c r="VSD5" s="70"/>
      <c r="VSE5" s="70"/>
      <c r="VSF5" s="70"/>
      <c r="VSG5" s="70"/>
      <c r="VSH5" s="70"/>
      <c r="VSI5" s="70"/>
      <c r="VSJ5" s="70"/>
      <c r="VSK5" s="70"/>
      <c r="VSL5" s="70"/>
      <c r="VSM5" s="70"/>
      <c r="VSN5" s="70"/>
      <c r="VSO5" s="70"/>
      <c r="VSP5" s="70"/>
      <c r="VSQ5" s="70"/>
      <c r="VSR5" s="70"/>
      <c r="VSS5" s="70"/>
      <c r="VST5" s="70"/>
      <c r="VSU5" s="70"/>
      <c r="VSV5" s="70"/>
      <c r="VSW5" s="70"/>
      <c r="VSX5" s="70"/>
      <c r="VSY5" s="70"/>
      <c r="VSZ5" s="70"/>
      <c r="VTA5" s="70"/>
      <c r="VTB5" s="70"/>
      <c r="VTC5" s="70"/>
      <c r="VTD5" s="70"/>
      <c r="VTE5" s="70"/>
      <c r="VTF5" s="70"/>
      <c r="VTG5" s="70"/>
      <c r="VTH5" s="70"/>
      <c r="VTI5" s="70"/>
      <c r="VTJ5" s="70"/>
      <c r="VTK5" s="70"/>
      <c r="VTL5" s="70"/>
      <c r="VTM5" s="70"/>
      <c r="VTN5" s="70"/>
      <c r="VTO5" s="70"/>
      <c r="VTP5" s="70"/>
      <c r="VTQ5" s="70"/>
      <c r="VTR5" s="70"/>
      <c r="VTS5" s="70"/>
      <c r="VTT5" s="70"/>
      <c r="VTU5" s="70"/>
      <c r="VTV5" s="70"/>
      <c r="VTW5" s="70"/>
      <c r="VTX5" s="70"/>
      <c r="VTY5" s="70"/>
      <c r="VTZ5" s="70"/>
      <c r="VUA5" s="70"/>
      <c r="VUB5" s="70"/>
      <c r="VUC5" s="70"/>
      <c r="VUD5" s="70"/>
      <c r="VUE5" s="70"/>
      <c r="VUF5" s="70"/>
      <c r="VUG5" s="70"/>
      <c r="VUH5" s="70"/>
      <c r="VUI5" s="70"/>
      <c r="VUJ5" s="70"/>
      <c r="VUK5" s="70"/>
      <c r="VUL5" s="70"/>
      <c r="VUM5" s="70"/>
      <c r="VUN5" s="70"/>
      <c r="VUO5" s="70"/>
      <c r="VUP5" s="70"/>
      <c r="VUQ5" s="70"/>
      <c r="VUR5" s="70"/>
      <c r="VUS5" s="70"/>
      <c r="VUT5" s="70"/>
      <c r="VUU5" s="70"/>
      <c r="VUV5" s="70"/>
      <c r="VUW5" s="70"/>
      <c r="VUX5" s="70"/>
      <c r="VUY5" s="70"/>
      <c r="VUZ5" s="70"/>
      <c r="VVA5" s="70"/>
      <c r="VVB5" s="70"/>
      <c r="VVC5" s="70"/>
      <c r="VVD5" s="70"/>
      <c r="VVE5" s="70"/>
      <c r="VVF5" s="70"/>
      <c r="VVG5" s="70"/>
      <c r="VVH5" s="70"/>
      <c r="VVI5" s="70"/>
      <c r="VVJ5" s="70"/>
      <c r="VVK5" s="70"/>
      <c r="VVL5" s="70"/>
      <c r="VVM5" s="70"/>
      <c r="VVN5" s="70"/>
      <c r="VVO5" s="70"/>
      <c r="VVP5" s="70"/>
      <c r="VVQ5" s="70"/>
      <c r="VVR5" s="70"/>
      <c r="VVS5" s="70"/>
      <c r="VVT5" s="70"/>
      <c r="VVU5" s="70"/>
      <c r="VVV5" s="70"/>
      <c r="VVW5" s="70"/>
      <c r="VVX5" s="70"/>
      <c r="VVY5" s="70"/>
      <c r="VVZ5" s="70"/>
      <c r="VWA5" s="70"/>
      <c r="VWB5" s="70"/>
      <c r="VWC5" s="70"/>
      <c r="VWD5" s="70"/>
      <c r="VWE5" s="70"/>
      <c r="VWF5" s="70"/>
      <c r="VWG5" s="70"/>
      <c r="VWH5" s="70"/>
      <c r="VWI5" s="70"/>
      <c r="VWJ5" s="70"/>
      <c r="VWK5" s="70"/>
      <c r="VWL5" s="70"/>
      <c r="VWM5" s="70"/>
      <c r="VWN5" s="70"/>
      <c r="VWO5" s="70"/>
      <c r="VWP5" s="70"/>
      <c r="VWQ5" s="70"/>
      <c r="VWR5" s="70"/>
      <c r="VWS5" s="70"/>
      <c r="VWT5" s="70"/>
      <c r="VWU5" s="70"/>
      <c r="VWV5" s="70"/>
      <c r="VWW5" s="70"/>
      <c r="VWX5" s="70"/>
      <c r="VWY5" s="70"/>
      <c r="VWZ5" s="70"/>
      <c r="VXA5" s="70"/>
      <c r="VXB5" s="70"/>
      <c r="VXC5" s="70"/>
      <c r="VXD5" s="70"/>
      <c r="VXE5" s="70"/>
      <c r="VXF5" s="70"/>
      <c r="VXG5" s="70"/>
      <c r="VXH5" s="70"/>
      <c r="VXI5" s="70"/>
      <c r="VXJ5" s="70"/>
      <c r="VXK5" s="70"/>
      <c r="VXL5" s="70"/>
      <c r="VXM5" s="70"/>
      <c r="VXN5" s="70"/>
      <c r="VXO5" s="70"/>
      <c r="VXP5" s="70"/>
      <c r="VXQ5" s="70"/>
      <c r="VXR5" s="70"/>
      <c r="VXS5" s="70"/>
      <c r="VXT5" s="70"/>
      <c r="VXU5" s="70"/>
      <c r="VXV5" s="70"/>
      <c r="VXW5" s="70"/>
      <c r="VXX5" s="70"/>
      <c r="VXY5" s="70"/>
      <c r="VXZ5" s="70"/>
      <c r="VYA5" s="70"/>
      <c r="VYB5" s="70"/>
      <c r="VYC5" s="70"/>
      <c r="VYD5" s="70"/>
      <c r="VYE5" s="70"/>
      <c r="VYF5" s="70"/>
      <c r="VYG5" s="70"/>
      <c r="VYH5" s="70"/>
      <c r="VYI5" s="70"/>
      <c r="VYJ5" s="70"/>
      <c r="VYK5" s="70"/>
      <c r="VYL5" s="70"/>
      <c r="VYM5" s="70"/>
      <c r="VYN5" s="70"/>
      <c r="VYO5" s="70"/>
      <c r="VYP5" s="70"/>
      <c r="VYQ5" s="70"/>
      <c r="VYR5" s="70"/>
      <c r="VYS5" s="70"/>
      <c r="VYT5" s="70"/>
      <c r="VYU5" s="70"/>
      <c r="VYV5" s="70"/>
      <c r="VYW5" s="70"/>
      <c r="VYX5" s="70"/>
      <c r="VYY5" s="70"/>
      <c r="VYZ5" s="70"/>
      <c r="VZA5" s="70"/>
      <c r="VZB5" s="70"/>
      <c r="VZC5" s="70"/>
      <c r="VZD5" s="70"/>
      <c r="VZE5" s="70"/>
      <c r="VZF5" s="70"/>
      <c r="VZG5" s="70"/>
      <c r="VZH5" s="70"/>
      <c r="VZI5" s="70"/>
      <c r="VZJ5" s="70"/>
      <c r="VZK5" s="70"/>
      <c r="VZL5" s="70"/>
      <c r="VZM5" s="70"/>
      <c r="VZN5" s="70"/>
      <c r="VZO5" s="70"/>
      <c r="VZP5" s="70"/>
      <c r="VZQ5" s="70"/>
      <c r="VZR5" s="70"/>
      <c r="VZS5" s="70"/>
      <c r="VZT5" s="70"/>
      <c r="VZU5" s="70"/>
      <c r="VZV5" s="70"/>
      <c r="VZW5" s="70"/>
      <c r="VZX5" s="70"/>
      <c r="VZY5" s="70"/>
      <c r="VZZ5" s="70"/>
      <c r="WAA5" s="70"/>
      <c r="WAB5" s="70"/>
      <c r="WAC5" s="70"/>
      <c r="WAD5" s="70"/>
      <c r="WAE5" s="70"/>
      <c r="WAF5" s="70"/>
      <c r="WAG5" s="70"/>
      <c r="WAH5" s="70"/>
      <c r="WAI5" s="70"/>
      <c r="WAJ5" s="70"/>
      <c r="WAK5" s="70"/>
      <c r="WAL5" s="70"/>
      <c r="WAM5" s="70"/>
      <c r="WAN5" s="70"/>
      <c r="WAO5" s="70"/>
      <c r="WAP5" s="70"/>
      <c r="WAQ5" s="70"/>
      <c r="WAR5" s="70"/>
      <c r="WAS5" s="70"/>
      <c r="WAT5" s="70"/>
      <c r="WAU5" s="70"/>
      <c r="WAV5" s="70"/>
      <c r="WAW5" s="70"/>
      <c r="WAX5" s="70"/>
      <c r="WAY5" s="70"/>
      <c r="WAZ5" s="70"/>
      <c r="WBA5" s="70"/>
      <c r="WBB5" s="70"/>
      <c r="WBC5" s="70"/>
      <c r="WBD5" s="70"/>
      <c r="WBE5" s="70"/>
      <c r="WBF5" s="70"/>
      <c r="WBG5" s="70"/>
      <c r="WBH5" s="70"/>
      <c r="WBI5" s="70"/>
      <c r="WBJ5" s="70"/>
      <c r="WBK5" s="70"/>
      <c r="WBL5" s="70"/>
      <c r="WBM5" s="70"/>
      <c r="WBN5" s="70"/>
      <c r="WBO5" s="70"/>
      <c r="WBP5" s="70"/>
      <c r="WBQ5" s="70"/>
      <c r="WBR5" s="70"/>
      <c r="WBS5" s="70"/>
      <c r="WBT5" s="70"/>
      <c r="WBU5" s="70"/>
      <c r="WBV5" s="70"/>
      <c r="WBW5" s="70"/>
      <c r="WBX5" s="70"/>
      <c r="WBY5" s="70"/>
      <c r="WBZ5" s="70"/>
      <c r="WCA5" s="70"/>
      <c r="WCB5" s="70"/>
      <c r="WCC5" s="70"/>
      <c r="WCD5" s="70"/>
      <c r="WCE5" s="70"/>
      <c r="WCF5" s="70"/>
      <c r="WCG5" s="70"/>
      <c r="WCH5" s="70"/>
      <c r="WCI5" s="70"/>
      <c r="WCJ5" s="70"/>
      <c r="WCK5" s="70"/>
      <c r="WCL5" s="70"/>
      <c r="WCM5" s="70"/>
      <c r="WCN5" s="70"/>
      <c r="WCO5" s="70"/>
      <c r="WCP5" s="70"/>
      <c r="WCQ5" s="70"/>
      <c r="WCR5" s="70"/>
      <c r="WCS5" s="70"/>
      <c r="WCT5" s="70"/>
      <c r="WCU5" s="70"/>
      <c r="WCV5" s="70"/>
      <c r="WCW5" s="70"/>
      <c r="WCX5" s="70"/>
      <c r="WCY5" s="70"/>
      <c r="WCZ5" s="70"/>
      <c r="WDA5" s="70"/>
      <c r="WDB5" s="70"/>
      <c r="WDC5" s="70"/>
      <c r="WDD5" s="70"/>
      <c r="WDE5" s="70"/>
      <c r="WDF5" s="70"/>
      <c r="WDG5" s="70"/>
      <c r="WDH5" s="70"/>
      <c r="WDI5" s="70"/>
      <c r="WDJ5" s="70"/>
      <c r="WDK5" s="70"/>
      <c r="WDL5" s="70"/>
      <c r="WDM5" s="70"/>
      <c r="WDN5" s="70"/>
      <c r="WDO5" s="70"/>
      <c r="WDP5" s="70"/>
      <c r="WDQ5" s="70"/>
      <c r="WDR5" s="70"/>
      <c r="WDS5" s="70"/>
      <c r="WDT5" s="70"/>
      <c r="WDU5" s="70"/>
      <c r="WDV5" s="70"/>
      <c r="WDW5" s="70"/>
      <c r="WDX5" s="70"/>
      <c r="WDY5" s="70"/>
      <c r="WDZ5" s="70"/>
      <c r="WEA5" s="70"/>
      <c r="WEB5" s="70"/>
      <c r="WEC5" s="70"/>
      <c r="WED5" s="70"/>
      <c r="WEE5" s="70"/>
      <c r="WEF5" s="70"/>
      <c r="WEG5" s="70"/>
      <c r="WEH5" s="70"/>
      <c r="WEI5" s="70"/>
      <c r="WEJ5" s="70"/>
      <c r="WEK5" s="70"/>
      <c r="WEL5" s="70"/>
      <c r="WEM5" s="70"/>
      <c r="WEN5" s="70"/>
      <c r="WEO5" s="70"/>
      <c r="WEP5" s="70"/>
      <c r="WEQ5" s="70"/>
      <c r="WER5" s="70"/>
      <c r="WES5" s="70"/>
      <c r="WET5" s="70"/>
      <c r="WEU5" s="70"/>
      <c r="WEV5" s="70"/>
      <c r="WEW5" s="70"/>
      <c r="WEX5" s="70"/>
      <c r="WEY5" s="70"/>
      <c r="WEZ5" s="70"/>
      <c r="WFA5" s="70"/>
      <c r="WFB5" s="70"/>
      <c r="WFC5" s="70"/>
      <c r="WFD5" s="70"/>
      <c r="WFE5" s="70"/>
      <c r="WFF5" s="70"/>
      <c r="WFG5" s="70"/>
      <c r="WFH5" s="70"/>
      <c r="WFI5" s="70"/>
      <c r="WFJ5" s="70"/>
      <c r="WFK5" s="70"/>
      <c r="WFL5" s="70"/>
      <c r="WFM5" s="70"/>
      <c r="WFN5" s="70"/>
      <c r="WFO5" s="70"/>
      <c r="WFP5" s="70"/>
      <c r="WFQ5" s="70"/>
      <c r="WFR5" s="70"/>
      <c r="WFS5" s="70"/>
      <c r="WFT5" s="70"/>
      <c r="WFU5" s="70"/>
      <c r="WFV5" s="70"/>
      <c r="WFW5" s="70"/>
      <c r="WFX5" s="70"/>
      <c r="WFY5" s="70"/>
      <c r="WFZ5" s="70"/>
      <c r="WGA5" s="70"/>
      <c r="WGB5" s="70"/>
      <c r="WGC5" s="70"/>
      <c r="WGD5" s="70"/>
      <c r="WGE5" s="70"/>
      <c r="WGF5" s="70"/>
      <c r="WGG5" s="70"/>
      <c r="WGH5" s="70"/>
      <c r="WGI5" s="70"/>
      <c r="WGJ5" s="70"/>
      <c r="WGK5" s="70"/>
      <c r="WGL5" s="70"/>
      <c r="WGM5" s="70"/>
      <c r="WGN5" s="70"/>
      <c r="WGO5" s="70"/>
      <c r="WGP5" s="70"/>
      <c r="WGQ5" s="70"/>
      <c r="WGR5" s="70"/>
      <c r="WGS5" s="70"/>
      <c r="WGT5" s="70"/>
      <c r="WGU5" s="70"/>
      <c r="WGV5" s="70"/>
      <c r="WGW5" s="70"/>
      <c r="WGX5" s="70"/>
      <c r="WGY5" s="70"/>
      <c r="WGZ5" s="70"/>
      <c r="WHA5" s="70"/>
      <c r="WHB5" s="70"/>
      <c r="WHC5" s="70"/>
      <c r="WHD5" s="70"/>
      <c r="WHE5" s="70"/>
      <c r="WHF5" s="70"/>
      <c r="WHG5" s="70"/>
      <c r="WHH5" s="70"/>
      <c r="WHI5" s="70"/>
      <c r="WHJ5" s="70"/>
      <c r="WHK5" s="70"/>
      <c r="WHL5" s="70"/>
      <c r="WHM5" s="70"/>
      <c r="WHN5" s="70"/>
      <c r="WHO5" s="70"/>
      <c r="WHP5" s="70"/>
      <c r="WHQ5" s="70"/>
      <c r="WHR5" s="70"/>
      <c r="WHS5" s="70"/>
      <c r="WHT5" s="70"/>
      <c r="WHU5" s="70"/>
      <c r="WHV5" s="70"/>
      <c r="WHW5" s="70"/>
      <c r="WHX5" s="70"/>
      <c r="WHY5" s="70"/>
      <c r="WHZ5" s="70"/>
      <c r="WIA5" s="70"/>
      <c r="WIB5" s="70"/>
      <c r="WIC5" s="70"/>
      <c r="WID5" s="70"/>
      <c r="WIE5" s="70"/>
      <c r="WIF5" s="70"/>
      <c r="WIG5" s="70"/>
      <c r="WIH5" s="70"/>
      <c r="WII5" s="70"/>
      <c r="WIJ5" s="70"/>
      <c r="WIK5" s="70"/>
      <c r="WIL5" s="70"/>
      <c r="WIM5" s="70"/>
      <c r="WIN5" s="70"/>
      <c r="WIO5" s="70"/>
      <c r="WIP5" s="70"/>
      <c r="WIQ5" s="70"/>
      <c r="WIR5" s="70"/>
      <c r="WIS5" s="70"/>
      <c r="WIT5" s="70"/>
      <c r="WIU5" s="70"/>
      <c r="WIV5" s="70"/>
      <c r="WIW5" s="70"/>
      <c r="WIX5" s="70"/>
      <c r="WIY5" s="70"/>
      <c r="WIZ5" s="70"/>
      <c r="WJA5" s="70"/>
      <c r="WJB5" s="70"/>
      <c r="WJC5" s="70"/>
      <c r="WJD5" s="70"/>
      <c r="WJE5" s="70"/>
      <c r="WJF5" s="70"/>
      <c r="WJG5" s="70"/>
      <c r="WJH5" s="70"/>
      <c r="WJI5" s="70"/>
      <c r="WJJ5" s="70"/>
      <c r="WJK5" s="70"/>
      <c r="WJL5" s="70"/>
      <c r="WJM5" s="70"/>
      <c r="WJN5" s="70"/>
      <c r="WJO5" s="70"/>
      <c r="WJP5" s="70"/>
      <c r="WJQ5" s="70"/>
      <c r="WJR5" s="70"/>
      <c r="WJS5" s="70"/>
      <c r="WJT5" s="70"/>
      <c r="WJU5" s="70"/>
      <c r="WJV5" s="70"/>
      <c r="WJW5" s="70"/>
      <c r="WJX5" s="70"/>
      <c r="WJY5" s="70"/>
      <c r="WJZ5" s="70"/>
      <c r="WKA5" s="70"/>
      <c r="WKB5" s="70"/>
      <c r="WKC5" s="70"/>
      <c r="WKD5" s="70"/>
      <c r="WKE5" s="70"/>
      <c r="WKF5" s="70"/>
      <c r="WKG5" s="70"/>
      <c r="WKH5" s="70"/>
      <c r="WKI5" s="70"/>
      <c r="WKJ5" s="70"/>
      <c r="WKK5" s="70"/>
      <c r="WKL5" s="70"/>
      <c r="WKM5" s="70"/>
      <c r="WKN5" s="70"/>
      <c r="WKO5" s="70"/>
      <c r="WKP5" s="70"/>
      <c r="WKQ5" s="70"/>
      <c r="WKR5" s="70"/>
      <c r="WKS5" s="70"/>
      <c r="WKT5" s="70"/>
      <c r="WKU5" s="70"/>
      <c r="WKV5" s="70"/>
      <c r="WKW5" s="70"/>
      <c r="WKX5" s="70"/>
      <c r="WKY5" s="70"/>
      <c r="WKZ5" s="70"/>
      <c r="WLA5" s="70"/>
      <c r="WLB5" s="70"/>
      <c r="WLC5" s="70"/>
      <c r="WLD5" s="70"/>
      <c r="WLE5" s="70"/>
      <c r="WLF5" s="70"/>
      <c r="WLG5" s="70"/>
      <c r="WLH5" s="70"/>
      <c r="WLI5" s="70"/>
      <c r="WLJ5" s="70"/>
      <c r="WLK5" s="70"/>
      <c r="WLL5" s="70"/>
      <c r="WLM5" s="70"/>
      <c r="WLN5" s="70"/>
      <c r="WLO5" s="70"/>
      <c r="WLP5" s="70"/>
      <c r="WLQ5" s="70"/>
      <c r="WLR5" s="70"/>
      <c r="WLS5" s="70"/>
      <c r="WLT5" s="70"/>
      <c r="WLU5" s="70"/>
      <c r="WLV5" s="70"/>
      <c r="WLW5" s="70"/>
      <c r="WLX5" s="70"/>
      <c r="WLY5" s="70"/>
      <c r="WLZ5" s="70"/>
      <c r="WMA5" s="70"/>
      <c r="WMB5" s="70"/>
      <c r="WMC5" s="70"/>
      <c r="WMD5" s="70"/>
      <c r="WME5" s="70"/>
      <c r="WMF5" s="70"/>
      <c r="WMG5" s="70"/>
      <c r="WMH5" s="70"/>
      <c r="WMI5" s="70"/>
      <c r="WMJ5" s="70"/>
      <c r="WMK5" s="70"/>
      <c r="WML5" s="70"/>
      <c r="WMM5" s="70"/>
      <c r="WMN5" s="70"/>
      <c r="WMO5" s="70"/>
      <c r="WMP5" s="70"/>
      <c r="WMQ5" s="70"/>
      <c r="WMR5" s="70"/>
      <c r="WMS5" s="70"/>
      <c r="WMT5" s="70"/>
      <c r="WMU5" s="70"/>
      <c r="WMV5" s="70"/>
      <c r="WMW5" s="70"/>
      <c r="WMX5" s="70"/>
      <c r="WMY5" s="70"/>
      <c r="WMZ5" s="70"/>
      <c r="WNA5" s="70"/>
      <c r="WNB5" s="70"/>
      <c r="WNC5" s="70"/>
      <c r="WND5" s="70"/>
      <c r="WNE5" s="70"/>
      <c r="WNF5" s="70"/>
      <c r="WNG5" s="70"/>
      <c r="WNH5" s="70"/>
      <c r="WNI5" s="70"/>
      <c r="WNJ5" s="70"/>
      <c r="WNK5" s="70"/>
      <c r="WNL5" s="70"/>
      <c r="WNM5" s="70"/>
      <c r="WNN5" s="70"/>
      <c r="WNO5" s="70"/>
      <c r="WNP5" s="70"/>
      <c r="WNQ5" s="70"/>
      <c r="WNR5" s="70"/>
      <c r="WNS5" s="70"/>
      <c r="WNT5" s="70"/>
      <c r="WNU5" s="70"/>
      <c r="WNV5" s="70"/>
      <c r="WNW5" s="70"/>
      <c r="WNX5" s="70"/>
      <c r="WNY5" s="70"/>
      <c r="WNZ5" s="70"/>
      <c r="WOA5" s="70"/>
      <c r="WOB5" s="70"/>
      <c r="WOC5" s="70"/>
      <c r="WOD5" s="70"/>
      <c r="WOE5" s="70"/>
      <c r="WOF5" s="70"/>
      <c r="WOG5" s="70"/>
      <c r="WOH5" s="70"/>
      <c r="WOI5" s="70"/>
      <c r="WOJ5" s="70"/>
      <c r="WOK5" s="70"/>
      <c r="WOL5" s="70"/>
      <c r="WOM5" s="70"/>
      <c r="WON5" s="70"/>
      <c r="WOO5" s="70"/>
      <c r="WOP5" s="70"/>
      <c r="WOQ5" s="70"/>
      <c r="WOR5" s="70"/>
      <c r="WOS5" s="70"/>
      <c r="WOT5" s="70"/>
      <c r="WOU5" s="70"/>
      <c r="WOV5" s="70"/>
      <c r="WOW5" s="70"/>
      <c r="WOX5" s="70"/>
      <c r="WOY5" s="70"/>
      <c r="WOZ5" s="70"/>
      <c r="WPA5" s="70"/>
      <c r="WPB5" s="70"/>
      <c r="WPC5" s="70"/>
      <c r="WPD5" s="70"/>
      <c r="WPE5" s="70"/>
      <c r="WPF5" s="70"/>
      <c r="WPG5" s="70"/>
      <c r="WPH5" s="70"/>
      <c r="WPI5" s="70"/>
      <c r="WPJ5" s="70"/>
      <c r="WPK5" s="70"/>
      <c r="WPL5" s="70"/>
      <c r="WPM5" s="70"/>
      <c r="WPN5" s="70"/>
      <c r="WPO5" s="70"/>
      <c r="WPP5" s="70"/>
      <c r="WPQ5" s="70"/>
      <c r="WPR5" s="70"/>
      <c r="WPS5" s="70"/>
      <c r="WPT5" s="70"/>
      <c r="WPU5" s="70"/>
      <c r="WPV5" s="70"/>
      <c r="WPW5" s="70"/>
      <c r="WPX5" s="70"/>
      <c r="WPY5" s="70"/>
      <c r="WPZ5" s="70"/>
      <c r="WQA5" s="70"/>
      <c r="WQB5" s="70"/>
      <c r="WQC5" s="70"/>
      <c r="WQD5" s="70"/>
      <c r="WQE5" s="70"/>
      <c r="WQF5" s="70"/>
      <c r="WQG5" s="70"/>
      <c r="WQH5" s="70"/>
      <c r="WQI5" s="70"/>
      <c r="WQJ5" s="70"/>
      <c r="WQK5" s="70"/>
      <c r="WQL5" s="70"/>
      <c r="WQM5" s="70"/>
      <c r="WQN5" s="70"/>
      <c r="WQO5" s="70"/>
      <c r="WQP5" s="70"/>
      <c r="WQQ5" s="70"/>
      <c r="WQR5" s="70"/>
      <c r="WQS5" s="70"/>
      <c r="WQT5" s="70"/>
      <c r="WQU5" s="70"/>
      <c r="WQV5" s="70"/>
      <c r="WQW5" s="70"/>
      <c r="WQX5" s="70"/>
      <c r="WQY5" s="70"/>
      <c r="WQZ5" s="70"/>
      <c r="WRA5" s="70"/>
      <c r="WRB5" s="70"/>
      <c r="WRC5" s="70"/>
      <c r="WRD5" s="70"/>
      <c r="WRE5" s="70"/>
      <c r="WRF5" s="70"/>
      <c r="WRG5" s="70"/>
      <c r="WRH5" s="70"/>
      <c r="WRI5" s="70"/>
      <c r="WRJ5" s="70"/>
      <c r="WRK5" s="70"/>
      <c r="WRL5" s="70"/>
      <c r="WRM5" s="70"/>
      <c r="WRN5" s="70"/>
      <c r="WRO5" s="70"/>
      <c r="WRP5" s="70"/>
      <c r="WRQ5" s="70"/>
      <c r="WRR5" s="70"/>
      <c r="WRS5" s="70"/>
      <c r="WRT5" s="70"/>
      <c r="WRU5" s="70"/>
      <c r="WRV5" s="70"/>
      <c r="WRW5" s="70"/>
      <c r="WRX5" s="70"/>
      <c r="WRY5" s="70"/>
      <c r="WRZ5" s="70"/>
      <c r="WSA5" s="70"/>
      <c r="WSB5" s="70"/>
      <c r="WSC5" s="70"/>
      <c r="WSD5" s="70"/>
      <c r="WSE5" s="70"/>
      <c r="WSF5" s="70"/>
      <c r="WSG5" s="70"/>
      <c r="WSH5" s="70"/>
      <c r="WSI5" s="70"/>
      <c r="WSJ5" s="70"/>
      <c r="WSK5" s="70"/>
      <c r="WSL5" s="70"/>
      <c r="WSM5" s="70"/>
      <c r="WSN5" s="70"/>
      <c r="WSO5" s="70"/>
      <c r="WSP5" s="70"/>
      <c r="WSQ5" s="70"/>
      <c r="WSR5" s="70"/>
      <c r="WSS5" s="70"/>
      <c r="WST5" s="70"/>
      <c r="WSU5" s="70"/>
      <c r="WSV5" s="70"/>
      <c r="WSW5" s="70"/>
      <c r="WSX5" s="70"/>
      <c r="WSY5" s="70"/>
      <c r="WSZ5" s="70"/>
      <c r="WTA5" s="70"/>
      <c r="WTB5" s="70"/>
      <c r="WTC5" s="70"/>
      <c r="WTD5" s="70"/>
      <c r="WTE5" s="70"/>
      <c r="WTF5" s="70"/>
      <c r="WTG5" s="70"/>
      <c r="WTH5" s="70"/>
      <c r="WTI5" s="70"/>
      <c r="WTJ5" s="70"/>
      <c r="WTK5" s="70"/>
      <c r="WTL5" s="70"/>
      <c r="WTM5" s="70"/>
      <c r="WTN5" s="70"/>
      <c r="WTO5" s="70"/>
      <c r="WTP5" s="70"/>
      <c r="WTQ5" s="70"/>
      <c r="WTR5" s="70"/>
      <c r="WTS5" s="70"/>
      <c r="WTT5" s="70"/>
      <c r="WTU5" s="70"/>
      <c r="WTV5" s="70"/>
      <c r="WTW5" s="70"/>
      <c r="WTX5" s="70"/>
      <c r="WTY5" s="70"/>
      <c r="WTZ5" s="70"/>
      <c r="WUA5" s="70"/>
      <c r="WUB5" s="70"/>
      <c r="WUC5" s="70"/>
      <c r="WUD5" s="70"/>
      <c r="WUE5" s="70"/>
      <c r="WUF5" s="70"/>
      <c r="WUG5" s="70"/>
      <c r="WUH5" s="70"/>
      <c r="WUI5" s="70"/>
      <c r="WUJ5" s="70"/>
      <c r="WUK5" s="70"/>
      <c r="WUL5" s="70"/>
      <c r="WUM5" s="70"/>
      <c r="WUN5" s="70"/>
      <c r="WUO5" s="70"/>
      <c r="WUP5" s="70"/>
      <c r="WUQ5" s="70"/>
      <c r="WUR5" s="70"/>
      <c r="WUS5" s="70"/>
      <c r="WUT5" s="70"/>
      <c r="WUU5" s="70"/>
      <c r="WUV5" s="70"/>
      <c r="WUW5" s="70"/>
      <c r="WUX5" s="70"/>
      <c r="WUY5" s="70"/>
      <c r="WUZ5" s="70"/>
      <c r="WVA5" s="70"/>
      <c r="WVB5" s="70"/>
      <c r="WVC5" s="70"/>
      <c r="WVD5" s="70"/>
      <c r="WVE5" s="70"/>
      <c r="WVF5" s="70"/>
      <c r="WVG5" s="70"/>
      <c r="WVH5" s="70"/>
      <c r="WVI5" s="70"/>
      <c r="WVJ5" s="70"/>
      <c r="WVK5" s="70"/>
      <c r="WVL5" s="70"/>
      <c r="WVM5" s="70"/>
      <c r="WVN5" s="70"/>
      <c r="WVO5" s="70"/>
      <c r="WVP5" s="70"/>
      <c r="WVQ5" s="70"/>
      <c r="WVR5" s="70"/>
      <c r="WVS5" s="70"/>
      <c r="WVT5" s="70"/>
      <c r="WVU5" s="70"/>
      <c r="WVV5" s="70"/>
      <c r="WVW5" s="70"/>
      <c r="WVX5" s="70"/>
      <c r="WVY5" s="70"/>
      <c r="WVZ5" s="70"/>
      <c r="WWA5" s="70"/>
      <c r="WWB5" s="70"/>
      <c r="WWC5" s="70"/>
      <c r="WWD5" s="70"/>
      <c r="WWE5" s="70"/>
      <c r="WWF5" s="70"/>
      <c r="WWG5" s="70"/>
      <c r="WWH5" s="70"/>
      <c r="WWI5" s="70"/>
      <c r="WWJ5" s="70"/>
      <c r="WWK5" s="70"/>
      <c r="WWL5" s="70"/>
      <c r="WWM5" s="70"/>
      <c r="WWN5" s="70"/>
      <c r="WWO5" s="70"/>
      <c r="WWP5" s="70"/>
      <c r="WWQ5" s="70"/>
      <c r="WWR5" s="70"/>
      <c r="WWS5" s="70"/>
      <c r="WWT5" s="70"/>
      <c r="WWU5" s="70"/>
      <c r="WWV5" s="70"/>
      <c r="WWW5" s="70"/>
      <c r="WWX5" s="70"/>
      <c r="WWY5" s="70"/>
      <c r="WWZ5" s="70"/>
      <c r="WXA5" s="70"/>
      <c r="WXB5" s="70"/>
      <c r="WXC5" s="70"/>
      <c r="WXD5" s="70"/>
      <c r="WXE5" s="70"/>
      <c r="WXF5" s="70"/>
      <c r="WXG5" s="70"/>
      <c r="WXH5" s="70"/>
      <c r="WXI5" s="70"/>
      <c r="WXJ5" s="70"/>
      <c r="WXK5" s="70"/>
      <c r="WXL5" s="70"/>
      <c r="WXM5" s="70"/>
      <c r="WXN5" s="70"/>
      <c r="WXO5" s="70"/>
      <c r="WXP5" s="70"/>
      <c r="WXQ5" s="70"/>
      <c r="WXR5" s="70"/>
      <c r="WXS5" s="70"/>
      <c r="WXT5" s="70"/>
      <c r="WXU5" s="70"/>
      <c r="WXV5" s="70"/>
      <c r="WXW5" s="70"/>
      <c r="WXX5" s="70"/>
      <c r="WXY5" s="70"/>
      <c r="WXZ5" s="70"/>
      <c r="WYA5" s="70"/>
      <c r="WYB5" s="70"/>
      <c r="WYC5" s="70"/>
      <c r="WYD5" s="70"/>
      <c r="WYE5" s="70"/>
      <c r="WYF5" s="70"/>
      <c r="WYG5" s="70"/>
      <c r="WYH5" s="70"/>
      <c r="WYI5" s="70"/>
      <c r="WYJ5" s="70"/>
      <c r="WYK5" s="70"/>
      <c r="WYL5" s="70"/>
      <c r="WYM5" s="70"/>
      <c r="WYN5" s="70"/>
      <c r="WYO5" s="70"/>
      <c r="WYP5" s="70"/>
      <c r="WYQ5" s="70"/>
      <c r="WYR5" s="70"/>
      <c r="WYS5" s="70"/>
      <c r="WYT5" s="70"/>
      <c r="WYU5" s="70"/>
      <c r="WYV5" s="70"/>
      <c r="WYW5" s="70"/>
      <c r="WYX5" s="70"/>
      <c r="WYY5" s="70"/>
      <c r="WYZ5" s="70"/>
      <c r="WZA5" s="70"/>
      <c r="WZB5" s="70"/>
      <c r="WZC5" s="70"/>
      <c r="WZD5" s="70"/>
      <c r="WZE5" s="70"/>
      <c r="WZF5" s="70"/>
      <c r="WZG5" s="70"/>
      <c r="WZH5" s="70"/>
      <c r="WZI5" s="70"/>
      <c r="WZJ5" s="70"/>
      <c r="WZK5" s="70"/>
      <c r="WZL5" s="70"/>
      <c r="WZM5" s="70"/>
      <c r="WZN5" s="70"/>
      <c r="WZO5" s="70"/>
      <c r="WZP5" s="70"/>
      <c r="WZQ5" s="70"/>
      <c r="WZR5" s="70"/>
      <c r="WZS5" s="70"/>
      <c r="WZT5" s="70"/>
      <c r="WZU5" s="70"/>
      <c r="WZV5" s="70"/>
      <c r="WZW5" s="70"/>
      <c r="WZX5" s="70"/>
      <c r="WZY5" s="70"/>
      <c r="WZZ5" s="70"/>
      <c r="XAA5" s="70"/>
      <c r="XAB5" s="70"/>
      <c r="XAC5" s="70"/>
      <c r="XAD5" s="70"/>
      <c r="XAE5" s="70"/>
      <c r="XAF5" s="70"/>
      <c r="XAG5" s="70"/>
      <c r="XAH5" s="70"/>
      <c r="XAI5" s="70"/>
      <c r="XAJ5" s="70"/>
      <c r="XAK5" s="70"/>
      <c r="XAL5" s="70"/>
      <c r="XAM5" s="70"/>
      <c r="XAN5" s="70"/>
      <c r="XAO5" s="70"/>
      <c r="XAP5" s="70"/>
      <c r="XAQ5" s="70"/>
      <c r="XAR5" s="70"/>
      <c r="XAS5" s="70"/>
      <c r="XAT5" s="70"/>
      <c r="XAU5" s="70"/>
      <c r="XAV5" s="70"/>
      <c r="XAW5" s="70"/>
      <c r="XAX5" s="70"/>
      <c r="XAY5" s="70"/>
      <c r="XAZ5" s="70"/>
      <c r="XBA5" s="70"/>
      <c r="XBB5" s="70"/>
      <c r="XBC5" s="70"/>
      <c r="XBD5" s="70"/>
      <c r="XBE5" s="70"/>
      <c r="XBF5" s="70"/>
      <c r="XBG5" s="70"/>
      <c r="XBH5" s="70"/>
      <c r="XBI5" s="70"/>
      <c r="XBJ5" s="70"/>
      <c r="XBK5" s="70"/>
      <c r="XBL5" s="70"/>
      <c r="XBM5" s="70"/>
      <c r="XBN5" s="70"/>
      <c r="XBO5" s="70"/>
      <c r="XBP5" s="70"/>
      <c r="XBQ5" s="70"/>
      <c r="XBR5" s="70"/>
      <c r="XBS5" s="70"/>
      <c r="XBT5" s="70"/>
      <c r="XBU5" s="70"/>
      <c r="XBV5" s="70"/>
      <c r="XBW5" s="70"/>
      <c r="XBX5" s="70"/>
      <c r="XBY5" s="70"/>
      <c r="XBZ5" s="70"/>
      <c r="XCA5" s="70"/>
      <c r="XCB5" s="70"/>
      <c r="XCC5" s="70"/>
      <c r="XCD5" s="70"/>
      <c r="XCE5" s="70"/>
      <c r="XCF5" s="70"/>
      <c r="XCG5" s="70"/>
      <c r="XCH5" s="70"/>
      <c r="XCI5" s="70"/>
      <c r="XCJ5" s="70"/>
      <c r="XCK5" s="70"/>
      <c r="XCL5" s="70"/>
      <c r="XCM5" s="70"/>
      <c r="XCN5" s="70"/>
      <c r="XCO5" s="70"/>
      <c r="XCP5" s="70"/>
      <c r="XCQ5" s="70"/>
      <c r="XCR5" s="70"/>
      <c r="XCS5" s="70"/>
      <c r="XCT5" s="70"/>
      <c r="XCU5" s="70"/>
      <c r="XCV5" s="70"/>
      <c r="XCW5" s="70"/>
      <c r="XCX5" s="70"/>
      <c r="XCY5" s="70"/>
      <c r="XCZ5" s="70"/>
      <c r="XDA5" s="70"/>
      <c r="XDB5" s="70"/>
      <c r="XDC5" s="70"/>
      <c r="XDD5" s="70"/>
      <c r="XDE5" s="70"/>
      <c r="XDF5" s="70"/>
      <c r="XDG5" s="70"/>
      <c r="XDH5" s="70"/>
      <c r="XDI5" s="70"/>
    </row>
    <row r="6" spans="1:16337" ht="36" customHeight="1" x14ac:dyDescent="0.7">
      <c r="A6" s="364">
        <f>IF($C6="","",SUBTOTAL(3,$C$6:$C6)*1)</f>
        <v>1</v>
      </c>
      <c r="B6" s="365"/>
      <c r="C6" s="242" t="s">
        <v>1516</v>
      </c>
      <c r="D6" s="377"/>
      <c r="E6" s="346" t="s">
        <v>1412</v>
      </c>
      <c r="F6">
        <v>4</v>
      </c>
      <c r="G6" s="9"/>
      <c r="H6" s="212" t="s">
        <v>1232</v>
      </c>
      <c r="I6" s="165" t="s">
        <v>813</v>
      </c>
      <c r="J6" s="148" t="s">
        <v>1002</v>
      </c>
      <c r="K6" s="166" t="s">
        <v>1233</v>
      </c>
      <c r="L6" s="70"/>
      <c r="M6" s="213" t="s">
        <v>1234</v>
      </c>
      <c r="N6" s="214" t="s">
        <v>1131</v>
      </c>
      <c r="O6" s="215"/>
      <c r="P6" s="212" t="s">
        <v>1232</v>
      </c>
      <c r="Q6" s="148" t="s">
        <v>1002</v>
      </c>
      <c r="R6" s="215"/>
      <c r="S6" s="216"/>
      <c r="T6" s="217"/>
      <c r="U6" s="217"/>
      <c r="V6" s="215"/>
      <c r="W6" s="216"/>
      <c r="X6" s="217"/>
      <c r="Y6" s="217"/>
      <c r="Z6" s="218"/>
      <c r="AA6" s="219"/>
      <c r="AB6" s="214"/>
    </row>
    <row r="7" spans="1:16337" ht="55.8" customHeight="1" x14ac:dyDescent="0.7">
      <c r="A7" s="364">
        <f>IF($C7="","",SUBTOTAL(3,$C$6:$C7)*1)</f>
        <v>2</v>
      </c>
      <c r="B7" s="365"/>
      <c r="C7" s="242" t="s">
        <v>1517</v>
      </c>
      <c r="D7" s="377"/>
      <c r="E7" s="346" t="s">
        <v>1412</v>
      </c>
      <c r="F7">
        <v>5</v>
      </c>
      <c r="G7" s="9"/>
      <c r="H7" s="212" t="s">
        <v>1235</v>
      </c>
      <c r="I7" s="165" t="s">
        <v>1236</v>
      </c>
      <c r="J7" s="148" t="s">
        <v>998</v>
      </c>
      <c r="K7" s="166" t="s">
        <v>1237</v>
      </c>
      <c r="L7" s="70"/>
      <c r="M7" s="216"/>
      <c r="N7" s="220"/>
      <c r="O7" s="215"/>
      <c r="P7" s="212" t="s">
        <v>1235</v>
      </c>
      <c r="Q7" s="148" t="s">
        <v>998</v>
      </c>
      <c r="R7" s="215"/>
      <c r="S7" s="216"/>
      <c r="T7" s="217"/>
      <c r="U7" s="217"/>
      <c r="V7" s="215"/>
      <c r="W7" s="216"/>
      <c r="X7" s="217"/>
      <c r="Y7" s="217"/>
      <c r="Z7" s="218"/>
      <c r="AA7" s="221"/>
      <c r="AB7" s="220"/>
    </row>
    <row r="8" spans="1:16337" ht="36" customHeight="1" x14ac:dyDescent="0.7">
      <c r="A8" s="364">
        <f>IF($C8="","",SUBTOTAL(3,$C$6:$C8)*1)</f>
        <v>3</v>
      </c>
      <c r="B8" s="365"/>
      <c r="C8" s="242" t="s">
        <v>1518</v>
      </c>
      <c r="D8" s="375"/>
      <c r="E8" s="346" t="s">
        <v>1412</v>
      </c>
      <c r="F8">
        <v>10</v>
      </c>
      <c r="H8" s="212" t="s">
        <v>1238</v>
      </c>
      <c r="I8" s="165" t="s">
        <v>996</v>
      </c>
      <c r="J8" s="148" t="s">
        <v>996</v>
      </c>
      <c r="K8" s="166" t="s">
        <v>996</v>
      </c>
      <c r="L8" s="70"/>
      <c r="M8" s="213"/>
      <c r="N8" s="214"/>
      <c r="O8" s="215"/>
      <c r="P8" s="212" t="s">
        <v>863</v>
      </c>
      <c r="Q8" s="148" t="s">
        <v>1132</v>
      </c>
      <c r="R8" s="215"/>
      <c r="S8" s="216"/>
      <c r="T8" s="217"/>
      <c r="U8" s="217"/>
      <c r="V8" s="215"/>
      <c r="W8" s="216"/>
      <c r="X8" s="217"/>
      <c r="Y8" s="217"/>
      <c r="Z8" s="218"/>
      <c r="AA8" s="219"/>
      <c r="AB8" s="214"/>
    </row>
    <row r="9" spans="1:16337" ht="57" customHeight="1" x14ac:dyDescent="0.7">
      <c r="A9" s="364">
        <f>IF($C9="","",SUBTOTAL(3,$C$6:$C9)*1)</f>
        <v>4</v>
      </c>
      <c r="B9" s="365"/>
      <c r="C9" s="242" t="s">
        <v>1519</v>
      </c>
      <c r="D9" s="378"/>
      <c r="E9" s="346" t="s">
        <v>1409</v>
      </c>
      <c r="F9">
        <v>13</v>
      </c>
      <c r="H9" s="212" t="s">
        <v>863</v>
      </c>
      <c r="I9" s="165" t="s">
        <v>1239</v>
      </c>
      <c r="J9" s="148" t="s">
        <v>1132</v>
      </c>
      <c r="K9" s="166" t="s">
        <v>1240</v>
      </c>
      <c r="L9" s="70"/>
      <c r="M9" s="216"/>
      <c r="N9" s="220"/>
      <c r="O9" s="215"/>
      <c r="P9" s="212" t="s">
        <v>1241</v>
      </c>
      <c r="Q9" s="200" t="s">
        <v>1242</v>
      </c>
      <c r="R9" s="215"/>
      <c r="S9" s="216"/>
      <c r="T9" s="217"/>
      <c r="U9" s="217"/>
      <c r="V9" s="215"/>
      <c r="W9" s="216"/>
      <c r="X9" s="217"/>
      <c r="Y9" s="217"/>
      <c r="Z9" s="218"/>
      <c r="AA9" s="221"/>
      <c r="AB9" s="220"/>
    </row>
    <row r="10" spans="1:16337" ht="36" customHeight="1" x14ac:dyDescent="0.7">
      <c r="A10" s="364">
        <f>IF($C10="","",SUBTOTAL(3,$C$6:$C10)*1)</f>
        <v>5</v>
      </c>
      <c r="B10" s="365"/>
      <c r="C10" s="242" t="s">
        <v>1520</v>
      </c>
      <c r="D10" s="377"/>
      <c r="E10" s="346" t="s">
        <v>1412</v>
      </c>
      <c r="F10">
        <v>14</v>
      </c>
      <c r="H10" s="212" t="s">
        <v>1241</v>
      </c>
      <c r="I10" s="165" t="s">
        <v>1243</v>
      </c>
      <c r="J10" s="148" t="s">
        <v>1242</v>
      </c>
      <c r="K10" s="166" t="s">
        <v>1244</v>
      </c>
      <c r="L10" s="70"/>
      <c r="M10" s="213"/>
      <c r="N10" s="214"/>
      <c r="O10" s="215"/>
      <c r="P10" s="212" t="s">
        <v>1245</v>
      </c>
      <c r="Q10" s="200" t="s">
        <v>1246</v>
      </c>
      <c r="R10" s="215"/>
      <c r="S10" s="216"/>
      <c r="T10" s="217"/>
      <c r="U10" s="217"/>
      <c r="V10" s="215"/>
      <c r="W10" s="216"/>
      <c r="X10" s="217"/>
      <c r="Y10" s="217"/>
      <c r="Z10" s="218"/>
      <c r="AA10" s="219"/>
      <c r="AB10" s="214"/>
    </row>
    <row r="11" spans="1:16337" ht="36" customHeight="1" x14ac:dyDescent="0.7">
      <c r="A11" s="364">
        <f>IF($C11="","",SUBTOTAL(3,$C$6:$C11)*1)</f>
        <v>6</v>
      </c>
      <c r="B11" s="365"/>
      <c r="C11" s="242" t="s">
        <v>1830</v>
      </c>
      <c r="D11" s="377"/>
      <c r="E11" s="346" t="s">
        <v>1409</v>
      </c>
      <c r="F11">
        <v>16</v>
      </c>
      <c r="H11" s="212" t="s">
        <v>1245</v>
      </c>
      <c r="I11" s="165" t="s">
        <v>1247</v>
      </c>
      <c r="J11" s="148" t="s">
        <v>1246</v>
      </c>
      <c r="K11" s="166" t="s">
        <v>1248</v>
      </c>
      <c r="L11" s="70"/>
      <c r="M11" s="215"/>
      <c r="N11" s="218"/>
      <c r="O11" s="218"/>
      <c r="P11" s="218"/>
      <c r="Q11" s="218"/>
      <c r="R11" s="218"/>
      <c r="S11" s="218"/>
      <c r="T11" s="218"/>
      <c r="U11" s="218"/>
      <c r="V11" s="218"/>
      <c r="W11" s="218"/>
      <c r="X11" s="218"/>
      <c r="Y11" s="218"/>
      <c r="Z11" s="218"/>
      <c r="AA11" s="222"/>
      <c r="AB11" s="223"/>
    </row>
    <row r="12" spans="1:16337" ht="36" customHeight="1" x14ac:dyDescent="0.7">
      <c r="A12" s="364">
        <f>IF($C12="","",SUBTOTAL(3,$C$6:$C12)*1)</f>
        <v>7</v>
      </c>
      <c r="B12" s="365"/>
      <c r="C12" s="242" t="s">
        <v>1831</v>
      </c>
      <c r="D12" s="377"/>
      <c r="E12" s="346" t="s">
        <v>1409</v>
      </c>
      <c r="F12">
        <v>18</v>
      </c>
      <c r="I12" s="70"/>
      <c r="J12" s="70"/>
      <c r="K12" s="70"/>
      <c r="L12" s="70"/>
      <c r="M12" s="215"/>
      <c r="N12" s="218"/>
      <c r="O12" s="218"/>
      <c r="P12" s="218"/>
      <c r="Q12" s="218"/>
      <c r="R12" s="218"/>
      <c r="S12" s="218"/>
      <c r="T12" s="218"/>
      <c r="U12" s="218"/>
      <c r="V12" s="218"/>
      <c r="W12" s="218"/>
      <c r="X12" s="218"/>
      <c r="Y12" s="218"/>
      <c r="Z12" s="218"/>
      <c r="AA12" s="218"/>
      <c r="AB12" s="218"/>
    </row>
    <row r="13" spans="1:16337" ht="36" customHeight="1" x14ac:dyDescent="0.7"/>
    <row r="14" spans="1:16337" ht="36" customHeight="1" x14ac:dyDescent="0.7"/>
    <row r="15" spans="1:16337" ht="36" customHeight="1" x14ac:dyDescent="0.7"/>
    <row r="16" spans="1:16337" ht="36" customHeight="1" x14ac:dyDescent="0.7"/>
    <row r="17" ht="36" customHeight="1" x14ac:dyDescent="0.7"/>
    <row r="18" ht="36" customHeight="1" x14ac:dyDescent="0.7"/>
    <row r="19" ht="36" customHeight="1" x14ac:dyDescent="0.7"/>
    <row r="20" ht="36" customHeight="1" x14ac:dyDescent="0.7"/>
    <row r="21" ht="36" customHeight="1" x14ac:dyDescent="0.7"/>
    <row r="22" ht="36" customHeight="1" x14ac:dyDescent="0.7"/>
    <row r="23" ht="36" customHeight="1" x14ac:dyDescent="0.7"/>
    <row r="24" ht="36" customHeight="1" x14ac:dyDescent="0.7"/>
    <row r="25" ht="36" customHeight="1" x14ac:dyDescent="0.7"/>
    <row r="26" ht="36" customHeight="1" x14ac:dyDescent="0.7"/>
    <row r="27" ht="36" customHeight="1" x14ac:dyDescent="0.7"/>
    <row r="28" ht="36" customHeight="1" x14ac:dyDescent="0.7"/>
    <row r="29" ht="36" customHeight="1" x14ac:dyDescent="0.7"/>
    <row r="30" ht="36" customHeight="1" x14ac:dyDescent="0.7"/>
    <row r="31" ht="36" customHeight="1" x14ac:dyDescent="0.7"/>
    <row r="32" ht="36" customHeight="1" x14ac:dyDescent="0.7"/>
    <row r="33" ht="36" customHeight="1" x14ac:dyDescent="0.7"/>
    <row r="34" ht="36" customHeight="1" x14ac:dyDescent="0.7"/>
    <row r="35" ht="36" customHeight="1" x14ac:dyDescent="0.7"/>
    <row r="36" ht="36" customHeight="1" x14ac:dyDescent="0.7"/>
    <row r="37" ht="36" customHeight="1" x14ac:dyDescent="0.7"/>
    <row r="38" ht="36" customHeight="1" x14ac:dyDescent="0.7"/>
    <row r="39" ht="36" customHeight="1" x14ac:dyDescent="0.7"/>
    <row r="40" ht="36" customHeight="1" x14ac:dyDescent="0.7"/>
    <row r="41" ht="36" customHeight="1" x14ac:dyDescent="0.7"/>
    <row r="42" ht="36" customHeight="1" x14ac:dyDescent="0.7"/>
    <row r="43" ht="36" customHeight="1" x14ac:dyDescent="0.7"/>
    <row r="44" ht="36" customHeight="1" x14ac:dyDescent="0.7"/>
    <row r="45" ht="36" customHeight="1" x14ac:dyDescent="0.7"/>
    <row r="46" ht="36" customHeight="1" x14ac:dyDescent="0.7"/>
    <row r="47" ht="36" customHeight="1" x14ac:dyDescent="0.7"/>
    <row r="48" ht="36" customHeight="1" x14ac:dyDescent="0.7"/>
    <row r="49" ht="36" customHeight="1" x14ac:dyDescent="0.7"/>
    <row r="50" ht="36" customHeight="1" x14ac:dyDescent="0.7"/>
    <row r="51" ht="36" customHeight="1" x14ac:dyDescent="0.7"/>
    <row r="52" ht="36" customHeight="1" x14ac:dyDescent="0.7"/>
    <row r="53" ht="36" customHeight="1" x14ac:dyDescent="0.7"/>
    <row r="54" ht="36" customHeight="1" x14ac:dyDescent="0.7"/>
    <row r="55" ht="36" customHeight="1" x14ac:dyDescent="0.7"/>
    <row r="56" ht="36" customHeight="1" x14ac:dyDescent="0.7"/>
    <row r="57" ht="36" customHeight="1" x14ac:dyDescent="0.7"/>
    <row r="58" ht="36" customHeight="1" x14ac:dyDescent="0.7"/>
    <row r="59" ht="36" customHeight="1" x14ac:dyDescent="0.7"/>
    <row r="60" ht="36" customHeight="1" x14ac:dyDescent="0.7"/>
    <row r="61" ht="36" customHeight="1" x14ac:dyDescent="0.7"/>
    <row r="62" ht="36" customHeight="1" x14ac:dyDescent="0.7"/>
    <row r="63" ht="36" customHeight="1" x14ac:dyDescent="0.7"/>
    <row r="64" ht="36" customHeight="1" x14ac:dyDescent="0.7"/>
    <row r="65" ht="36" customHeight="1" x14ac:dyDescent="0.7"/>
    <row r="66" ht="36" customHeight="1" x14ac:dyDescent="0.7"/>
    <row r="67" ht="36" customHeight="1" x14ac:dyDescent="0.7"/>
    <row r="68" ht="36" customHeight="1" x14ac:dyDescent="0.7"/>
    <row r="69" ht="36" customHeight="1" x14ac:dyDescent="0.7"/>
    <row r="70" ht="36" customHeight="1" x14ac:dyDescent="0.7"/>
    <row r="71" ht="36" customHeight="1" x14ac:dyDescent="0.7"/>
    <row r="72" ht="36" customHeight="1" x14ac:dyDescent="0.7"/>
    <row r="73" ht="36" customHeight="1" x14ac:dyDescent="0.7"/>
    <row r="74" ht="36" customHeight="1" x14ac:dyDescent="0.7"/>
    <row r="75" ht="36" customHeight="1" x14ac:dyDescent="0.7"/>
    <row r="76" ht="36" customHeight="1" x14ac:dyDescent="0.7"/>
    <row r="77" ht="36" customHeight="1" x14ac:dyDescent="0.7"/>
    <row r="78" ht="36" customHeight="1" x14ac:dyDescent="0.7"/>
    <row r="79" ht="36" customHeight="1" x14ac:dyDescent="0.7"/>
    <row r="80" ht="36" customHeight="1" x14ac:dyDescent="0.7"/>
    <row r="81" ht="36" customHeight="1" x14ac:dyDescent="0.7"/>
    <row r="82" ht="36" customHeight="1" x14ac:dyDescent="0.7"/>
    <row r="83" ht="36" customHeight="1" x14ac:dyDescent="0.7"/>
    <row r="84" ht="36" customHeight="1" x14ac:dyDescent="0.7"/>
    <row r="85" ht="36" customHeight="1" x14ac:dyDescent="0.7"/>
    <row r="86" ht="36" customHeight="1" x14ac:dyDescent="0.7"/>
    <row r="87" ht="36" customHeight="1" x14ac:dyDescent="0.7"/>
    <row r="88" ht="36" customHeight="1" x14ac:dyDescent="0.7"/>
    <row r="89" ht="36" customHeight="1" x14ac:dyDescent="0.7"/>
    <row r="90" ht="36" customHeight="1" x14ac:dyDescent="0.7"/>
    <row r="91" ht="36" customHeight="1" x14ac:dyDescent="0.7"/>
    <row r="92" ht="36" customHeight="1" x14ac:dyDescent="0.7"/>
    <row r="93" ht="36" customHeight="1" x14ac:dyDescent="0.7"/>
    <row r="94" ht="36" customHeight="1" x14ac:dyDescent="0.7"/>
    <row r="95" ht="36" customHeight="1" x14ac:dyDescent="0.7"/>
    <row r="96" ht="36" customHeight="1" x14ac:dyDescent="0.7"/>
    <row r="97" ht="36" customHeight="1" x14ac:dyDescent="0.7"/>
    <row r="98" ht="36" customHeight="1" x14ac:dyDescent="0.7"/>
    <row r="99" ht="36" customHeight="1" x14ac:dyDescent="0.7"/>
    <row r="100" ht="36" customHeight="1" x14ac:dyDescent="0.7"/>
    <row r="101" ht="36" customHeight="1" x14ac:dyDescent="0.7"/>
    <row r="102" ht="36" customHeight="1" x14ac:dyDescent="0.7"/>
    <row r="103" ht="36" customHeight="1" x14ac:dyDescent="0.7"/>
    <row r="104" ht="36" customHeight="1" x14ac:dyDescent="0.7"/>
    <row r="105" ht="36" customHeight="1" x14ac:dyDescent="0.7"/>
    <row r="106" ht="36" customHeight="1" x14ac:dyDescent="0.7"/>
    <row r="107" ht="36" customHeight="1" x14ac:dyDescent="0.7"/>
    <row r="108" ht="36" customHeight="1" x14ac:dyDescent="0.7"/>
    <row r="109" ht="36" customHeight="1" x14ac:dyDescent="0.7"/>
    <row r="110" ht="36" customHeight="1" x14ac:dyDescent="0.7"/>
    <row r="111" ht="36" customHeight="1" x14ac:dyDescent="0.7"/>
    <row r="112" ht="36" customHeight="1" x14ac:dyDescent="0.7"/>
    <row r="113" ht="36" customHeight="1" x14ac:dyDescent="0.7"/>
    <row r="114" ht="36" customHeight="1" x14ac:dyDescent="0.7"/>
    <row r="115" ht="36" customHeight="1" x14ac:dyDescent="0.7"/>
    <row r="116" ht="36" customHeight="1" x14ac:dyDescent="0.7"/>
    <row r="117" ht="36" customHeight="1" x14ac:dyDescent="0.7"/>
    <row r="118" ht="36" customHeight="1" x14ac:dyDescent="0.7"/>
    <row r="119" ht="36" customHeight="1" x14ac:dyDescent="0.7"/>
    <row r="120" ht="36" customHeight="1" x14ac:dyDescent="0.7"/>
    <row r="121" ht="36" customHeight="1" x14ac:dyDescent="0.7"/>
    <row r="122" ht="36" customHeight="1" x14ac:dyDescent="0.7"/>
    <row r="123" ht="36" customHeight="1" x14ac:dyDescent="0.7"/>
    <row r="124" ht="36" customHeight="1" x14ac:dyDescent="0.7"/>
    <row r="125" ht="36" customHeight="1" x14ac:dyDescent="0.7"/>
    <row r="126" ht="36" customHeight="1" x14ac:dyDescent="0.7"/>
    <row r="127" ht="36" customHeight="1" x14ac:dyDescent="0.7"/>
    <row r="128" ht="36" customHeight="1" x14ac:dyDescent="0.7"/>
    <row r="129" ht="36" customHeight="1" x14ac:dyDescent="0.7"/>
    <row r="130" ht="36" customHeight="1" x14ac:dyDescent="0.7"/>
    <row r="131" ht="36" customHeight="1" x14ac:dyDescent="0.7"/>
    <row r="132" ht="36" customHeight="1" x14ac:dyDescent="0.7"/>
    <row r="133" ht="36" customHeight="1" x14ac:dyDescent="0.7"/>
    <row r="134" ht="36" customHeight="1" x14ac:dyDescent="0.7"/>
    <row r="135" ht="36" customHeight="1" x14ac:dyDescent="0.7"/>
    <row r="136" ht="36" customHeight="1" x14ac:dyDescent="0.7"/>
    <row r="137" ht="36" customHeight="1" x14ac:dyDescent="0.7"/>
    <row r="138" ht="36" customHeight="1" x14ac:dyDescent="0.7"/>
    <row r="139" ht="36" customHeight="1" x14ac:dyDescent="0.7"/>
    <row r="140" ht="36" customHeight="1" x14ac:dyDescent="0.7"/>
    <row r="141" ht="36" customHeight="1" x14ac:dyDescent="0.7"/>
    <row r="142" ht="36" customHeight="1" x14ac:dyDescent="0.7"/>
    <row r="143" ht="36" customHeight="1" x14ac:dyDescent="0.7"/>
    <row r="144" ht="36" customHeight="1" x14ac:dyDescent="0.7"/>
    <row r="145" ht="36" customHeight="1" x14ac:dyDescent="0.7"/>
    <row r="146" ht="36" customHeight="1" x14ac:dyDescent="0.7"/>
    <row r="147" ht="36" customHeight="1" x14ac:dyDescent="0.7"/>
    <row r="148" ht="36" customHeight="1" x14ac:dyDescent="0.7"/>
    <row r="149" ht="36" customHeight="1" x14ac:dyDescent="0.7"/>
    <row r="150" ht="36" customHeight="1" x14ac:dyDescent="0.7"/>
    <row r="151" ht="36" customHeight="1" x14ac:dyDescent="0.7"/>
    <row r="152" ht="36" customHeight="1" x14ac:dyDescent="0.7"/>
    <row r="153" ht="36" customHeight="1" x14ac:dyDescent="0.7"/>
    <row r="154" ht="36" customHeight="1" x14ac:dyDescent="0.7"/>
    <row r="155" ht="36" customHeight="1" x14ac:dyDescent="0.7"/>
    <row r="156" ht="36" customHeight="1" x14ac:dyDescent="0.7"/>
    <row r="157" ht="36" customHeight="1" x14ac:dyDescent="0.7"/>
    <row r="158" ht="36" customHeight="1" x14ac:dyDescent="0.7"/>
    <row r="159" ht="36" customHeight="1" x14ac:dyDescent="0.7"/>
    <row r="160" ht="36" customHeight="1" x14ac:dyDescent="0.7"/>
    <row r="161" ht="36" customHeight="1" x14ac:dyDescent="0.7"/>
    <row r="162" ht="36" customHeight="1" x14ac:dyDescent="0.7"/>
    <row r="163" ht="36" customHeight="1" x14ac:dyDescent="0.7"/>
    <row r="164" ht="36" customHeight="1" x14ac:dyDescent="0.7"/>
    <row r="165" ht="36" customHeight="1" x14ac:dyDescent="0.7"/>
    <row r="166" ht="36" customHeight="1" x14ac:dyDescent="0.7"/>
    <row r="167" ht="36" customHeight="1" x14ac:dyDescent="0.7"/>
    <row r="168" ht="36" customHeight="1" x14ac:dyDescent="0.7"/>
    <row r="169" ht="36" customHeight="1" x14ac:dyDescent="0.7"/>
    <row r="170" ht="36" customHeight="1" x14ac:dyDescent="0.7"/>
    <row r="171" ht="36" customHeight="1" x14ac:dyDescent="0.7"/>
    <row r="172" ht="36" customHeight="1" x14ac:dyDescent="0.7"/>
    <row r="173" ht="36" customHeight="1" x14ac:dyDescent="0.7"/>
    <row r="174" ht="36" customHeight="1" x14ac:dyDescent="0.7"/>
    <row r="175" ht="36" customHeight="1" x14ac:dyDescent="0.7"/>
    <row r="176" ht="36" customHeight="1" x14ac:dyDescent="0.7"/>
    <row r="177" ht="36" customHeight="1" x14ac:dyDescent="0.7"/>
    <row r="178" ht="36" customHeight="1" x14ac:dyDescent="0.7"/>
    <row r="179" ht="36" customHeight="1" x14ac:dyDescent="0.7"/>
    <row r="180" ht="36" customHeight="1" x14ac:dyDescent="0.7"/>
    <row r="181" ht="36" customHeight="1" x14ac:dyDescent="0.7"/>
    <row r="182" ht="36" customHeight="1" x14ac:dyDescent="0.7"/>
    <row r="183" ht="36" customHeight="1" x14ac:dyDescent="0.7"/>
    <row r="184" ht="36" customHeight="1" x14ac:dyDescent="0.7"/>
    <row r="185" ht="36" customHeight="1" x14ac:dyDescent="0.7"/>
    <row r="186" ht="36" customHeight="1" x14ac:dyDescent="0.7"/>
    <row r="187" ht="36" customHeight="1" x14ac:dyDescent="0.7"/>
    <row r="188" ht="36" customHeight="1" x14ac:dyDescent="0.7"/>
    <row r="189" ht="36" customHeight="1" x14ac:dyDescent="0.7"/>
    <row r="190" ht="36" customHeight="1" x14ac:dyDescent="0.7"/>
    <row r="191" ht="36" customHeight="1" x14ac:dyDescent="0.7"/>
    <row r="192" ht="36" customHeight="1" x14ac:dyDescent="0.7"/>
    <row r="193" ht="36" customHeight="1" x14ac:dyDescent="0.7"/>
    <row r="194" ht="36" customHeight="1" x14ac:dyDescent="0.7"/>
    <row r="195" ht="36" customHeight="1" x14ac:dyDescent="0.7"/>
    <row r="196" ht="36" customHeight="1" x14ac:dyDescent="0.7"/>
    <row r="197" ht="36" customHeight="1" x14ac:dyDescent="0.7"/>
    <row r="198" ht="36" customHeight="1" x14ac:dyDescent="0.7"/>
    <row r="199" ht="36" customHeight="1" x14ac:dyDescent="0.7"/>
    <row r="200" ht="36" customHeight="1" x14ac:dyDescent="0.7"/>
    <row r="201" ht="36" customHeight="1" x14ac:dyDescent="0.7"/>
    <row r="202" ht="36" customHeight="1" x14ac:dyDescent="0.7"/>
    <row r="203" ht="36" customHeight="1" x14ac:dyDescent="0.7"/>
    <row r="204" ht="36" customHeight="1" x14ac:dyDescent="0.7"/>
    <row r="205" ht="36" customHeight="1" x14ac:dyDescent="0.7"/>
    <row r="206" ht="36" customHeight="1" x14ac:dyDescent="0.7"/>
    <row r="207" ht="36" customHeight="1" x14ac:dyDescent="0.7"/>
    <row r="208" ht="36" customHeight="1" x14ac:dyDescent="0.7"/>
    <row r="209" ht="36" customHeight="1" x14ac:dyDescent="0.7"/>
    <row r="210" ht="36" customHeight="1" x14ac:dyDescent="0.7"/>
    <row r="211" ht="36" customHeight="1" x14ac:dyDescent="0.7"/>
    <row r="212" ht="36" customHeight="1" x14ac:dyDescent="0.7"/>
    <row r="213" ht="36" customHeight="1" x14ac:dyDescent="0.7"/>
    <row r="214" ht="36" customHeight="1" x14ac:dyDescent="0.7"/>
    <row r="215" ht="36" customHeight="1" x14ac:dyDescent="0.7"/>
    <row r="216" ht="36" customHeight="1" x14ac:dyDescent="0.7"/>
    <row r="217" ht="36" customHeight="1" x14ac:dyDescent="0.7"/>
    <row r="218" ht="36" customHeight="1" x14ac:dyDescent="0.7"/>
    <row r="219" ht="36" customHeight="1" x14ac:dyDescent="0.7"/>
    <row r="220" ht="36" customHeight="1" x14ac:dyDescent="0.7"/>
    <row r="221" ht="36" customHeight="1" x14ac:dyDescent="0.7"/>
    <row r="222" ht="36" customHeight="1" x14ac:dyDescent="0.7"/>
    <row r="223" ht="36" customHeight="1" x14ac:dyDescent="0.7"/>
    <row r="224" ht="36" customHeight="1" x14ac:dyDescent="0.7"/>
    <row r="225" ht="36" customHeight="1" x14ac:dyDescent="0.7"/>
    <row r="226" ht="36" customHeight="1" x14ac:dyDescent="0.7"/>
    <row r="227" ht="36" customHeight="1" x14ac:dyDescent="0.7"/>
    <row r="228" ht="36" customHeight="1" x14ac:dyDescent="0.7"/>
    <row r="229" ht="36" customHeight="1" x14ac:dyDescent="0.7"/>
    <row r="230" ht="36" customHeight="1" x14ac:dyDescent="0.7"/>
    <row r="231" ht="36" customHeight="1" x14ac:dyDescent="0.7"/>
    <row r="232" ht="36" customHeight="1" x14ac:dyDescent="0.7"/>
    <row r="233" ht="36" customHeight="1" x14ac:dyDescent="0.7"/>
    <row r="234" ht="36" customHeight="1" x14ac:dyDescent="0.7"/>
    <row r="235" ht="36" customHeight="1" x14ac:dyDescent="0.7"/>
    <row r="236" ht="36" customHeight="1" x14ac:dyDescent="0.7"/>
    <row r="237" ht="36" customHeight="1" x14ac:dyDescent="0.7"/>
    <row r="238" ht="36" customHeight="1" x14ac:dyDescent="0.7"/>
    <row r="239" ht="36" customHeight="1" x14ac:dyDescent="0.7"/>
    <row r="240" ht="36" customHeight="1" x14ac:dyDescent="0.7"/>
    <row r="241" ht="36" customHeight="1" x14ac:dyDescent="0.7"/>
    <row r="242" ht="36" customHeight="1" x14ac:dyDescent="0.7"/>
    <row r="243" ht="36" customHeight="1" x14ac:dyDescent="0.7"/>
    <row r="244" ht="36" customHeight="1" x14ac:dyDescent="0.7"/>
    <row r="245" ht="36" customHeight="1" x14ac:dyDescent="0.7"/>
    <row r="246" ht="36" customHeight="1" x14ac:dyDescent="0.7"/>
    <row r="247" ht="36" customHeight="1" x14ac:dyDescent="0.7"/>
    <row r="248" ht="36" customHeight="1" x14ac:dyDescent="0.7"/>
    <row r="249" ht="36" customHeight="1" x14ac:dyDescent="0.7"/>
    <row r="250" ht="36" customHeight="1" x14ac:dyDescent="0.7"/>
    <row r="251" ht="36" customHeight="1" x14ac:dyDescent="0.7"/>
    <row r="252" ht="36" customHeight="1" x14ac:dyDescent="0.7"/>
    <row r="253" ht="36" customHeight="1" x14ac:dyDescent="0.7"/>
    <row r="254" ht="36" customHeight="1" x14ac:dyDescent="0.7"/>
    <row r="255" ht="36" customHeight="1" x14ac:dyDescent="0.7"/>
    <row r="256" ht="36" customHeight="1" x14ac:dyDescent="0.7"/>
    <row r="257" ht="36" customHeight="1" x14ac:dyDescent="0.7"/>
    <row r="258" ht="36" customHeight="1" x14ac:dyDescent="0.7"/>
    <row r="259" ht="36" customHeight="1" x14ac:dyDescent="0.7"/>
    <row r="260" ht="36" customHeight="1" x14ac:dyDescent="0.7"/>
    <row r="261" ht="36" customHeight="1" x14ac:dyDescent="0.7"/>
    <row r="262" ht="36" customHeight="1" x14ac:dyDescent="0.7"/>
    <row r="263" ht="36" customHeight="1" x14ac:dyDescent="0.7"/>
    <row r="264" ht="36" customHeight="1" x14ac:dyDescent="0.7"/>
    <row r="265" ht="36" customHeight="1" x14ac:dyDescent="0.7"/>
    <row r="266" ht="36" customHeight="1" x14ac:dyDescent="0.7"/>
    <row r="267" ht="36" customHeight="1" x14ac:dyDescent="0.7"/>
    <row r="268" ht="36" customHeight="1" x14ac:dyDescent="0.7"/>
    <row r="269" ht="36" customHeight="1" x14ac:dyDescent="0.7"/>
    <row r="270" ht="36" customHeight="1" x14ac:dyDescent="0.7"/>
    <row r="271" ht="36" customHeight="1" x14ac:dyDescent="0.7"/>
    <row r="272" ht="36" customHeight="1" x14ac:dyDescent="0.7"/>
    <row r="273" ht="36" customHeight="1" x14ac:dyDescent="0.7"/>
    <row r="274" ht="36" customHeight="1" x14ac:dyDescent="0.7"/>
    <row r="275" ht="36" customHeight="1" x14ac:dyDescent="0.7"/>
    <row r="276" ht="36" customHeight="1" x14ac:dyDescent="0.7"/>
    <row r="277" ht="36" customHeight="1" x14ac:dyDescent="0.7"/>
    <row r="278" ht="36" customHeight="1" x14ac:dyDescent="0.7"/>
    <row r="279" ht="36" customHeight="1" x14ac:dyDescent="0.7"/>
    <row r="280" ht="36" customHeight="1" x14ac:dyDescent="0.7"/>
    <row r="281" ht="36" customHeight="1" x14ac:dyDescent="0.7"/>
    <row r="282" ht="36" customHeight="1" x14ac:dyDescent="0.7"/>
    <row r="283" ht="36" customHeight="1" x14ac:dyDescent="0.7"/>
    <row r="284" ht="36" customHeight="1" x14ac:dyDescent="0.7"/>
    <row r="285" ht="36" customHeight="1" x14ac:dyDescent="0.7"/>
    <row r="286" ht="36" customHeight="1" x14ac:dyDescent="0.7"/>
    <row r="287" ht="36" customHeight="1" x14ac:dyDescent="0.7"/>
    <row r="288" ht="36" customHeight="1" x14ac:dyDescent="0.7"/>
    <row r="289" ht="36" customHeight="1" x14ac:dyDescent="0.7"/>
    <row r="290" ht="36" customHeight="1" x14ac:dyDescent="0.7"/>
    <row r="291" ht="36" customHeight="1" x14ac:dyDescent="0.7"/>
    <row r="292" ht="36" customHeight="1" x14ac:dyDescent="0.7"/>
    <row r="293" ht="36" customHeight="1" x14ac:dyDescent="0.7"/>
    <row r="294" ht="36" customHeight="1" x14ac:dyDescent="0.7"/>
    <row r="295" ht="36" customHeight="1" x14ac:dyDescent="0.7"/>
    <row r="296" ht="36" customHeight="1" x14ac:dyDescent="0.7"/>
    <row r="297" ht="36" customHeight="1" x14ac:dyDescent="0.7"/>
    <row r="298" ht="36" customHeight="1" x14ac:dyDescent="0.7"/>
    <row r="299" ht="36" customHeight="1" x14ac:dyDescent="0.7"/>
    <row r="300" ht="36" customHeight="1" x14ac:dyDescent="0.7"/>
    <row r="301" ht="36" customHeight="1" x14ac:dyDescent="0.7"/>
    <row r="302" ht="36" customHeight="1" x14ac:dyDescent="0.7"/>
    <row r="303" ht="36" customHeight="1" x14ac:dyDescent="0.7"/>
    <row r="304" ht="36" customHeight="1" x14ac:dyDescent="0.7"/>
    <row r="305" ht="36" customHeight="1" x14ac:dyDescent="0.7"/>
    <row r="306" ht="36" customHeight="1" x14ac:dyDescent="0.7"/>
    <row r="307" ht="36" customHeight="1" x14ac:dyDescent="0.7"/>
    <row r="308" ht="36" customHeight="1" x14ac:dyDescent="0.7"/>
    <row r="309" ht="36" customHeight="1" x14ac:dyDescent="0.7"/>
    <row r="310" ht="36" customHeight="1" x14ac:dyDescent="0.7"/>
    <row r="311" ht="36" customHeight="1" x14ac:dyDescent="0.7"/>
    <row r="312" ht="36" customHeight="1" x14ac:dyDescent="0.7"/>
    <row r="313" ht="36" customHeight="1" x14ac:dyDescent="0.7"/>
    <row r="314" ht="36" customHeight="1" x14ac:dyDescent="0.7"/>
    <row r="315" ht="36" customHeight="1" x14ac:dyDescent="0.7"/>
    <row r="316" ht="36" customHeight="1" x14ac:dyDescent="0.7"/>
    <row r="317" ht="36" customHeight="1" x14ac:dyDescent="0.7"/>
    <row r="318" ht="36" customHeight="1" x14ac:dyDescent="0.7"/>
    <row r="319" ht="36" customHeight="1" x14ac:dyDescent="0.7"/>
    <row r="320" ht="36" customHeight="1" x14ac:dyDescent="0.7"/>
    <row r="321" ht="36" customHeight="1" x14ac:dyDescent="0.7"/>
    <row r="322" ht="36" customHeight="1" x14ac:dyDescent="0.7"/>
    <row r="323" ht="36" customHeight="1" x14ac:dyDescent="0.7"/>
    <row r="324" ht="36" customHeight="1" x14ac:dyDescent="0.7"/>
    <row r="325" ht="36" customHeight="1" x14ac:dyDescent="0.7"/>
    <row r="326" ht="36" customHeight="1" x14ac:dyDescent="0.7"/>
    <row r="327" ht="36" customHeight="1" x14ac:dyDescent="0.7"/>
    <row r="328" ht="36" customHeight="1" x14ac:dyDescent="0.7"/>
    <row r="329" ht="36" customHeight="1" x14ac:dyDescent="0.7"/>
    <row r="330" ht="36" customHeight="1" x14ac:dyDescent="0.7"/>
    <row r="331" ht="36" customHeight="1" x14ac:dyDescent="0.7"/>
    <row r="332" ht="36" customHeight="1" x14ac:dyDescent="0.7"/>
    <row r="333" ht="36" customHeight="1" x14ac:dyDescent="0.7"/>
    <row r="334" ht="36" customHeight="1" x14ac:dyDescent="0.7"/>
    <row r="335" ht="36" customHeight="1" x14ac:dyDescent="0.7"/>
    <row r="336" ht="36" customHeight="1" x14ac:dyDescent="0.7"/>
    <row r="337" ht="36" customHeight="1" x14ac:dyDescent="0.7"/>
    <row r="338" ht="36" customHeight="1" x14ac:dyDescent="0.7"/>
    <row r="339" ht="36" customHeight="1" x14ac:dyDescent="0.7"/>
    <row r="340" ht="36" customHeight="1" x14ac:dyDescent="0.7"/>
    <row r="341" ht="36" customHeight="1" x14ac:dyDescent="0.7"/>
    <row r="342" ht="36" customHeight="1" x14ac:dyDescent="0.7"/>
    <row r="343" ht="36" customHeight="1" x14ac:dyDescent="0.7"/>
    <row r="344" ht="36" customHeight="1" x14ac:dyDescent="0.7"/>
    <row r="345" ht="36" customHeight="1" x14ac:dyDescent="0.7"/>
    <row r="346" ht="36" customHeight="1" x14ac:dyDescent="0.7"/>
    <row r="347" ht="36" customHeight="1" x14ac:dyDescent="0.7"/>
    <row r="348" ht="36" customHeight="1" x14ac:dyDescent="0.7"/>
    <row r="349" ht="36" customHeight="1" x14ac:dyDescent="0.7"/>
    <row r="350" ht="36" customHeight="1" x14ac:dyDescent="0.7"/>
    <row r="351" ht="36" customHeight="1" x14ac:dyDescent="0.7"/>
    <row r="352" ht="36" customHeight="1" x14ac:dyDescent="0.7"/>
    <row r="353" ht="36" customHeight="1" x14ac:dyDescent="0.7"/>
    <row r="354" ht="36" customHeight="1" x14ac:dyDescent="0.7"/>
    <row r="355" ht="36" customHeight="1" x14ac:dyDescent="0.7"/>
    <row r="356" ht="36" customHeight="1" x14ac:dyDescent="0.7"/>
    <row r="357" ht="36" customHeight="1" x14ac:dyDescent="0.7"/>
    <row r="358" ht="36" customHeight="1" x14ac:dyDescent="0.7"/>
    <row r="359" ht="36" customHeight="1" x14ac:dyDescent="0.7"/>
    <row r="360" ht="36" customHeight="1" x14ac:dyDescent="0.7"/>
    <row r="361" ht="36" customHeight="1" x14ac:dyDescent="0.7"/>
    <row r="362" ht="36" customHeight="1" x14ac:dyDescent="0.7"/>
    <row r="363" ht="36" customHeight="1" x14ac:dyDescent="0.7"/>
    <row r="364" ht="36" customHeight="1" x14ac:dyDescent="0.7"/>
    <row r="365" ht="36" customHeight="1" x14ac:dyDescent="0.7"/>
    <row r="366" ht="36" customHeight="1" x14ac:dyDescent="0.7"/>
    <row r="367" ht="36" customHeight="1" x14ac:dyDescent="0.7"/>
    <row r="368" ht="36" customHeight="1" x14ac:dyDescent="0.7"/>
    <row r="369" ht="36" customHeight="1" x14ac:dyDescent="0.7"/>
    <row r="370" ht="36" customHeight="1" x14ac:dyDescent="0.7"/>
    <row r="371" ht="36" customHeight="1" x14ac:dyDescent="0.7"/>
    <row r="372" ht="36" customHeight="1" x14ac:dyDescent="0.7"/>
    <row r="373" ht="36" customHeight="1" x14ac:dyDescent="0.7"/>
    <row r="374" ht="36" customHeight="1" x14ac:dyDescent="0.7"/>
    <row r="375" ht="36" customHeight="1" x14ac:dyDescent="0.7"/>
    <row r="376" ht="36" customHeight="1" x14ac:dyDescent="0.7"/>
    <row r="377" ht="36" customHeight="1" x14ac:dyDescent="0.7"/>
    <row r="378" ht="36" customHeight="1" x14ac:dyDescent="0.7"/>
    <row r="379" ht="36" customHeight="1" x14ac:dyDescent="0.7"/>
    <row r="380" ht="36" customHeight="1" x14ac:dyDescent="0.7"/>
    <row r="381" ht="36" customHeight="1" x14ac:dyDescent="0.7"/>
    <row r="382" ht="36" customHeight="1" x14ac:dyDescent="0.7"/>
    <row r="383" ht="36" customHeight="1" x14ac:dyDescent="0.7"/>
    <row r="384" ht="36" customHeight="1" x14ac:dyDescent="0.7"/>
    <row r="385" ht="36" customHeight="1" x14ac:dyDescent="0.7"/>
    <row r="386" ht="36" customHeight="1" x14ac:dyDescent="0.7"/>
    <row r="387" ht="36" customHeight="1" x14ac:dyDescent="0.7"/>
    <row r="388" ht="36" customHeight="1" x14ac:dyDescent="0.7"/>
    <row r="389" ht="36" customHeight="1" x14ac:dyDescent="0.7"/>
    <row r="390" ht="36" customHeight="1" x14ac:dyDescent="0.7"/>
    <row r="391" ht="36" customHeight="1" x14ac:dyDescent="0.7"/>
    <row r="392" ht="36" customHeight="1" x14ac:dyDescent="0.7"/>
    <row r="393" ht="36" customHeight="1" x14ac:dyDescent="0.7"/>
    <row r="394" ht="36" customHeight="1" x14ac:dyDescent="0.7"/>
    <row r="395" ht="36" customHeight="1" x14ac:dyDescent="0.7"/>
    <row r="396" ht="36" customHeight="1" x14ac:dyDescent="0.7"/>
    <row r="397" ht="36" customHeight="1" x14ac:dyDescent="0.7"/>
    <row r="398" ht="36" customHeight="1" x14ac:dyDescent="0.7"/>
    <row r="399" ht="36" customHeight="1" x14ac:dyDescent="0.7"/>
    <row r="400" ht="36" customHeight="1" x14ac:dyDescent="0.7"/>
    <row r="401" ht="36" customHeight="1" x14ac:dyDescent="0.7"/>
    <row r="402" ht="36" customHeight="1" x14ac:dyDescent="0.7"/>
    <row r="403" ht="36" customHeight="1" x14ac:dyDescent="0.7"/>
    <row r="404" ht="36" customHeight="1" x14ac:dyDescent="0.7"/>
    <row r="405" ht="36" customHeight="1" x14ac:dyDescent="0.7"/>
    <row r="406" ht="36" customHeight="1" x14ac:dyDescent="0.7"/>
    <row r="407" ht="36" customHeight="1" x14ac:dyDescent="0.7"/>
    <row r="408" ht="36" customHeight="1" x14ac:dyDescent="0.7"/>
    <row r="409" ht="36" customHeight="1" x14ac:dyDescent="0.7"/>
    <row r="410" ht="36" customHeight="1" x14ac:dyDescent="0.7"/>
    <row r="411" ht="36" customHeight="1" x14ac:dyDescent="0.7"/>
    <row r="412" ht="36" customHeight="1" x14ac:dyDescent="0.7"/>
    <row r="413" ht="36" customHeight="1" x14ac:dyDescent="0.7"/>
    <row r="414" ht="36" customHeight="1" x14ac:dyDescent="0.7"/>
    <row r="415" ht="36" customHeight="1" x14ac:dyDescent="0.7"/>
    <row r="416" ht="36" customHeight="1" x14ac:dyDescent="0.7"/>
    <row r="417" ht="36" customHeight="1" x14ac:dyDescent="0.7"/>
    <row r="418" ht="36" customHeight="1" x14ac:dyDescent="0.7"/>
    <row r="419" ht="36" customHeight="1" x14ac:dyDescent="0.7"/>
    <row r="420" ht="36" customHeight="1" x14ac:dyDescent="0.7"/>
    <row r="421" ht="36" customHeight="1" x14ac:dyDescent="0.7"/>
    <row r="422" ht="36" customHeight="1" x14ac:dyDescent="0.7"/>
    <row r="423" ht="36" customHeight="1" x14ac:dyDescent="0.7"/>
    <row r="424" ht="36" customHeight="1" x14ac:dyDescent="0.7"/>
    <row r="425" ht="36" customHeight="1" x14ac:dyDescent="0.7"/>
    <row r="426" ht="36" customHeight="1" x14ac:dyDescent="0.7"/>
    <row r="427" ht="36" customHeight="1" x14ac:dyDescent="0.7"/>
    <row r="428" ht="36" customHeight="1" x14ac:dyDescent="0.7"/>
    <row r="429" ht="36" customHeight="1" x14ac:dyDescent="0.7"/>
    <row r="430" ht="36" customHeight="1" x14ac:dyDescent="0.7"/>
    <row r="431" ht="36" customHeight="1" x14ac:dyDescent="0.7"/>
    <row r="432" ht="36" customHeight="1" x14ac:dyDescent="0.7"/>
    <row r="433" ht="36" customHeight="1" x14ac:dyDescent="0.7"/>
    <row r="434" ht="36" customHeight="1" x14ac:dyDescent="0.7"/>
    <row r="435" ht="36" customHeight="1" x14ac:dyDescent="0.7"/>
    <row r="436" ht="36" customHeight="1" x14ac:dyDescent="0.7"/>
    <row r="437" ht="36" customHeight="1" x14ac:dyDescent="0.7"/>
    <row r="438" ht="36" customHeight="1" x14ac:dyDescent="0.7"/>
    <row r="439" ht="36" customHeight="1" x14ac:dyDescent="0.7"/>
    <row r="440" ht="36" customHeight="1" x14ac:dyDescent="0.7"/>
    <row r="441" ht="36" customHeight="1" x14ac:dyDescent="0.7"/>
    <row r="442" ht="36" customHeight="1" x14ac:dyDescent="0.7"/>
    <row r="443" ht="36" customHeight="1" x14ac:dyDescent="0.7"/>
    <row r="444" ht="36" customHeight="1" x14ac:dyDescent="0.7"/>
    <row r="445" ht="36" customHeight="1" x14ac:dyDescent="0.7"/>
    <row r="446" ht="36" customHeight="1" x14ac:dyDescent="0.7"/>
    <row r="447" ht="36" customHeight="1" x14ac:dyDescent="0.7"/>
    <row r="448" ht="36" customHeight="1" x14ac:dyDescent="0.7"/>
    <row r="449" ht="36" customHeight="1" x14ac:dyDescent="0.7"/>
    <row r="450" ht="36" customHeight="1" x14ac:dyDescent="0.7"/>
    <row r="451" ht="36" customHeight="1" x14ac:dyDescent="0.7"/>
    <row r="452" ht="36" customHeight="1" x14ac:dyDescent="0.7"/>
    <row r="453" ht="36" customHeight="1" x14ac:dyDescent="0.7"/>
    <row r="454" ht="36" customHeight="1" x14ac:dyDescent="0.7"/>
    <row r="455" ht="36" customHeight="1" x14ac:dyDescent="0.7"/>
    <row r="456" ht="36" customHeight="1" x14ac:dyDescent="0.7"/>
    <row r="457" ht="36" customHeight="1" x14ac:dyDescent="0.7"/>
    <row r="458" ht="36" customHeight="1" x14ac:dyDescent="0.7"/>
    <row r="459" ht="36" customHeight="1" x14ac:dyDescent="0.7"/>
    <row r="460" ht="36" customHeight="1" x14ac:dyDescent="0.7"/>
    <row r="461" ht="36" customHeight="1" x14ac:dyDescent="0.7"/>
    <row r="462" ht="36" customHeight="1" x14ac:dyDescent="0.7"/>
    <row r="463" ht="36" customHeight="1" x14ac:dyDescent="0.7"/>
    <row r="464" ht="36" customHeight="1" x14ac:dyDescent="0.7"/>
    <row r="465" ht="36" customHeight="1" x14ac:dyDescent="0.7"/>
    <row r="466" ht="36" customHeight="1" x14ac:dyDescent="0.7"/>
    <row r="467" ht="36" customHeight="1" x14ac:dyDescent="0.7"/>
    <row r="468" ht="36" customHeight="1" x14ac:dyDescent="0.7"/>
    <row r="469" ht="36" customHeight="1" x14ac:dyDescent="0.7"/>
    <row r="470" ht="36" customHeight="1" x14ac:dyDescent="0.7"/>
    <row r="471" ht="36" customHeight="1" x14ac:dyDescent="0.7"/>
    <row r="472" ht="36" customHeight="1" x14ac:dyDescent="0.7"/>
    <row r="473" ht="36" customHeight="1" x14ac:dyDescent="0.7"/>
    <row r="474" ht="36" customHeight="1" x14ac:dyDescent="0.7"/>
    <row r="475" ht="36" customHeight="1" x14ac:dyDescent="0.7"/>
    <row r="476" ht="36" customHeight="1" x14ac:dyDescent="0.7"/>
    <row r="477" ht="36" customHeight="1" x14ac:dyDescent="0.7"/>
    <row r="478" ht="36" customHeight="1" x14ac:dyDescent="0.7"/>
    <row r="479" ht="36" customHeight="1" x14ac:dyDescent="0.7"/>
    <row r="480" ht="36" customHeight="1" x14ac:dyDescent="0.7"/>
    <row r="481" ht="36" customHeight="1" x14ac:dyDescent="0.7"/>
    <row r="482" ht="36" customHeight="1" x14ac:dyDescent="0.7"/>
    <row r="483" ht="36" customHeight="1" x14ac:dyDescent="0.7"/>
    <row r="484" ht="36" customHeight="1" x14ac:dyDescent="0.7"/>
    <row r="485" ht="36" customHeight="1" x14ac:dyDescent="0.7"/>
    <row r="486" ht="36" customHeight="1" x14ac:dyDescent="0.7"/>
    <row r="487" ht="36" customHeight="1" x14ac:dyDescent="0.7"/>
    <row r="488" ht="36" customHeight="1" x14ac:dyDescent="0.7"/>
    <row r="489" ht="36" customHeight="1" x14ac:dyDescent="0.7"/>
    <row r="490" ht="36" customHeight="1" x14ac:dyDescent="0.7"/>
    <row r="491" ht="36" customHeight="1" x14ac:dyDescent="0.7"/>
    <row r="492" ht="36" customHeight="1" x14ac:dyDescent="0.7"/>
    <row r="493" ht="36" customHeight="1" x14ac:dyDescent="0.7"/>
    <row r="494" ht="36" customHeight="1" x14ac:dyDescent="0.7"/>
    <row r="495" ht="36" customHeight="1" x14ac:dyDescent="0.7"/>
    <row r="496" ht="36" customHeight="1" x14ac:dyDescent="0.7"/>
    <row r="497" ht="36" customHeight="1" x14ac:dyDescent="0.7"/>
    <row r="498" ht="36" customHeight="1" x14ac:dyDescent="0.7"/>
    <row r="499" ht="36" customHeight="1" x14ac:dyDescent="0.7"/>
    <row r="500" ht="36" customHeight="1" x14ac:dyDescent="0.7"/>
    <row r="501" ht="36" customHeight="1" x14ac:dyDescent="0.7"/>
    <row r="502" ht="36" customHeight="1" x14ac:dyDescent="0.7"/>
    <row r="503" ht="36" customHeight="1" x14ac:dyDescent="0.7"/>
    <row r="504" ht="36" customHeight="1" x14ac:dyDescent="0.7"/>
    <row r="505" ht="36" customHeight="1" x14ac:dyDescent="0.7"/>
    <row r="506" ht="36" customHeight="1" x14ac:dyDescent="0.7"/>
    <row r="507" ht="36" customHeight="1" x14ac:dyDescent="0.7"/>
    <row r="508" ht="36" customHeight="1" x14ac:dyDescent="0.7"/>
    <row r="509" ht="36" customHeight="1" x14ac:dyDescent="0.7"/>
    <row r="510" ht="36" customHeight="1" x14ac:dyDescent="0.7"/>
    <row r="511" ht="36" customHeight="1" x14ac:dyDescent="0.7"/>
    <row r="512" ht="36" customHeight="1" x14ac:dyDescent="0.7"/>
    <row r="513" ht="36" customHeight="1" x14ac:dyDescent="0.7"/>
    <row r="514" ht="36" customHeight="1" x14ac:dyDescent="0.7"/>
    <row r="515" ht="36" customHeight="1" x14ac:dyDescent="0.7"/>
    <row r="516" ht="36" customHeight="1" x14ac:dyDescent="0.7"/>
    <row r="517" ht="36" customHeight="1" x14ac:dyDescent="0.7"/>
    <row r="518" ht="36" customHeight="1" x14ac:dyDescent="0.7"/>
    <row r="519" ht="36" customHeight="1" x14ac:dyDescent="0.7"/>
    <row r="520" ht="36" customHeight="1" x14ac:dyDescent="0.7"/>
    <row r="521" ht="36" customHeight="1" x14ac:dyDescent="0.7"/>
    <row r="522" ht="36" customHeight="1" x14ac:dyDescent="0.7"/>
    <row r="523" ht="36" customHeight="1" x14ac:dyDescent="0.7"/>
    <row r="524" ht="36" customHeight="1" x14ac:dyDescent="0.7"/>
    <row r="525" ht="36" customHeight="1" x14ac:dyDescent="0.7"/>
    <row r="526" ht="36" customHeight="1" x14ac:dyDescent="0.7"/>
    <row r="527" ht="36" customHeight="1" x14ac:dyDescent="0.7"/>
    <row r="528" ht="36" customHeight="1" x14ac:dyDescent="0.7"/>
    <row r="529" ht="36" customHeight="1" x14ac:dyDescent="0.7"/>
    <row r="530" ht="36" customHeight="1" x14ac:dyDescent="0.7"/>
    <row r="531" ht="36" customHeight="1" x14ac:dyDescent="0.7"/>
    <row r="532" ht="36" customHeight="1" x14ac:dyDescent="0.7"/>
    <row r="533" ht="36" customHeight="1" x14ac:dyDescent="0.7"/>
    <row r="534" ht="36" customHeight="1" x14ac:dyDescent="0.7"/>
    <row r="535" ht="36" customHeight="1" x14ac:dyDescent="0.7"/>
    <row r="536" ht="36" customHeight="1" x14ac:dyDescent="0.7"/>
    <row r="537" ht="36" customHeight="1" x14ac:dyDescent="0.7"/>
    <row r="538" ht="36" customHeight="1" x14ac:dyDescent="0.7"/>
    <row r="539" ht="36" customHeight="1" x14ac:dyDescent="0.7"/>
    <row r="540" ht="36" customHeight="1" x14ac:dyDescent="0.7"/>
    <row r="541" ht="36" customHeight="1" x14ac:dyDescent="0.7"/>
    <row r="542" ht="36" customHeight="1" x14ac:dyDescent="0.7"/>
    <row r="543" ht="36" customHeight="1" x14ac:dyDescent="0.7"/>
    <row r="544" ht="36" customHeight="1" x14ac:dyDescent="0.7"/>
    <row r="545" ht="36" customHeight="1" x14ac:dyDescent="0.7"/>
    <row r="546" ht="36" customHeight="1" x14ac:dyDescent="0.7"/>
    <row r="547" ht="36" customHeight="1" x14ac:dyDescent="0.7"/>
    <row r="548" ht="36" customHeight="1" x14ac:dyDescent="0.7"/>
    <row r="549" ht="36" customHeight="1" x14ac:dyDescent="0.7"/>
    <row r="550" ht="36" customHeight="1" x14ac:dyDescent="0.7"/>
    <row r="551" ht="36" customHeight="1" x14ac:dyDescent="0.7"/>
    <row r="552" ht="36" customHeight="1" x14ac:dyDescent="0.7"/>
    <row r="553" ht="36" customHeight="1" x14ac:dyDescent="0.7"/>
    <row r="554" ht="36" customHeight="1" x14ac:dyDescent="0.7"/>
    <row r="555" ht="36" customHeight="1" x14ac:dyDescent="0.7"/>
    <row r="556" ht="36" customHeight="1" x14ac:dyDescent="0.7"/>
    <row r="557" ht="36" customHeight="1" x14ac:dyDescent="0.7"/>
    <row r="558" ht="36" customHeight="1" x14ac:dyDescent="0.7"/>
    <row r="559" ht="36" customHeight="1" x14ac:dyDescent="0.7"/>
    <row r="560" ht="36" customHeight="1" x14ac:dyDescent="0.7"/>
    <row r="561" ht="36" customHeight="1" x14ac:dyDescent="0.7"/>
    <row r="562" ht="36" customHeight="1" x14ac:dyDescent="0.7"/>
    <row r="563" ht="36" customHeight="1" x14ac:dyDescent="0.7"/>
    <row r="564" ht="36" customHeight="1" x14ac:dyDescent="0.7"/>
    <row r="565" ht="36" customHeight="1" x14ac:dyDescent="0.7"/>
    <row r="566" ht="36" customHeight="1" x14ac:dyDescent="0.7"/>
    <row r="567" ht="36" customHeight="1" x14ac:dyDescent="0.7"/>
    <row r="568" ht="36" customHeight="1" x14ac:dyDescent="0.7"/>
    <row r="569" ht="36" customHeight="1" x14ac:dyDescent="0.7"/>
    <row r="570" ht="36" customHeight="1" x14ac:dyDescent="0.7"/>
    <row r="571" ht="36" customHeight="1" x14ac:dyDescent="0.7"/>
    <row r="572" ht="36" customHeight="1" x14ac:dyDescent="0.7"/>
    <row r="573" ht="36" customHeight="1" x14ac:dyDescent="0.7"/>
    <row r="574" ht="36" customHeight="1" x14ac:dyDescent="0.7"/>
    <row r="575" ht="36" customHeight="1" x14ac:dyDescent="0.7"/>
    <row r="576" ht="36" customHeight="1" x14ac:dyDescent="0.7"/>
    <row r="577" ht="36" customHeight="1" x14ac:dyDescent="0.7"/>
    <row r="578" ht="36" customHeight="1" x14ac:dyDescent="0.7"/>
    <row r="579" ht="36" customHeight="1" x14ac:dyDescent="0.7"/>
    <row r="580" ht="36" customHeight="1" x14ac:dyDescent="0.7"/>
    <row r="581" ht="36" customHeight="1" x14ac:dyDescent="0.7"/>
    <row r="582" ht="36" customHeight="1" x14ac:dyDescent="0.7"/>
    <row r="583" ht="36" customHeight="1" x14ac:dyDescent="0.7"/>
    <row r="584" ht="36" customHeight="1" x14ac:dyDescent="0.7"/>
    <row r="585" ht="36" customHeight="1" x14ac:dyDescent="0.7"/>
    <row r="586" ht="36" customHeight="1" x14ac:dyDescent="0.7"/>
    <row r="587" ht="36" customHeight="1" x14ac:dyDescent="0.7"/>
    <row r="588" ht="36" customHeight="1" x14ac:dyDescent="0.7"/>
    <row r="589" ht="36" customHeight="1" x14ac:dyDescent="0.7"/>
    <row r="590" ht="36" customHeight="1" x14ac:dyDescent="0.7"/>
    <row r="591" ht="36" customHeight="1" x14ac:dyDescent="0.7"/>
    <row r="592" ht="36" customHeight="1" x14ac:dyDescent="0.7"/>
    <row r="593" ht="36" customHeight="1" x14ac:dyDescent="0.7"/>
    <row r="594" ht="36" customHeight="1" x14ac:dyDescent="0.7"/>
    <row r="595" ht="36" customHeight="1" x14ac:dyDescent="0.7"/>
    <row r="596" ht="36" customHeight="1" x14ac:dyDescent="0.7"/>
    <row r="597" ht="36" customHeight="1" x14ac:dyDescent="0.7"/>
    <row r="598" ht="36" customHeight="1" x14ac:dyDescent="0.7"/>
    <row r="599" ht="36" customHeight="1" x14ac:dyDescent="0.7"/>
    <row r="600" ht="36" customHeight="1" x14ac:dyDescent="0.7"/>
    <row r="601" ht="36" customHeight="1" x14ac:dyDescent="0.7"/>
    <row r="602" ht="36" customHeight="1" x14ac:dyDescent="0.7"/>
    <row r="603" ht="36" customHeight="1" x14ac:dyDescent="0.7"/>
    <row r="604" ht="36" customHeight="1" x14ac:dyDescent="0.7"/>
    <row r="605" ht="36" customHeight="1" x14ac:dyDescent="0.7"/>
    <row r="606" ht="36" customHeight="1" x14ac:dyDescent="0.7"/>
    <row r="607" ht="36" customHeight="1" x14ac:dyDescent="0.7"/>
    <row r="608" ht="36" customHeight="1" x14ac:dyDescent="0.7"/>
    <row r="609" ht="36" customHeight="1" x14ac:dyDescent="0.7"/>
    <row r="610" ht="36" customHeight="1" x14ac:dyDescent="0.7"/>
    <row r="611" ht="36" customHeight="1" x14ac:dyDescent="0.7"/>
    <row r="612" ht="36" customHeight="1" x14ac:dyDescent="0.7"/>
    <row r="613" ht="36" customHeight="1" x14ac:dyDescent="0.7"/>
    <row r="614" ht="36" customHeight="1" x14ac:dyDescent="0.7"/>
    <row r="615" ht="36" customHeight="1" x14ac:dyDescent="0.7"/>
    <row r="616" ht="36" customHeight="1" x14ac:dyDescent="0.7"/>
    <row r="617" ht="36" customHeight="1" x14ac:dyDescent="0.7"/>
    <row r="618" ht="36" customHeight="1" x14ac:dyDescent="0.7"/>
    <row r="619" ht="36" customHeight="1" x14ac:dyDescent="0.7"/>
    <row r="620" ht="36" customHeight="1" x14ac:dyDescent="0.7"/>
    <row r="621" ht="36" customHeight="1" x14ac:dyDescent="0.7"/>
    <row r="622" ht="36" customHeight="1" x14ac:dyDescent="0.7"/>
    <row r="623" ht="36" customHeight="1" x14ac:dyDescent="0.7"/>
    <row r="624" ht="36" customHeight="1" x14ac:dyDescent="0.7"/>
    <row r="625" ht="36" customHeight="1" x14ac:dyDescent="0.7"/>
    <row r="626" ht="36" customHeight="1" x14ac:dyDescent="0.7"/>
    <row r="627" ht="36" customHeight="1" x14ac:dyDescent="0.7"/>
    <row r="628" ht="36" customHeight="1" x14ac:dyDescent="0.7"/>
    <row r="629" ht="36" customHeight="1" x14ac:dyDescent="0.7"/>
    <row r="630" ht="36" customHeight="1" x14ac:dyDescent="0.7"/>
    <row r="631" ht="36" customHeight="1" x14ac:dyDescent="0.7"/>
    <row r="632" ht="36" customHeight="1" x14ac:dyDescent="0.7"/>
    <row r="633" ht="36" customHeight="1" x14ac:dyDescent="0.7"/>
    <row r="634" ht="36" customHeight="1" x14ac:dyDescent="0.7"/>
    <row r="635" ht="36" customHeight="1" x14ac:dyDescent="0.7"/>
    <row r="636" ht="36" customHeight="1" x14ac:dyDescent="0.7"/>
    <row r="637" ht="36" customHeight="1" x14ac:dyDescent="0.7"/>
    <row r="638" ht="36" customHeight="1" x14ac:dyDescent="0.7"/>
    <row r="639" ht="36" customHeight="1" x14ac:dyDescent="0.7"/>
    <row r="640" ht="36" customHeight="1" x14ac:dyDescent="0.7"/>
    <row r="641" ht="36" customHeight="1" x14ac:dyDescent="0.7"/>
    <row r="642" ht="36" customHeight="1" x14ac:dyDescent="0.7"/>
    <row r="643" ht="36" customHeight="1" x14ac:dyDescent="0.7"/>
    <row r="644" ht="36" customHeight="1" x14ac:dyDescent="0.7"/>
    <row r="645" ht="36" customHeight="1" x14ac:dyDescent="0.7"/>
    <row r="646" ht="36" customHeight="1" x14ac:dyDescent="0.7"/>
    <row r="647" ht="36" customHeight="1" x14ac:dyDescent="0.7"/>
    <row r="648" ht="36" customHeight="1" x14ac:dyDescent="0.7"/>
    <row r="649" ht="36" customHeight="1" x14ac:dyDescent="0.7"/>
    <row r="650" ht="36" customHeight="1" x14ac:dyDescent="0.7"/>
    <row r="651" ht="36" customHeight="1" x14ac:dyDescent="0.7"/>
    <row r="652" ht="36" customHeight="1" x14ac:dyDescent="0.7"/>
    <row r="653" ht="36" customHeight="1" x14ac:dyDescent="0.7"/>
    <row r="654" ht="36" customHeight="1" x14ac:dyDescent="0.7"/>
    <row r="655" ht="36" customHeight="1" x14ac:dyDescent="0.7"/>
    <row r="656" ht="36" customHeight="1" x14ac:dyDescent="0.7"/>
    <row r="657" ht="36" customHeight="1" x14ac:dyDescent="0.7"/>
    <row r="658" ht="36" customHeight="1" x14ac:dyDescent="0.7"/>
    <row r="659" ht="36" customHeight="1" x14ac:dyDescent="0.7"/>
    <row r="660" ht="36" customHeight="1" x14ac:dyDescent="0.7"/>
    <row r="661" ht="36" customHeight="1" x14ac:dyDescent="0.7"/>
    <row r="662" ht="36" customHeight="1" x14ac:dyDescent="0.7"/>
    <row r="663" ht="36" customHeight="1" x14ac:dyDescent="0.7"/>
    <row r="664" ht="36" customHeight="1" x14ac:dyDescent="0.7"/>
    <row r="665" ht="36" customHeight="1" x14ac:dyDescent="0.7"/>
    <row r="666" ht="36" customHeight="1" x14ac:dyDescent="0.7"/>
    <row r="667" ht="36" customHeight="1" x14ac:dyDescent="0.7"/>
    <row r="668" ht="36" customHeight="1" x14ac:dyDescent="0.7"/>
    <row r="669" ht="36" customHeight="1" x14ac:dyDescent="0.7"/>
    <row r="670" ht="36" customHeight="1" x14ac:dyDescent="0.7"/>
    <row r="671" ht="36" customHeight="1" x14ac:dyDescent="0.7"/>
    <row r="672" ht="36" customHeight="1" x14ac:dyDescent="0.7"/>
    <row r="673" ht="36" customHeight="1" x14ac:dyDescent="0.7"/>
    <row r="674" ht="36" customHeight="1" x14ac:dyDescent="0.7"/>
    <row r="675" ht="36" customHeight="1" x14ac:dyDescent="0.7"/>
    <row r="676" ht="36" customHeight="1" x14ac:dyDescent="0.7"/>
    <row r="677" ht="36" customHeight="1" x14ac:dyDescent="0.7"/>
    <row r="678" ht="36" customHeight="1" x14ac:dyDescent="0.7"/>
    <row r="679" ht="36" customHeight="1" x14ac:dyDescent="0.7"/>
    <row r="680" ht="36" customHeight="1" x14ac:dyDescent="0.7"/>
    <row r="681" ht="36" customHeight="1" x14ac:dyDescent="0.7"/>
    <row r="682" ht="36" customHeight="1" x14ac:dyDescent="0.7"/>
    <row r="683" ht="36" customHeight="1" x14ac:dyDescent="0.7"/>
    <row r="684" ht="36" customHeight="1" x14ac:dyDescent="0.7"/>
    <row r="685" ht="36" customHeight="1" x14ac:dyDescent="0.7"/>
    <row r="686" ht="36" customHeight="1" x14ac:dyDescent="0.7"/>
    <row r="687" ht="36" customHeight="1" x14ac:dyDescent="0.7"/>
    <row r="688" ht="36" customHeight="1" x14ac:dyDescent="0.7"/>
    <row r="689" ht="36" customHeight="1" x14ac:dyDescent="0.7"/>
    <row r="690" ht="36" customHeight="1" x14ac:dyDescent="0.7"/>
    <row r="691" ht="36" customHeight="1" x14ac:dyDescent="0.7"/>
    <row r="692" ht="36" customHeight="1" x14ac:dyDescent="0.7"/>
    <row r="693" ht="36" customHeight="1" x14ac:dyDescent="0.7"/>
    <row r="694" ht="36" customHeight="1" x14ac:dyDescent="0.7"/>
    <row r="695" ht="36" customHeight="1" x14ac:dyDescent="0.7"/>
    <row r="696" ht="36" customHeight="1" x14ac:dyDescent="0.7"/>
    <row r="697" ht="36" customHeight="1" x14ac:dyDescent="0.7"/>
    <row r="698" ht="36" customHeight="1" x14ac:dyDescent="0.7"/>
    <row r="699" ht="36" customHeight="1" x14ac:dyDescent="0.7"/>
    <row r="700" ht="36" customHeight="1" x14ac:dyDescent="0.7"/>
    <row r="701" ht="36" customHeight="1" x14ac:dyDescent="0.7"/>
    <row r="702" ht="36" customHeight="1" x14ac:dyDescent="0.7"/>
    <row r="703" ht="36" customHeight="1" x14ac:dyDescent="0.7"/>
    <row r="704" ht="36" customHeight="1" x14ac:dyDescent="0.7"/>
    <row r="705" ht="36" customHeight="1" x14ac:dyDescent="0.7"/>
    <row r="706" ht="36" customHeight="1" x14ac:dyDescent="0.7"/>
    <row r="707" ht="36" customHeight="1" x14ac:dyDescent="0.7"/>
    <row r="708" ht="36" customHeight="1" x14ac:dyDescent="0.7"/>
    <row r="709" ht="36" customHeight="1" x14ac:dyDescent="0.7"/>
    <row r="710" ht="36" customHeight="1" x14ac:dyDescent="0.7"/>
    <row r="711" ht="36" customHeight="1" x14ac:dyDescent="0.7"/>
    <row r="712" ht="36" customHeight="1" x14ac:dyDescent="0.7"/>
    <row r="713" ht="36" customHeight="1" x14ac:dyDescent="0.7"/>
    <row r="714" ht="36" customHeight="1" x14ac:dyDescent="0.7"/>
    <row r="715" ht="36" customHeight="1" x14ac:dyDescent="0.7"/>
    <row r="716" ht="36" customHeight="1" x14ac:dyDescent="0.7"/>
    <row r="717" ht="36" customHeight="1" x14ac:dyDescent="0.7"/>
    <row r="718" ht="36" customHeight="1" x14ac:dyDescent="0.7"/>
    <row r="719" ht="36" customHeight="1" x14ac:dyDescent="0.7"/>
    <row r="720" ht="36" customHeight="1" x14ac:dyDescent="0.7"/>
    <row r="721" ht="36" customHeight="1" x14ac:dyDescent="0.7"/>
    <row r="722" ht="36" customHeight="1" x14ac:dyDescent="0.7"/>
    <row r="723" ht="36" customHeight="1" x14ac:dyDescent="0.7"/>
    <row r="724" ht="36" customHeight="1" x14ac:dyDescent="0.7"/>
    <row r="725" ht="36" customHeight="1" x14ac:dyDescent="0.7"/>
    <row r="726" ht="36" customHeight="1" x14ac:dyDescent="0.7"/>
    <row r="727" ht="36" customHeight="1" x14ac:dyDescent="0.7"/>
    <row r="728" ht="36" customHeight="1" x14ac:dyDescent="0.7"/>
    <row r="729" ht="36" customHeight="1" x14ac:dyDescent="0.7"/>
    <row r="730" ht="36" customHeight="1" x14ac:dyDescent="0.7"/>
    <row r="731" ht="36" customHeight="1" x14ac:dyDescent="0.7"/>
    <row r="732" ht="36" customHeight="1" x14ac:dyDescent="0.7"/>
    <row r="733" ht="36" customHeight="1" x14ac:dyDescent="0.7"/>
    <row r="734" ht="36" customHeight="1" x14ac:dyDescent="0.7"/>
    <row r="735" ht="36" customHeight="1" x14ac:dyDescent="0.7"/>
    <row r="736" ht="36" customHeight="1" x14ac:dyDescent="0.7"/>
    <row r="737" ht="36" customHeight="1" x14ac:dyDescent="0.7"/>
    <row r="738" ht="36" customHeight="1" x14ac:dyDescent="0.7"/>
    <row r="739" ht="36" customHeight="1" x14ac:dyDescent="0.7"/>
    <row r="740" ht="36" customHeight="1" x14ac:dyDescent="0.7"/>
    <row r="741" ht="36" customHeight="1" x14ac:dyDescent="0.7"/>
    <row r="742" ht="36" customHeight="1" x14ac:dyDescent="0.7"/>
    <row r="743" ht="36" customHeight="1" x14ac:dyDescent="0.7"/>
    <row r="744" ht="36" customHeight="1" x14ac:dyDescent="0.7"/>
    <row r="745" ht="36" customHeight="1" x14ac:dyDescent="0.7"/>
    <row r="746" ht="36" customHeight="1" x14ac:dyDescent="0.7"/>
    <row r="747" ht="36" customHeight="1" x14ac:dyDescent="0.7"/>
    <row r="748" ht="36" customHeight="1" x14ac:dyDescent="0.7"/>
    <row r="749" ht="36" customHeight="1" x14ac:dyDescent="0.7"/>
    <row r="750" ht="36" customHeight="1" x14ac:dyDescent="0.7"/>
    <row r="751" ht="36" customHeight="1" x14ac:dyDescent="0.7"/>
    <row r="752" ht="36" customHeight="1" x14ac:dyDescent="0.7"/>
    <row r="753" ht="36" customHeight="1" x14ac:dyDescent="0.7"/>
    <row r="754" ht="36" customHeight="1" x14ac:dyDescent="0.7"/>
    <row r="755" ht="36" customHeight="1" x14ac:dyDescent="0.7"/>
    <row r="756" ht="36" customHeight="1" x14ac:dyDescent="0.7"/>
    <row r="757" ht="36" customHeight="1" x14ac:dyDescent="0.7"/>
    <row r="758" ht="36" customHeight="1" x14ac:dyDescent="0.7"/>
    <row r="759" ht="36" customHeight="1" x14ac:dyDescent="0.7"/>
    <row r="760" ht="36" customHeight="1" x14ac:dyDescent="0.7"/>
    <row r="761" ht="36" customHeight="1" x14ac:dyDescent="0.7"/>
    <row r="762" ht="36" customHeight="1" x14ac:dyDescent="0.7"/>
    <row r="763" ht="36" customHeight="1" x14ac:dyDescent="0.7"/>
    <row r="764" ht="36" customHeight="1" x14ac:dyDescent="0.7"/>
    <row r="765" ht="36" customHeight="1" x14ac:dyDescent="0.7"/>
    <row r="766" ht="36" customHeight="1" x14ac:dyDescent="0.7"/>
    <row r="767" ht="36" customHeight="1" x14ac:dyDescent="0.7"/>
    <row r="768" ht="36" customHeight="1" x14ac:dyDescent="0.7"/>
    <row r="769" ht="36" customHeight="1" x14ac:dyDescent="0.7"/>
    <row r="770" ht="36" customHeight="1" x14ac:dyDescent="0.7"/>
    <row r="771" ht="36" customHeight="1" x14ac:dyDescent="0.7"/>
    <row r="772" ht="36" customHeight="1" x14ac:dyDescent="0.7"/>
    <row r="773" ht="36" customHeight="1" x14ac:dyDescent="0.7"/>
    <row r="774" ht="36" customHeight="1" x14ac:dyDescent="0.7"/>
    <row r="775" ht="36" customHeight="1" x14ac:dyDescent="0.7"/>
    <row r="776" ht="36" customHeight="1" x14ac:dyDescent="0.7"/>
    <row r="777" ht="36" customHeight="1" x14ac:dyDescent="0.7"/>
    <row r="778" ht="36" customHeight="1" x14ac:dyDescent="0.7"/>
    <row r="779" ht="36" customHeight="1" x14ac:dyDescent="0.7"/>
    <row r="780" ht="36" customHeight="1" x14ac:dyDescent="0.7"/>
    <row r="781" ht="36" customHeight="1" x14ac:dyDescent="0.7"/>
    <row r="782" ht="36" customHeight="1" x14ac:dyDescent="0.7"/>
    <row r="783" ht="36" customHeight="1" x14ac:dyDescent="0.7"/>
    <row r="784" ht="36" customHeight="1" x14ac:dyDescent="0.7"/>
    <row r="785" ht="36" customHeight="1" x14ac:dyDescent="0.7"/>
    <row r="786" ht="36" customHeight="1" x14ac:dyDescent="0.7"/>
    <row r="787" ht="36" customHeight="1" x14ac:dyDescent="0.7"/>
    <row r="788" ht="36" customHeight="1" x14ac:dyDescent="0.7"/>
    <row r="789" ht="36" customHeight="1" x14ac:dyDescent="0.7"/>
    <row r="790" ht="36" customHeight="1" x14ac:dyDescent="0.7"/>
    <row r="791" ht="36" customHeight="1" x14ac:dyDescent="0.7"/>
    <row r="792" ht="36" customHeight="1" x14ac:dyDescent="0.7"/>
    <row r="793" ht="36" customHeight="1" x14ac:dyDescent="0.7"/>
    <row r="794" ht="36" customHeight="1" x14ac:dyDescent="0.7"/>
    <row r="795" ht="36" customHeight="1" x14ac:dyDescent="0.7"/>
    <row r="796" ht="36" customHeight="1" x14ac:dyDescent="0.7"/>
    <row r="797" ht="36" customHeight="1" x14ac:dyDescent="0.7"/>
    <row r="798" ht="36" customHeight="1" x14ac:dyDescent="0.7"/>
    <row r="799" ht="36" customHeight="1" x14ac:dyDescent="0.7"/>
    <row r="800" ht="36" customHeight="1" x14ac:dyDescent="0.7"/>
    <row r="801" ht="36" customHeight="1" x14ac:dyDescent="0.7"/>
    <row r="802" ht="36" customHeight="1" x14ac:dyDescent="0.7"/>
    <row r="803" ht="36" customHeight="1" x14ac:dyDescent="0.7"/>
    <row r="804" ht="36" customHeight="1" x14ac:dyDescent="0.7"/>
    <row r="805" ht="36" customHeight="1" x14ac:dyDescent="0.7"/>
    <row r="806" ht="36" customHeight="1" x14ac:dyDescent="0.7"/>
    <row r="807" ht="36" customHeight="1" x14ac:dyDescent="0.7"/>
    <row r="808" ht="36" customHeight="1" x14ac:dyDescent="0.7"/>
    <row r="809" ht="36" customHeight="1" x14ac:dyDescent="0.7"/>
    <row r="810" ht="36" customHeight="1" x14ac:dyDescent="0.7"/>
    <row r="811" ht="36" customHeight="1" x14ac:dyDescent="0.7"/>
    <row r="812" ht="36" customHeight="1" x14ac:dyDescent="0.7"/>
    <row r="813" ht="36" customHeight="1" x14ac:dyDescent="0.7"/>
    <row r="814" ht="36" customHeight="1" x14ac:dyDescent="0.7"/>
    <row r="815" ht="36" customHeight="1" x14ac:dyDescent="0.7"/>
    <row r="816" ht="36" customHeight="1" x14ac:dyDescent="0.7"/>
    <row r="817" ht="36" customHeight="1" x14ac:dyDescent="0.7"/>
    <row r="818" ht="36" customHeight="1" x14ac:dyDescent="0.7"/>
    <row r="819" ht="36" customHeight="1" x14ac:dyDescent="0.7"/>
    <row r="820" ht="36" customHeight="1" x14ac:dyDescent="0.7"/>
    <row r="821" ht="36" customHeight="1" x14ac:dyDescent="0.7"/>
    <row r="822" ht="36" customHeight="1" x14ac:dyDescent="0.7"/>
    <row r="823" ht="36" customHeight="1" x14ac:dyDescent="0.7"/>
    <row r="824" ht="36" customHeight="1" x14ac:dyDescent="0.7"/>
    <row r="825" ht="36" customHeight="1" x14ac:dyDescent="0.7"/>
    <row r="826" ht="36" customHeight="1" x14ac:dyDescent="0.7"/>
    <row r="827" ht="36" customHeight="1" x14ac:dyDescent="0.7"/>
    <row r="828" ht="36" customHeight="1" x14ac:dyDescent="0.7"/>
    <row r="829" ht="36" customHeight="1" x14ac:dyDescent="0.7"/>
    <row r="830" ht="36" customHeight="1" x14ac:dyDescent="0.7"/>
    <row r="831" ht="36" customHeight="1" x14ac:dyDescent="0.7"/>
    <row r="832" ht="36" customHeight="1" x14ac:dyDescent="0.7"/>
    <row r="833" ht="36" customHeight="1" x14ac:dyDescent="0.7"/>
    <row r="834" ht="36" customHeight="1" x14ac:dyDescent="0.7"/>
    <row r="835" ht="36" customHeight="1" x14ac:dyDescent="0.7"/>
    <row r="836" ht="36" customHeight="1" x14ac:dyDescent="0.7"/>
    <row r="837" ht="36" customHeight="1" x14ac:dyDescent="0.7"/>
    <row r="838" ht="36" customHeight="1" x14ac:dyDescent="0.7"/>
    <row r="839" ht="36" customHeight="1" x14ac:dyDescent="0.7"/>
    <row r="840" ht="36" customHeight="1" x14ac:dyDescent="0.7"/>
    <row r="841" ht="36" customHeight="1" x14ac:dyDescent="0.7"/>
    <row r="842" ht="36" customHeight="1" x14ac:dyDescent="0.7"/>
    <row r="843" ht="36" customHeight="1" x14ac:dyDescent="0.7"/>
    <row r="844" ht="36" customHeight="1" x14ac:dyDescent="0.7"/>
    <row r="845" ht="36" customHeight="1" x14ac:dyDescent="0.7"/>
    <row r="846" ht="36" customHeight="1" x14ac:dyDescent="0.7"/>
    <row r="847" ht="36" customHeight="1" x14ac:dyDescent="0.7"/>
    <row r="848" ht="36" customHeight="1" x14ac:dyDescent="0.7"/>
    <row r="849" ht="36" customHeight="1" x14ac:dyDescent="0.7"/>
    <row r="850" ht="36" customHeight="1" x14ac:dyDescent="0.7"/>
    <row r="851" ht="36" customHeight="1" x14ac:dyDescent="0.7"/>
    <row r="852" ht="36" customHeight="1" x14ac:dyDescent="0.7"/>
    <row r="853" ht="36" customHeight="1" x14ac:dyDescent="0.7"/>
    <row r="854" ht="36" customHeight="1" x14ac:dyDescent="0.7"/>
    <row r="855" ht="36" customHeight="1" x14ac:dyDescent="0.7"/>
    <row r="856" ht="36" customHeight="1" x14ac:dyDescent="0.7"/>
    <row r="857" ht="36" customHeight="1" x14ac:dyDescent="0.7"/>
    <row r="858" ht="36" customHeight="1" x14ac:dyDescent="0.7"/>
    <row r="859" ht="36" customHeight="1" x14ac:dyDescent="0.7"/>
    <row r="860" ht="36" customHeight="1" x14ac:dyDescent="0.7"/>
    <row r="861" ht="36" customHeight="1" x14ac:dyDescent="0.7"/>
    <row r="862" ht="36" customHeight="1" x14ac:dyDescent="0.7"/>
    <row r="863" ht="36" customHeight="1" x14ac:dyDescent="0.7"/>
    <row r="864" ht="36" customHeight="1" x14ac:dyDescent="0.7"/>
    <row r="865" ht="36" customHeight="1" x14ac:dyDescent="0.7"/>
    <row r="866" ht="36" customHeight="1" x14ac:dyDescent="0.7"/>
    <row r="867" ht="36" customHeight="1" x14ac:dyDescent="0.7"/>
    <row r="868" ht="36" customHeight="1" x14ac:dyDescent="0.7"/>
    <row r="869" ht="36" customHeight="1" x14ac:dyDescent="0.7"/>
    <row r="870" ht="36" customHeight="1" x14ac:dyDescent="0.7"/>
    <row r="871" ht="36" customHeight="1" x14ac:dyDescent="0.7"/>
    <row r="872" ht="36" customHeight="1" x14ac:dyDescent="0.7"/>
    <row r="873" ht="36" customHeight="1" x14ac:dyDescent="0.7"/>
    <row r="874" ht="36" customHeight="1" x14ac:dyDescent="0.7"/>
    <row r="875" ht="36" customHeight="1" x14ac:dyDescent="0.7"/>
    <row r="876" ht="36" customHeight="1" x14ac:dyDescent="0.7"/>
    <row r="877" ht="36" customHeight="1" x14ac:dyDescent="0.7"/>
    <row r="878" ht="36" customHeight="1" x14ac:dyDescent="0.7"/>
    <row r="879" ht="36" customHeight="1" x14ac:dyDescent="0.7"/>
    <row r="880" ht="36" customHeight="1" x14ac:dyDescent="0.7"/>
    <row r="881" ht="36" customHeight="1" x14ac:dyDescent="0.7"/>
    <row r="882" ht="36" customHeight="1" x14ac:dyDescent="0.7"/>
    <row r="883" ht="36" customHeight="1" x14ac:dyDescent="0.7"/>
    <row r="884" ht="36" customHeight="1" x14ac:dyDescent="0.7"/>
    <row r="885" ht="36" customHeight="1" x14ac:dyDescent="0.7"/>
    <row r="886" ht="36" customHeight="1" x14ac:dyDescent="0.7"/>
    <row r="887" ht="36" customHeight="1" x14ac:dyDescent="0.7"/>
    <row r="888" ht="36" customHeight="1" x14ac:dyDescent="0.7"/>
    <row r="889" ht="36" customHeight="1" x14ac:dyDescent="0.7"/>
    <row r="890" ht="36" customHeight="1" x14ac:dyDescent="0.7"/>
    <row r="891" ht="36" customHeight="1" x14ac:dyDescent="0.7"/>
    <row r="892" ht="36" customHeight="1" x14ac:dyDescent="0.7"/>
    <row r="893" ht="36" customHeight="1" x14ac:dyDescent="0.7"/>
    <row r="894" ht="36" customHeight="1" x14ac:dyDescent="0.7"/>
    <row r="895" ht="36" customHeight="1" x14ac:dyDescent="0.7"/>
    <row r="896" ht="36" customHeight="1" x14ac:dyDescent="0.7"/>
    <row r="897" ht="36" customHeight="1" x14ac:dyDescent="0.7"/>
    <row r="898" ht="36" customHeight="1" x14ac:dyDescent="0.7"/>
    <row r="899" ht="36" customHeight="1" x14ac:dyDescent="0.7"/>
    <row r="900" ht="36" customHeight="1" x14ac:dyDescent="0.7"/>
    <row r="901" ht="36" customHeight="1" x14ac:dyDescent="0.7"/>
    <row r="902" ht="36" customHeight="1" x14ac:dyDescent="0.7"/>
    <row r="903" ht="36" customHeight="1" x14ac:dyDescent="0.7"/>
    <row r="904" ht="36" customHeight="1" x14ac:dyDescent="0.7"/>
    <row r="905" ht="36" customHeight="1" x14ac:dyDescent="0.7"/>
    <row r="906" ht="36" customHeight="1" x14ac:dyDescent="0.7"/>
    <row r="907" ht="36" customHeight="1" x14ac:dyDescent="0.7"/>
    <row r="908" ht="36" customHeight="1" x14ac:dyDescent="0.7"/>
    <row r="909" ht="36" customHeight="1" x14ac:dyDescent="0.7"/>
    <row r="910" ht="36" customHeight="1" x14ac:dyDescent="0.7"/>
    <row r="911" ht="36" customHeight="1" x14ac:dyDescent="0.7"/>
    <row r="912" ht="36" customHeight="1" x14ac:dyDescent="0.7"/>
    <row r="913" ht="36" customHeight="1" x14ac:dyDescent="0.7"/>
    <row r="914" ht="36" customHeight="1" x14ac:dyDescent="0.7"/>
    <row r="915" ht="36" customHeight="1" x14ac:dyDescent="0.7"/>
    <row r="916" ht="36" customHeight="1" x14ac:dyDescent="0.7"/>
    <row r="917" ht="36" customHeight="1" x14ac:dyDescent="0.7"/>
    <row r="918" ht="36" customHeight="1" x14ac:dyDescent="0.7"/>
    <row r="919" ht="36" customHeight="1" x14ac:dyDescent="0.7"/>
    <row r="920" ht="36" customHeight="1" x14ac:dyDescent="0.7"/>
    <row r="921" ht="36" customHeight="1" x14ac:dyDescent="0.7"/>
    <row r="922" ht="36" customHeight="1" x14ac:dyDescent="0.7"/>
    <row r="923" ht="36" customHeight="1" x14ac:dyDescent="0.7"/>
    <row r="924" ht="36" customHeight="1" x14ac:dyDescent="0.7"/>
    <row r="925" ht="36" customHeight="1" x14ac:dyDescent="0.7"/>
    <row r="926" ht="36" customHeight="1" x14ac:dyDescent="0.7"/>
    <row r="927" ht="36" customHeight="1" x14ac:dyDescent="0.7"/>
    <row r="928" ht="36" customHeight="1" x14ac:dyDescent="0.7"/>
    <row r="929" ht="36" customHeight="1" x14ac:dyDescent="0.7"/>
    <row r="930" ht="36" customHeight="1" x14ac:dyDescent="0.7"/>
    <row r="931" ht="36" customHeight="1" x14ac:dyDescent="0.7"/>
    <row r="932" ht="36" customHeight="1" x14ac:dyDescent="0.7"/>
    <row r="933" ht="36" customHeight="1" x14ac:dyDescent="0.7"/>
    <row r="934" ht="36" customHeight="1" x14ac:dyDescent="0.7"/>
    <row r="935" ht="36" customHeight="1" x14ac:dyDescent="0.7"/>
    <row r="936" ht="36" customHeight="1" x14ac:dyDescent="0.7"/>
    <row r="937" ht="36" customHeight="1" x14ac:dyDescent="0.7"/>
    <row r="938" ht="36" customHeight="1" x14ac:dyDescent="0.7"/>
    <row r="939" ht="36" customHeight="1" x14ac:dyDescent="0.7"/>
    <row r="940" ht="36" customHeight="1" x14ac:dyDescent="0.7"/>
    <row r="941" ht="36" customHeight="1" x14ac:dyDescent="0.7"/>
    <row r="942" ht="36" customHeight="1" x14ac:dyDescent="0.7"/>
    <row r="943" ht="36" customHeight="1" x14ac:dyDescent="0.7"/>
    <row r="944" ht="36" customHeight="1" x14ac:dyDescent="0.7"/>
    <row r="945" ht="36" customHeight="1" x14ac:dyDescent="0.7"/>
    <row r="946" ht="36" customHeight="1" x14ac:dyDescent="0.7"/>
    <row r="947" ht="36" customHeight="1" x14ac:dyDescent="0.7"/>
    <row r="948" ht="36" customHeight="1" x14ac:dyDescent="0.7"/>
    <row r="949" ht="36" customHeight="1" x14ac:dyDescent="0.7"/>
    <row r="950" ht="36" customHeight="1" x14ac:dyDescent="0.7"/>
    <row r="951" ht="36" customHeight="1" x14ac:dyDescent="0.7"/>
    <row r="952" ht="36" customHeight="1" x14ac:dyDescent="0.7"/>
    <row r="953" ht="36" customHeight="1" x14ac:dyDescent="0.7"/>
    <row r="954" ht="36" customHeight="1" x14ac:dyDescent="0.7"/>
    <row r="955" ht="36" customHeight="1" x14ac:dyDescent="0.7"/>
    <row r="956" ht="36" customHeight="1" x14ac:dyDescent="0.7"/>
    <row r="957" ht="36" customHeight="1" x14ac:dyDescent="0.7"/>
    <row r="958" ht="36" customHeight="1" x14ac:dyDescent="0.7"/>
    <row r="959" ht="36" customHeight="1" x14ac:dyDescent="0.7"/>
    <row r="960" ht="36" customHeight="1" x14ac:dyDescent="0.7"/>
    <row r="961" ht="36" customHeight="1" x14ac:dyDescent="0.7"/>
    <row r="962" ht="36" customHeight="1" x14ac:dyDescent="0.7"/>
    <row r="963" ht="36" customHeight="1" x14ac:dyDescent="0.7"/>
    <row r="964" ht="36" customHeight="1" x14ac:dyDescent="0.7"/>
    <row r="965" ht="36" customHeight="1" x14ac:dyDescent="0.7"/>
    <row r="966" ht="36" customHeight="1" x14ac:dyDescent="0.7"/>
    <row r="967" ht="36" customHeight="1" x14ac:dyDescent="0.7"/>
    <row r="968" ht="36" customHeight="1" x14ac:dyDescent="0.7"/>
    <row r="969" ht="36" customHeight="1" x14ac:dyDescent="0.7"/>
    <row r="970" ht="36" customHeight="1" x14ac:dyDescent="0.7"/>
    <row r="971" ht="36" customHeight="1" x14ac:dyDescent="0.7"/>
    <row r="972" ht="36" customHeight="1" x14ac:dyDescent="0.7"/>
    <row r="973" ht="36" customHeight="1" x14ac:dyDescent="0.7"/>
    <row r="974" ht="36" customHeight="1" x14ac:dyDescent="0.7"/>
    <row r="975" ht="36" customHeight="1" x14ac:dyDescent="0.7"/>
    <row r="976" ht="36" customHeight="1" x14ac:dyDescent="0.7"/>
    <row r="977" ht="36" customHeight="1" x14ac:dyDescent="0.7"/>
    <row r="978" ht="36" customHeight="1" x14ac:dyDescent="0.7"/>
    <row r="979" ht="36" customHeight="1" x14ac:dyDescent="0.7"/>
    <row r="980" ht="36" customHeight="1" x14ac:dyDescent="0.7"/>
    <row r="981" ht="36" customHeight="1" x14ac:dyDescent="0.7"/>
    <row r="982" ht="36" customHeight="1" x14ac:dyDescent="0.7"/>
    <row r="983" ht="36" customHeight="1" x14ac:dyDescent="0.7"/>
    <row r="984" ht="36" customHeight="1" x14ac:dyDescent="0.7"/>
    <row r="985" ht="36" customHeight="1" x14ac:dyDescent="0.7"/>
    <row r="986" ht="36" customHeight="1" x14ac:dyDescent="0.7"/>
    <row r="987" ht="36" customHeight="1" x14ac:dyDescent="0.7"/>
    <row r="988" ht="36" customHeight="1" x14ac:dyDescent="0.7"/>
    <row r="989" ht="36" customHeight="1" x14ac:dyDescent="0.7"/>
    <row r="990" ht="36" customHeight="1" x14ac:dyDescent="0.7"/>
    <row r="991" ht="36" customHeight="1" x14ac:dyDescent="0.7"/>
    <row r="992" ht="36" customHeight="1" x14ac:dyDescent="0.7"/>
    <row r="993" ht="36" customHeight="1" x14ac:dyDescent="0.7"/>
    <row r="994" ht="36" customHeight="1" x14ac:dyDescent="0.7"/>
    <row r="995" ht="36" customHeight="1" x14ac:dyDescent="0.7"/>
    <row r="996" ht="36" customHeight="1" x14ac:dyDescent="0.7"/>
    <row r="997" ht="36" customHeight="1" x14ac:dyDescent="0.7"/>
    <row r="998" ht="36" customHeight="1" x14ac:dyDescent="0.7"/>
    <row r="999" ht="36" customHeight="1" x14ac:dyDescent="0.7"/>
  </sheetData>
  <sheetProtection algorithmName="SHA-512" hashValue="lue2w8xLdBZ9TB9fqdPJJZkkaRKwXJaJrDBlXl7BPURQ/t9REnrQK+GiFyMcVEGX0G9HG0jrlfGuqT/WUyS0wA==" saltValue="mW3k2r2SSrzsREl9jK0wiA==" spinCount="100000" sheet="1" objects="1" scenarios="1"/>
  <pageMargins left="0.59055118110236227" right="0.39370078740157483" top="0.39370078740157483" bottom="0.39370078740157483" header="0.31496062992125984" footer="0.31496062992125984"/>
  <pageSetup paperSize="9" scale="10" orientation="portrait" verticalDpi="0" r:id="rId1"/>
  <drawing r:id="rId2"/>
  <legacyDrawing r:id="rId3"/>
  <tableParts count="6">
    <tablePart r:id="rId4"/>
    <tablePart r:id="rId5"/>
    <tablePart r:id="rId6"/>
    <tablePart r:id="rId7"/>
    <tablePart r:id="rId8"/>
    <tablePart r:id="rId9"/>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80CAC227-85FB-4547-818B-FB1DA68A05BA}">
          <x14:formula1>
            <xm:f>DocumentList!$E$6:$E$999</xm:f>
          </x14:formula1>
          <xm:sqref>B6:B12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5375-9320-438C-B170-FEB7EAC0AB38}">
  <sheetPr codeName="Sheet22">
    <tabColor theme="9"/>
    <pageSetUpPr fitToPage="1"/>
  </sheetPr>
  <dimension ref="A1:I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A6" sqref="A6:H28"/>
    </sheetView>
  </sheetViews>
  <sheetFormatPr defaultColWidth="9" defaultRowHeight="21" customHeight="1" x14ac:dyDescent="0.7"/>
  <cols>
    <col min="1" max="1" width="30.69140625" style="6" customWidth="1"/>
    <col min="2" max="2" width="40.69140625" style="245" customWidth="1"/>
    <col min="3" max="3" width="12.69140625" style="245" customWidth="1"/>
    <col min="4" max="4" width="28.69140625" style="245" hidden="1" customWidth="1"/>
    <col min="5" max="5" width="14.69140625" style="245" hidden="1" customWidth="1"/>
    <col min="6" max="6" width="30.69140625" style="245" customWidth="1"/>
    <col min="7" max="8" width="12.69140625" style="5" customWidth="1"/>
    <col min="9" max="9" width="26.69140625" style="178" customWidth="1"/>
    <col min="10" max="16384" width="9" style="5"/>
  </cols>
  <sheetData>
    <row r="1" spans="1:9" s="12" customFormat="1" ht="21" customHeight="1" x14ac:dyDescent="0.7">
      <c r="B1" s="20"/>
      <c r="C1" s="20"/>
      <c r="D1" s="20"/>
      <c r="E1" s="20"/>
      <c r="F1" s="20"/>
    </row>
    <row r="2" spans="1:9" s="12" customFormat="1" ht="21" customHeight="1" x14ac:dyDescent="0.7">
      <c r="A2" s="7" t="s">
        <v>3</v>
      </c>
      <c r="B2" s="20"/>
      <c r="C2" s="126"/>
      <c r="D2" s="126"/>
      <c r="E2" s="126"/>
      <c r="F2" s="126"/>
    </row>
    <row r="3" spans="1:9" s="12" customFormat="1" ht="21" customHeight="1" x14ac:dyDescent="0.7">
      <c r="A3" s="80" t="str" cm="1">
        <f t="array" aca="1" ref="A3" ca="1">MID(CELL("filename",A1),FIND("]",CELL("filename",A1))+1,256)</f>
        <v>AssessmentSummary</v>
      </c>
      <c r="B3" s="191" t="s">
        <v>1134</v>
      </c>
      <c r="C3" s="126"/>
      <c r="D3" s="126"/>
      <c r="E3" s="126"/>
      <c r="F3" s="126"/>
    </row>
    <row r="4" spans="1:9" s="12" customFormat="1" ht="4.95" customHeight="1" thickBot="1" x14ac:dyDescent="0.75">
      <c r="B4" s="20"/>
      <c r="C4" s="20"/>
      <c r="D4" s="20"/>
      <c r="E4" s="20"/>
      <c r="F4" s="20"/>
    </row>
    <row r="5" spans="1:9" s="49" customFormat="1" ht="63" customHeight="1" x14ac:dyDescent="0.7">
      <c r="A5" s="355" t="s">
        <v>35</v>
      </c>
      <c r="B5" s="356" t="s">
        <v>747</v>
      </c>
      <c r="C5" s="356" t="s">
        <v>748</v>
      </c>
      <c r="D5" s="356"/>
      <c r="E5" s="356"/>
      <c r="F5" s="357" t="s">
        <v>751</v>
      </c>
      <c r="G5" s="357" t="s">
        <v>752</v>
      </c>
      <c r="H5" s="358" t="s">
        <v>1196</v>
      </c>
      <c r="I5" s="359" t="s">
        <v>132</v>
      </c>
    </row>
    <row r="6" spans="1:9" ht="7.95" customHeight="1" x14ac:dyDescent="0.7">
      <c r="A6" s="434" t="s">
        <v>1135</v>
      </c>
      <c r="B6" s="429" t="s">
        <v>757</v>
      </c>
      <c r="C6" s="430">
        <v>0.53</v>
      </c>
      <c r="D6" s="431">
        <v>0.5</v>
      </c>
      <c r="E6" s="432"/>
      <c r="F6" s="427" t="s">
        <v>758</v>
      </c>
      <c r="G6" s="428">
        <v>0.65</v>
      </c>
      <c r="H6" s="433">
        <v>0.60000000000000009</v>
      </c>
      <c r="I6" s="435"/>
    </row>
    <row r="7" spans="1:9" ht="7.95" customHeight="1" x14ac:dyDescent="0.7">
      <c r="A7" s="434"/>
      <c r="B7" s="429"/>
      <c r="C7" s="430"/>
      <c r="D7" s="431"/>
      <c r="E7" s="432"/>
      <c r="F7" s="427"/>
      <c r="G7" s="428"/>
      <c r="H7" s="433"/>
      <c r="I7" s="435"/>
    </row>
    <row r="8" spans="1:9" ht="7.95" customHeight="1" x14ac:dyDescent="0.7">
      <c r="A8" s="434"/>
      <c r="B8" s="429"/>
      <c r="C8" s="430"/>
      <c r="D8" s="431"/>
      <c r="E8" s="432"/>
      <c r="F8" s="427"/>
      <c r="G8" s="428"/>
      <c r="H8" s="433"/>
      <c r="I8" s="435"/>
    </row>
    <row r="9" spans="1:9" ht="7.95" customHeight="1" x14ac:dyDescent="0.7">
      <c r="A9" s="434"/>
      <c r="B9" s="429"/>
      <c r="C9" s="430"/>
      <c r="D9" s="431"/>
      <c r="E9" s="432"/>
      <c r="F9" s="427"/>
      <c r="G9" s="428"/>
      <c r="H9" s="433"/>
      <c r="I9" s="435"/>
    </row>
    <row r="10" spans="1:9" ht="4.95" customHeight="1" x14ac:dyDescent="0.7">
      <c r="A10" s="434"/>
      <c r="B10" s="429" t="s">
        <v>764</v>
      </c>
      <c r="C10" s="430">
        <v>1</v>
      </c>
      <c r="D10" s="431">
        <v>0.3</v>
      </c>
      <c r="E10" s="432"/>
      <c r="F10" s="427"/>
      <c r="G10" s="428"/>
      <c r="H10" s="433"/>
      <c r="I10" s="435"/>
    </row>
    <row r="11" spans="1:9" ht="4.95" customHeight="1" x14ac:dyDescent="0.7">
      <c r="A11" s="434"/>
      <c r="B11" s="429"/>
      <c r="C11" s="430"/>
      <c r="D11" s="431"/>
      <c r="E11" s="432"/>
      <c r="F11" s="427"/>
      <c r="G11" s="428"/>
      <c r="H11" s="433"/>
      <c r="I11" s="435"/>
    </row>
    <row r="12" spans="1:9" ht="4.95" customHeight="1" x14ac:dyDescent="0.7">
      <c r="A12" s="434"/>
      <c r="B12" s="429"/>
      <c r="C12" s="430"/>
      <c r="D12" s="431"/>
      <c r="E12" s="432"/>
      <c r="F12" s="427"/>
      <c r="G12" s="428"/>
      <c r="H12" s="433"/>
      <c r="I12" s="435"/>
    </row>
    <row r="13" spans="1:9" ht="4.95" customHeight="1" x14ac:dyDescent="0.7">
      <c r="A13" s="434"/>
      <c r="B13" s="429"/>
      <c r="C13" s="430"/>
      <c r="D13" s="431"/>
      <c r="E13" s="432"/>
      <c r="F13" s="427"/>
      <c r="G13" s="428"/>
      <c r="H13" s="433"/>
      <c r="I13" s="435"/>
    </row>
    <row r="14" spans="1:9" ht="4.95" customHeight="1" x14ac:dyDescent="0.7">
      <c r="A14" s="434"/>
      <c r="B14" s="429"/>
      <c r="C14" s="430"/>
      <c r="D14" s="431"/>
      <c r="E14" s="432"/>
      <c r="F14" s="427"/>
      <c r="G14" s="428"/>
      <c r="H14" s="433"/>
      <c r="I14" s="435"/>
    </row>
    <row r="15" spans="1:9" ht="4.95" customHeight="1" x14ac:dyDescent="0.7">
      <c r="A15" s="434"/>
      <c r="B15" s="429"/>
      <c r="C15" s="430"/>
      <c r="D15" s="431"/>
      <c r="E15" s="432"/>
      <c r="F15" s="427"/>
      <c r="G15" s="428"/>
      <c r="H15" s="433"/>
      <c r="I15" s="435"/>
    </row>
    <row r="16" spans="1:9" ht="4.95" customHeight="1" x14ac:dyDescent="0.7">
      <c r="A16" s="434"/>
      <c r="B16" s="429"/>
      <c r="C16" s="430"/>
      <c r="D16" s="431"/>
      <c r="E16" s="432"/>
      <c r="F16" s="427"/>
      <c r="G16" s="428"/>
      <c r="H16" s="433"/>
      <c r="I16" s="435"/>
    </row>
    <row r="17" spans="1:9" ht="7.95" customHeight="1" x14ac:dyDescent="0.7">
      <c r="A17" s="434"/>
      <c r="B17" s="429" t="s">
        <v>768</v>
      </c>
      <c r="C17" s="430">
        <v>0.46</v>
      </c>
      <c r="D17" s="431">
        <v>0.2</v>
      </c>
      <c r="E17" s="432"/>
      <c r="F17" s="427"/>
      <c r="G17" s="428"/>
      <c r="H17" s="433"/>
      <c r="I17" s="435"/>
    </row>
    <row r="18" spans="1:9" ht="7.95" customHeight="1" x14ac:dyDescent="0.7">
      <c r="A18" s="434"/>
      <c r="B18" s="429"/>
      <c r="C18" s="430"/>
      <c r="D18" s="431"/>
      <c r="E18" s="432"/>
      <c r="F18" s="427"/>
      <c r="G18" s="428"/>
      <c r="H18" s="433"/>
      <c r="I18" s="435"/>
    </row>
    <row r="19" spans="1:9" ht="7.95" customHeight="1" x14ac:dyDescent="0.7">
      <c r="A19" s="434"/>
      <c r="B19" s="429"/>
      <c r="C19" s="430"/>
      <c r="D19" s="431"/>
      <c r="E19" s="432"/>
      <c r="F19" s="427"/>
      <c r="G19" s="428"/>
      <c r="H19" s="433"/>
      <c r="I19" s="435"/>
    </row>
    <row r="20" spans="1:9" ht="7.95" customHeight="1" x14ac:dyDescent="0.7">
      <c r="A20" s="434"/>
      <c r="B20" s="429" t="s">
        <v>769</v>
      </c>
      <c r="C20" s="430">
        <v>0.49</v>
      </c>
      <c r="D20" s="431">
        <v>0.6</v>
      </c>
      <c r="E20" s="432"/>
      <c r="F20" s="427" t="s">
        <v>770</v>
      </c>
      <c r="G20" s="428">
        <v>0.55000000000000004</v>
      </c>
      <c r="H20" s="433"/>
      <c r="I20" s="435"/>
    </row>
    <row r="21" spans="1:9" ht="7.95" customHeight="1" x14ac:dyDescent="0.7">
      <c r="A21" s="434"/>
      <c r="B21" s="429"/>
      <c r="C21" s="430"/>
      <c r="D21" s="431"/>
      <c r="E21" s="432"/>
      <c r="F21" s="427"/>
      <c r="G21" s="428"/>
      <c r="H21" s="433"/>
      <c r="I21" s="435"/>
    </row>
    <row r="22" spans="1:9" ht="7.95" customHeight="1" x14ac:dyDescent="0.7">
      <c r="A22" s="434"/>
      <c r="B22" s="429"/>
      <c r="C22" s="430"/>
      <c r="D22" s="431"/>
      <c r="E22" s="432"/>
      <c r="F22" s="427"/>
      <c r="G22" s="428"/>
      <c r="H22" s="433"/>
      <c r="I22" s="435"/>
    </row>
    <row r="23" spans="1:9" ht="7.95" customHeight="1" x14ac:dyDescent="0.7">
      <c r="A23" s="434"/>
      <c r="B23" s="429"/>
      <c r="C23" s="430"/>
      <c r="D23" s="431"/>
      <c r="E23" s="432"/>
      <c r="F23" s="427"/>
      <c r="G23" s="428"/>
      <c r="H23" s="433"/>
      <c r="I23" s="435"/>
    </row>
    <row r="24" spans="1:9" ht="7.95" customHeight="1" x14ac:dyDescent="0.7">
      <c r="A24" s="434"/>
      <c r="B24" s="429" t="s">
        <v>774</v>
      </c>
      <c r="C24" s="430">
        <v>0.66</v>
      </c>
      <c r="D24" s="431">
        <v>0.4</v>
      </c>
      <c r="E24" s="432"/>
      <c r="F24" s="427"/>
      <c r="G24" s="428"/>
      <c r="H24" s="433"/>
      <c r="I24" s="435"/>
    </row>
    <row r="25" spans="1:9" ht="7.95" customHeight="1" x14ac:dyDescent="0.7">
      <c r="A25" s="434"/>
      <c r="B25" s="429"/>
      <c r="C25" s="430"/>
      <c r="D25" s="431"/>
      <c r="E25" s="432"/>
      <c r="F25" s="427"/>
      <c r="G25" s="428"/>
      <c r="H25" s="433"/>
      <c r="I25" s="435"/>
    </row>
    <row r="26" spans="1:9" ht="7.95" customHeight="1" x14ac:dyDescent="0.7">
      <c r="A26" s="434"/>
      <c r="B26" s="429"/>
      <c r="C26" s="430"/>
      <c r="D26" s="431"/>
      <c r="E26" s="432"/>
      <c r="F26" s="427"/>
      <c r="G26" s="428"/>
      <c r="H26" s="433"/>
      <c r="I26" s="435"/>
    </row>
    <row r="27" spans="1:9" ht="7.95" customHeight="1" x14ac:dyDescent="0.7">
      <c r="A27" s="434"/>
      <c r="B27" s="429"/>
      <c r="C27" s="430"/>
      <c r="D27" s="431"/>
      <c r="E27" s="432"/>
      <c r="F27" s="427"/>
      <c r="G27" s="428"/>
      <c r="H27" s="433"/>
      <c r="I27" s="435"/>
    </row>
    <row r="28" spans="1:9" ht="7.95" customHeight="1" x14ac:dyDescent="0.7">
      <c r="A28" s="434"/>
      <c r="B28" s="429"/>
      <c r="C28" s="430"/>
      <c r="D28" s="431"/>
      <c r="E28" s="432"/>
      <c r="F28" s="427"/>
      <c r="G28" s="428"/>
      <c r="H28" s="433"/>
      <c r="I28" s="435"/>
    </row>
    <row r="29" spans="1:9" ht="7.95" customHeight="1" x14ac:dyDescent="0.7">
      <c r="A29" s="434" t="s">
        <v>1413</v>
      </c>
      <c r="B29" s="429" t="s">
        <v>853</v>
      </c>
      <c r="C29" s="430">
        <v>0.92</v>
      </c>
      <c r="D29" s="431">
        <v>0.5</v>
      </c>
      <c r="E29" s="432"/>
      <c r="F29" s="427" t="s">
        <v>854</v>
      </c>
      <c r="G29" s="428">
        <v>0.96</v>
      </c>
      <c r="H29" s="433">
        <v>0.75600000000000001</v>
      </c>
      <c r="I29" s="435"/>
    </row>
    <row r="30" spans="1:9" ht="7.95" customHeight="1" x14ac:dyDescent="0.7">
      <c r="A30" s="434"/>
      <c r="B30" s="429"/>
      <c r="C30" s="430"/>
      <c r="D30" s="431"/>
      <c r="E30" s="432"/>
      <c r="F30" s="427"/>
      <c r="G30" s="428"/>
      <c r="H30" s="433"/>
      <c r="I30" s="435"/>
    </row>
    <row r="31" spans="1:9" ht="7.95" customHeight="1" x14ac:dyDescent="0.7">
      <c r="A31" s="434"/>
      <c r="B31" s="429"/>
      <c r="C31" s="430"/>
      <c r="D31" s="431"/>
      <c r="E31" s="432"/>
      <c r="F31" s="427"/>
      <c r="G31" s="428"/>
      <c r="H31" s="433"/>
      <c r="I31" s="435"/>
    </row>
    <row r="32" spans="1:9" ht="7.95" customHeight="1" x14ac:dyDescent="0.7">
      <c r="A32" s="434"/>
      <c r="B32" s="429"/>
      <c r="C32" s="430"/>
      <c r="D32" s="431"/>
      <c r="E32" s="432"/>
      <c r="F32" s="427"/>
      <c r="G32" s="428"/>
      <c r="H32" s="433"/>
      <c r="I32" s="435"/>
    </row>
    <row r="33" spans="1:9" ht="7.95" customHeight="1" x14ac:dyDescent="0.7">
      <c r="A33" s="434"/>
      <c r="B33" s="429"/>
      <c r="C33" s="430"/>
      <c r="D33" s="431"/>
      <c r="E33" s="432"/>
      <c r="F33" s="427"/>
      <c r="G33" s="428"/>
      <c r="H33" s="433"/>
      <c r="I33" s="435"/>
    </row>
    <row r="34" spans="1:9" ht="4.95" customHeight="1" x14ac:dyDescent="0.7">
      <c r="A34" s="434"/>
      <c r="B34" s="429" t="s">
        <v>858</v>
      </c>
      <c r="C34" s="430">
        <v>1</v>
      </c>
      <c r="D34" s="431">
        <v>0.5</v>
      </c>
      <c r="E34" s="432"/>
      <c r="F34" s="427"/>
      <c r="G34" s="428"/>
      <c r="H34" s="433"/>
      <c r="I34" s="435"/>
    </row>
    <row r="35" spans="1:9" ht="4.95" customHeight="1" x14ac:dyDescent="0.7">
      <c r="A35" s="434"/>
      <c r="B35" s="429"/>
      <c r="C35" s="430"/>
      <c r="D35" s="431"/>
      <c r="E35" s="432"/>
      <c r="F35" s="427"/>
      <c r="G35" s="428"/>
      <c r="H35" s="433"/>
      <c r="I35" s="435"/>
    </row>
    <row r="36" spans="1:9" ht="4.95" customHeight="1" x14ac:dyDescent="0.7">
      <c r="A36" s="434"/>
      <c r="B36" s="429"/>
      <c r="C36" s="430"/>
      <c r="D36" s="431"/>
      <c r="E36" s="432"/>
      <c r="F36" s="427"/>
      <c r="G36" s="428"/>
      <c r="H36" s="433"/>
      <c r="I36" s="435"/>
    </row>
    <row r="37" spans="1:9" ht="4.95" customHeight="1" x14ac:dyDescent="0.7">
      <c r="A37" s="434"/>
      <c r="B37" s="429"/>
      <c r="C37" s="430"/>
      <c r="D37" s="431"/>
      <c r="E37" s="432"/>
      <c r="F37" s="427"/>
      <c r="G37" s="428"/>
      <c r="H37" s="433"/>
      <c r="I37" s="435"/>
    </row>
    <row r="38" spans="1:9" ht="4.95" customHeight="1" x14ac:dyDescent="0.7">
      <c r="A38" s="434"/>
      <c r="B38" s="429"/>
      <c r="C38" s="430"/>
      <c r="D38" s="431"/>
      <c r="E38" s="432"/>
      <c r="F38" s="427"/>
      <c r="G38" s="428"/>
      <c r="H38" s="433"/>
      <c r="I38" s="435"/>
    </row>
    <row r="39" spans="1:9" ht="4.95" customHeight="1" x14ac:dyDescent="0.7">
      <c r="A39" s="434"/>
      <c r="B39" s="429"/>
      <c r="C39" s="430"/>
      <c r="D39" s="431"/>
      <c r="E39" s="432"/>
      <c r="F39" s="427"/>
      <c r="G39" s="428"/>
      <c r="H39" s="433"/>
      <c r="I39" s="435"/>
    </row>
    <row r="40" spans="1:9" ht="7.95" customHeight="1" x14ac:dyDescent="0.7">
      <c r="A40" s="434"/>
      <c r="B40" s="429" t="s">
        <v>860</v>
      </c>
      <c r="C40" s="430">
        <v>0.83</v>
      </c>
      <c r="D40" s="431">
        <v>1</v>
      </c>
      <c r="E40" s="432"/>
      <c r="F40" s="427" t="s">
        <v>861</v>
      </c>
      <c r="G40" s="428">
        <v>0.83</v>
      </c>
      <c r="H40" s="433"/>
      <c r="I40" s="435"/>
    </row>
    <row r="41" spans="1:9" ht="7.95" customHeight="1" x14ac:dyDescent="0.7">
      <c r="A41" s="434"/>
      <c r="B41" s="429"/>
      <c r="C41" s="430"/>
      <c r="D41" s="431"/>
      <c r="E41" s="432"/>
      <c r="F41" s="427"/>
      <c r="G41" s="428"/>
      <c r="H41" s="433"/>
      <c r="I41" s="435"/>
    </row>
    <row r="42" spans="1:9" ht="7.95" customHeight="1" x14ac:dyDescent="0.7">
      <c r="A42" s="434"/>
      <c r="B42" s="429"/>
      <c r="C42" s="430"/>
      <c r="D42" s="431"/>
      <c r="E42" s="432"/>
      <c r="F42" s="427"/>
      <c r="G42" s="428"/>
      <c r="H42" s="433"/>
      <c r="I42" s="435"/>
    </row>
    <row r="43" spans="1:9" ht="7.95" customHeight="1" x14ac:dyDescent="0.7">
      <c r="A43" s="434"/>
      <c r="B43" s="429"/>
      <c r="C43" s="430"/>
      <c r="D43" s="431"/>
      <c r="E43" s="432"/>
      <c r="F43" s="427"/>
      <c r="G43" s="428"/>
      <c r="H43" s="433"/>
      <c r="I43" s="435"/>
    </row>
    <row r="44" spans="1:9" ht="7.95" customHeight="1" x14ac:dyDescent="0.7">
      <c r="A44" s="434"/>
      <c r="B44" s="429"/>
      <c r="C44" s="430"/>
      <c r="D44" s="431"/>
      <c r="E44" s="432"/>
      <c r="F44" s="427"/>
      <c r="G44" s="428"/>
      <c r="H44" s="433"/>
      <c r="I44" s="435"/>
    </row>
    <row r="45" spans="1:9" ht="7.95" customHeight="1" x14ac:dyDescent="0.7">
      <c r="A45" s="434"/>
      <c r="B45" s="429" t="s">
        <v>862</v>
      </c>
      <c r="C45" s="430">
        <v>0.69</v>
      </c>
      <c r="D45" s="431">
        <v>1</v>
      </c>
      <c r="E45" s="432"/>
      <c r="F45" s="427" t="s">
        <v>863</v>
      </c>
      <c r="G45" s="428">
        <v>0.69</v>
      </c>
      <c r="H45" s="433"/>
      <c r="I45" s="435"/>
    </row>
    <row r="46" spans="1:9" ht="7.95" customHeight="1" x14ac:dyDescent="0.7">
      <c r="A46" s="434"/>
      <c r="B46" s="429"/>
      <c r="C46" s="430"/>
      <c r="D46" s="431"/>
      <c r="E46" s="432"/>
      <c r="F46" s="427"/>
      <c r="G46" s="428"/>
      <c r="H46" s="433"/>
      <c r="I46" s="435"/>
    </row>
    <row r="47" spans="1:9" ht="7.95" customHeight="1" x14ac:dyDescent="0.7">
      <c r="A47" s="434"/>
      <c r="B47" s="429"/>
      <c r="C47" s="430"/>
      <c r="D47" s="431"/>
      <c r="E47" s="432"/>
      <c r="F47" s="427"/>
      <c r="G47" s="428"/>
      <c r="H47" s="433"/>
      <c r="I47" s="435"/>
    </row>
    <row r="48" spans="1:9" ht="7.95" customHeight="1" x14ac:dyDescent="0.7">
      <c r="A48" s="434"/>
      <c r="B48" s="429"/>
      <c r="C48" s="430"/>
      <c r="D48" s="431"/>
      <c r="E48" s="432"/>
      <c r="F48" s="427"/>
      <c r="G48" s="428"/>
      <c r="H48" s="433"/>
      <c r="I48" s="435"/>
    </row>
    <row r="49" spans="1:9" ht="7.95" customHeight="1" x14ac:dyDescent="0.7">
      <c r="A49" s="434"/>
      <c r="B49" s="429"/>
      <c r="C49" s="430"/>
      <c r="D49" s="431"/>
      <c r="E49" s="432"/>
      <c r="F49" s="427"/>
      <c r="G49" s="428"/>
      <c r="H49" s="433"/>
      <c r="I49" s="435"/>
    </row>
    <row r="50" spans="1:9" ht="19.95" customHeight="1" x14ac:dyDescent="0.7">
      <c r="A50" s="434"/>
      <c r="B50" s="429" t="s">
        <v>867</v>
      </c>
      <c r="C50" s="430">
        <v>0.83</v>
      </c>
      <c r="D50" s="431">
        <v>0.4</v>
      </c>
      <c r="E50" s="432"/>
      <c r="F50" s="427" t="s">
        <v>868</v>
      </c>
      <c r="G50" s="428">
        <v>0.84</v>
      </c>
      <c r="H50" s="433"/>
      <c r="I50" s="435"/>
    </row>
    <row r="51" spans="1:9" ht="19.95" customHeight="1" x14ac:dyDescent="0.7">
      <c r="A51" s="434"/>
      <c r="B51" s="429"/>
      <c r="C51" s="430"/>
      <c r="D51" s="431"/>
      <c r="E51" s="432"/>
      <c r="F51" s="427"/>
      <c r="G51" s="428"/>
      <c r="H51" s="433"/>
      <c r="I51" s="435"/>
    </row>
    <row r="52" spans="1:9" ht="4.95" customHeight="1" x14ac:dyDescent="0.7">
      <c r="A52" s="434"/>
      <c r="B52" s="429" t="s">
        <v>871</v>
      </c>
      <c r="C52" s="430">
        <v>0.86</v>
      </c>
      <c r="D52" s="431">
        <v>0.6</v>
      </c>
      <c r="E52" s="432"/>
      <c r="F52" s="427"/>
      <c r="G52" s="428"/>
      <c r="H52" s="433"/>
      <c r="I52" s="435"/>
    </row>
    <row r="53" spans="1:9" ht="4.95" customHeight="1" x14ac:dyDescent="0.7">
      <c r="A53" s="434"/>
      <c r="B53" s="429"/>
      <c r="C53" s="430"/>
      <c r="D53" s="431"/>
      <c r="E53" s="432"/>
      <c r="F53" s="427"/>
      <c r="G53" s="428"/>
      <c r="H53" s="433"/>
      <c r="I53" s="435"/>
    </row>
    <row r="54" spans="1:9" ht="4.95" customHeight="1" x14ac:dyDescent="0.7">
      <c r="A54" s="434"/>
      <c r="B54" s="429"/>
      <c r="C54" s="430"/>
      <c r="D54" s="431"/>
      <c r="E54" s="432"/>
      <c r="F54" s="427"/>
      <c r="G54" s="428"/>
      <c r="H54" s="433"/>
      <c r="I54" s="435"/>
    </row>
    <row r="55" spans="1:9" ht="4.95" customHeight="1" x14ac:dyDescent="0.7">
      <c r="A55" s="434"/>
      <c r="B55" s="429"/>
      <c r="C55" s="430"/>
      <c r="D55" s="431"/>
      <c r="E55" s="432"/>
      <c r="F55" s="427"/>
      <c r="G55" s="428"/>
      <c r="H55" s="433"/>
      <c r="I55" s="435"/>
    </row>
    <row r="56" spans="1:9" ht="4.95" customHeight="1" x14ac:dyDescent="0.7">
      <c r="A56" s="434"/>
      <c r="B56" s="429"/>
      <c r="C56" s="430"/>
      <c r="D56" s="431"/>
      <c r="E56" s="432"/>
      <c r="F56" s="427"/>
      <c r="G56" s="428"/>
      <c r="H56" s="433"/>
      <c r="I56" s="435"/>
    </row>
    <row r="57" spans="1:9" ht="4.95" customHeight="1" x14ac:dyDescent="0.7">
      <c r="A57" s="434"/>
      <c r="B57" s="429"/>
      <c r="C57" s="430"/>
      <c r="D57" s="431"/>
      <c r="E57" s="432"/>
      <c r="F57" s="427"/>
      <c r="G57" s="428"/>
      <c r="H57" s="433"/>
      <c r="I57" s="435"/>
    </row>
    <row r="58" spans="1:9" ht="19.95" customHeight="1" x14ac:dyDescent="0.7">
      <c r="A58" s="434"/>
      <c r="B58" s="429" t="s">
        <v>1426</v>
      </c>
      <c r="C58" s="430">
        <v>0.33</v>
      </c>
      <c r="D58" s="431">
        <v>0.8</v>
      </c>
      <c r="E58" s="432"/>
      <c r="F58" s="427" t="s">
        <v>1428</v>
      </c>
      <c r="G58" s="428">
        <v>0.46</v>
      </c>
      <c r="H58" s="433"/>
      <c r="I58" s="435"/>
    </row>
    <row r="59" spans="1:9" ht="19.95" customHeight="1" x14ac:dyDescent="0.7">
      <c r="A59" s="434"/>
      <c r="B59" s="429"/>
      <c r="C59" s="430"/>
      <c r="D59" s="431"/>
      <c r="E59" s="432"/>
      <c r="F59" s="427"/>
      <c r="G59" s="428"/>
      <c r="H59" s="433"/>
      <c r="I59" s="435"/>
    </row>
    <row r="60" spans="1:9" ht="19.95" customHeight="1" x14ac:dyDescent="0.7">
      <c r="A60" s="434"/>
      <c r="B60" s="360" t="s">
        <v>1427</v>
      </c>
      <c r="C60" s="361">
        <v>1</v>
      </c>
      <c r="D60" s="362">
        <v>0.2</v>
      </c>
      <c r="E60" s="363"/>
      <c r="F60" s="427"/>
      <c r="G60" s="428"/>
      <c r="H60" s="433"/>
      <c r="I60" s="435"/>
    </row>
    <row r="61" spans="1:9" ht="3" customHeight="1" x14ac:dyDescent="0.7">
      <c r="A61" s="434" t="s">
        <v>1522</v>
      </c>
      <c r="B61" s="429" t="s">
        <v>924</v>
      </c>
      <c r="C61" s="430">
        <v>0.89</v>
      </c>
      <c r="D61" s="431">
        <v>0.7</v>
      </c>
      <c r="E61" s="432"/>
      <c r="F61" s="427" t="s">
        <v>925</v>
      </c>
      <c r="G61" s="428">
        <v>0.92</v>
      </c>
      <c r="H61" s="433">
        <v>0.78750000000000009</v>
      </c>
      <c r="I61" s="435"/>
    </row>
    <row r="62" spans="1:9" ht="3" customHeight="1" x14ac:dyDescent="0.7">
      <c r="A62" s="434"/>
      <c r="B62" s="429"/>
      <c r="C62" s="430"/>
      <c r="D62" s="431"/>
      <c r="E62" s="432"/>
      <c r="F62" s="427"/>
      <c r="G62" s="428"/>
      <c r="H62" s="433"/>
      <c r="I62" s="435"/>
    </row>
    <row r="63" spans="1:9" ht="3" customHeight="1" x14ac:dyDescent="0.7">
      <c r="A63" s="434"/>
      <c r="B63" s="429"/>
      <c r="C63" s="430"/>
      <c r="D63" s="431"/>
      <c r="E63" s="432"/>
      <c r="F63" s="427"/>
      <c r="G63" s="428"/>
      <c r="H63" s="433"/>
      <c r="I63" s="435"/>
    </row>
    <row r="64" spans="1:9" ht="3" customHeight="1" x14ac:dyDescent="0.7">
      <c r="A64" s="434"/>
      <c r="B64" s="429"/>
      <c r="C64" s="430"/>
      <c r="D64" s="431"/>
      <c r="E64" s="432"/>
      <c r="F64" s="427"/>
      <c r="G64" s="428"/>
      <c r="H64" s="433"/>
      <c r="I64" s="435"/>
    </row>
    <row r="65" spans="1:9" ht="3" customHeight="1" x14ac:dyDescent="0.7">
      <c r="A65" s="434"/>
      <c r="B65" s="429"/>
      <c r="C65" s="430"/>
      <c r="D65" s="431"/>
      <c r="E65" s="432"/>
      <c r="F65" s="427"/>
      <c r="G65" s="428"/>
      <c r="H65" s="433"/>
      <c r="I65" s="435"/>
    </row>
    <row r="66" spans="1:9" ht="3" customHeight="1" x14ac:dyDescent="0.7">
      <c r="A66" s="434"/>
      <c r="B66" s="429"/>
      <c r="C66" s="430"/>
      <c r="D66" s="431"/>
      <c r="E66" s="432"/>
      <c r="F66" s="427"/>
      <c r="G66" s="428"/>
      <c r="H66" s="433"/>
      <c r="I66" s="435"/>
    </row>
    <row r="67" spans="1:9" ht="3" customHeight="1" x14ac:dyDescent="0.7">
      <c r="A67" s="434"/>
      <c r="B67" s="429"/>
      <c r="C67" s="430"/>
      <c r="D67" s="431"/>
      <c r="E67" s="432"/>
      <c r="F67" s="427"/>
      <c r="G67" s="428"/>
      <c r="H67" s="433"/>
      <c r="I67" s="435"/>
    </row>
    <row r="68" spans="1:9" ht="3" customHeight="1" x14ac:dyDescent="0.7">
      <c r="A68" s="434"/>
      <c r="B68" s="429"/>
      <c r="C68" s="430"/>
      <c r="D68" s="431"/>
      <c r="E68" s="432"/>
      <c r="F68" s="427"/>
      <c r="G68" s="428"/>
      <c r="H68" s="433"/>
      <c r="I68" s="435"/>
    </row>
    <row r="69" spans="1:9" ht="3" customHeight="1" x14ac:dyDescent="0.7">
      <c r="A69" s="434"/>
      <c r="B69" s="429"/>
      <c r="C69" s="430"/>
      <c r="D69" s="431"/>
      <c r="E69" s="432"/>
      <c r="F69" s="427"/>
      <c r="G69" s="428"/>
      <c r="H69" s="433"/>
      <c r="I69" s="435"/>
    </row>
    <row r="70" spans="1:9" ht="3" customHeight="1" x14ac:dyDescent="0.7">
      <c r="A70" s="434"/>
      <c r="B70" s="429"/>
      <c r="C70" s="430"/>
      <c r="D70" s="431"/>
      <c r="E70" s="432"/>
      <c r="F70" s="427"/>
      <c r="G70" s="428"/>
      <c r="H70" s="433"/>
      <c r="I70" s="435"/>
    </row>
    <row r="71" spans="1:9" ht="3" customHeight="1" x14ac:dyDescent="0.7">
      <c r="A71" s="434"/>
      <c r="B71" s="429"/>
      <c r="C71" s="430"/>
      <c r="D71" s="431"/>
      <c r="E71" s="432"/>
      <c r="F71" s="427"/>
      <c r="G71" s="428"/>
      <c r="H71" s="433"/>
      <c r="I71" s="435"/>
    </row>
    <row r="72" spans="1:9" ht="3" customHeight="1" x14ac:dyDescent="0.7">
      <c r="A72" s="434"/>
      <c r="B72" s="429"/>
      <c r="C72" s="430"/>
      <c r="D72" s="431"/>
      <c r="E72" s="432"/>
      <c r="F72" s="427"/>
      <c r="G72" s="428"/>
      <c r="H72" s="433"/>
      <c r="I72" s="435"/>
    </row>
    <row r="73" spans="1:9" ht="7.95" customHeight="1" x14ac:dyDescent="0.7">
      <c r="A73" s="434"/>
      <c r="B73" s="429" t="s">
        <v>931</v>
      </c>
      <c r="C73" s="430">
        <v>1</v>
      </c>
      <c r="D73" s="431">
        <v>0.3</v>
      </c>
      <c r="E73" s="432"/>
      <c r="F73" s="427"/>
      <c r="G73" s="428"/>
      <c r="H73" s="433"/>
      <c r="I73" s="435"/>
    </row>
    <row r="74" spans="1:9" ht="7.95" customHeight="1" x14ac:dyDescent="0.7">
      <c r="A74" s="434"/>
      <c r="B74" s="429"/>
      <c r="C74" s="430"/>
      <c r="D74" s="431"/>
      <c r="E74" s="432"/>
      <c r="F74" s="427"/>
      <c r="G74" s="428"/>
      <c r="H74" s="433"/>
      <c r="I74" s="435"/>
    </row>
    <row r="75" spans="1:9" ht="7.95" customHeight="1" x14ac:dyDescent="0.7">
      <c r="A75" s="434"/>
      <c r="B75" s="429"/>
      <c r="C75" s="430"/>
      <c r="D75" s="431"/>
      <c r="E75" s="432"/>
      <c r="F75" s="427"/>
      <c r="G75" s="428"/>
      <c r="H75" s="433"/>
      <c r="I75" s="435"/>
    </row>
    <row r="76" spans="1:9" ht="7.95" customHeight="1" x14ac:dyDescent="0.7">
      <c r="A76" s="434"/>
      <c r="B76" s="429"/>
      <c r="C76" s="430"/>
      <c r="D76" s="431"/>
      <c r="E76" s="432"/>
      <c r="F76" s="427"/>
      <c r="G76" s="428"/>
      <c r="H76" s="433"/>
      <c r="I76" s="435"/>
    </row>
    <row r="77" spans="1:9" ht="7.95" customHeight="1" x14ac:dyDescent="0.7">
      <c r="A77" s="434"/>
      <c r="B77" s="429"/>
      <c r="C77" s="430"/>
      <c r="D77" s="431"/>
      <c r="E77" s="432"/>
      <c r="F77" s="427"/>
      <c r="G77" s="428"/>
      <c r="H77" s="433"/>
      <c r="I77" s="435"/>
    </row>
    <row r="78" spans="1:9" ht="3" customHeight="1" x14ac:dyDescent="0.7">
      <c r="A78" s="434"/>
      <c r="B78" s="429" t="s">
        <v>933</v>
      </c>
      <c r="C78" s="430">
        <v>0.96</v>
      </c>
      <c r="D78" s="431">
        <v>0.7</v>
      </c>
      <c r="E78" s="432"/>
      <c r="F78" s="427" t="s">
        <v>934</v>
      </c>
      <c r="G78" s="428">
        <v>0.89</v>
      </c>
      <c r="H78" s="433"/>
      <c r="I78" s="435"/>
    </row>
    <row r="79" spans="1:9" ht="3" customHeight="1" x14ac:dyDescent="0.7">
      <c r="A79" s="434"/>
      <c r="B79" s="429"/>
      <c r="C79" s="430"/>
      <c r="D79" s="431"/>
      <c r="E79" s="432"/>
      <c r="F79" s="427"/>
      <c r="G79" s="428"/>
      <c r="H79" s="433"/>
      <c r="I79" s="435"/>
    </row>
    <row r="80" spans="1:9" ht="3" customHeight="1" x14ac:dyDescent="0.7">
      <c r="A80" s="434"/>
      <c r="B80" s="429"/>
      <c r="C80" s="430"/>
      <c r="D80" s="431"/>
      <c r="E80" s="432"/>
      <c r="F80" s="427"/>
      <c r="G80" s="428"/>
      <c r="H80" s="433"/>
      <c r="I80" s="435"/>
    </row>
    <row r="81" spans="1:9" ht="3" customHeight="1" x14ac:dyDescent="0.7">
      <c r="A81" s="434"/>
      <c r="B81" s="429"/>
      <c r="C81" s="430"/>
      <c r="D81" s="431"/>
      <c r="E81" s="432"/>
      <c r="F81" s="427"/>
      <c r="G81" s="428"/>
      <c r="H81" s="433"/>
      <c r="I81" s="435"/>
    </row>
    <row r="82" spans="1:9" ht="3" customHeight="1" x14ac:dyDescent="0.7">
      <c r="A82" s="434"/>
      <c r="B82" s="429"/>
      <c r="C82" s="430"/>
      <c r="D82" s="431"/>
      <c r="E82" s="432"/>
      <c r="F82" s="427"/>
      <c r="G82" s="428"/>
      <c r="H82" s="433"/>
      <c r="I82" s="435"/>
    </row>
    <row r="83" spans="1:9" ht="3" customHeight="1" x14ac:dyDescent="0.7">
      <c r="A83" s="434"/>
      <c r="B83" s="429"/>
      <c r="C83" s="430"/>
      <c r="D83" s="431"/>
      <c r="E83" s="432"/>
      <c r="F83" s="427"/>
      <c r="G83" s="428"/>
      <c r="H83" s="433"/>
      <c r="I83" s="435"/>
    </row>
    <row r="84" spans="1:9" ht="3" customHeight="1" x14ac:dyDescent="0.7">
      <c r="A84" s="434"/>
      <c r="B84" s="429"/>
      <c r="C84" s="430"/>
      <c r="D84" s="431"/>
      <c r="E84" s="432"/>
      <c r="F84" s="427"/>
      <c r="G84" s="428"/>
      <c r="H84" s="433"/>
      <c r="I84" s="435"/>
    </row>
    <row r="85" spans="1:9" ht="3" customHeight="1" x14ac:dyDescent="0.7">
      <c r="A85" s="434"/>
      <c r="B85" s="429"/>
      <c r="C85" s="430"/>
      <c r="D85" s="431"/>
      <c r="E85" s="432"/>
      <c r="F85" s="427"/>
      <c r="G85" s="428"/>
      <c r="H85" s="433"/>
      <c r="I85" s="435"/>
    </row>
    <row r="86" spans="1:9" ht="3" customHeight="1" x14ac:dyDescent="0.7">
      <c r="A86" s="434"/>
      <c r="B86" s="429"/>
      <c r="C86" s="430"/>
      <c r="D86" s="431"/>
      <c r="E86" s="432"/>
      <c r="F86" s="427"/>
      <c r="G86" s="428"/>
      <c r="H86" s="433"/>
      <c r="I86" s="435"/>
    </row>
    <row r="87" spans="1:9" ht="3" customHeight="1" x14ac:dyDescent="0.7">
      <c r="A87" s="434"/>
      <c r="B87" s="429"/>
      <c r="C87" s="430"/>
      <c r="D87" s="431"/>
      <c r="E87" s="432"/>
      <c r="F87" s="427"/>
      <c r="G87" s="428"/>
      <c r="H87" s="433"/>
      <c r="I87" s="435"/>
    </row>
    <row r="88" spans="1:9" ht="3" customHeight="1" x14ac:dyDescent="0.7">
      <c r="A88" s="434"/>
      <c r="B88" s="429"/>
      <c r="C88" s="430"/>
      <c r="D88" s="431"/>
      <c r="E88" s="432"/>
      <c r="F88" s="427"/>
      <c r="G88" s="428"/>
      <c r="H88" s="433"/>
      <c r="I88" s="435"/>
    </row>
    <row r="89" spans="1:9" ht="3" customHeight="1" x14ac:dyDescent="0.7">
      <c r="A89" s="434"/>
      <c r="B89" s="429"/>
      <c r="C89" s="430"/>
      <c r="D89" s="431"/>
      <c r="E89" s="432"/>
      <c r="F89" s="427"/>
      <c r="G89" s="428"/>
      <c r="H89" s="433"/>
      <c r="I89" s="435"/>
    </row>
    <row r="90" spans="1:9" ht="3" customHeight="1" x14ac:dyDescent="0.7">
      <c r="A90" s="434"/>
      <c r="B90" s="429"/>
      <c r="C90" s="430"/>
      <c r="D90" s="431"/>
      <c r="E90" s="432"/>
      <c r="F90" s="427"/>
      <c r="G90" s="428"/>
      <c r="H90" s="433"/>
      <c r="I90" s="435"/>
    </row>
    <row r="91" spans="1:9" ht="7.95" customHeight="1" x14ac:dyDescent="0.7">
      <c r="A91" s="434"/>
      <c r="B91" s="429" t="s">
        <v>1477</v>
      </c>
      <c r="C91" s="430">
        <v>0.73</v>
      </c>
      <c r="D91" s="431">
        <v>0.3</v>
      </c>
      <c r="E91" s="432"/>
      <c r="F91" s="427"/>
      <c r="G91" s="428"/>
      <c r="H91" s="433"/>
      <c r="I91" s="435"/>
    </row>
    <row r="92" spans="1:9" ht="7.95" customHeight="1" x14ac:dyDescent="0.7">
      <c r="A92" s="434"/>
      <c r="B92" s="429"/>
      <c r="C92" s="430"/>
      <c r="D92" s="431"/>
      <c r="E92" s="432"/>
      <c r="F92" s="427"/>
      <c r="G92" s="428"/>
      <c r="H92" s="433"/>
      <c r="I92" s="435"/>
    </row>
    <row r="93" spans="1:9" ht="7.95" customHeight="1" x14ac:dyDescent="0.7">
      <c r="A93" s="434"/>
      <c r="B93" s="429"/>
      <c r="C93" s="430"/>
      <c r="D93" s="431"/>
      <c r="E93" s="432"/>
      <c r="F93" s="427"/>
      <c r="G93" s="428"/>
      <c r="H93" s="433"/>
      <c r="I93" s="435"/>
    </row>
    <row r="94" spans="1:9" ht="7.95" customHeight="1" x14ac:dyDescent="0.7">
      <c r="A94" s="434"/>
      <c r="B94" s="429"/>
      <c r="C94" s="430"/>
      <c r="D94" s="431"/>
      <c r="E94" s="432"/>
      <c r="F94" s="427"/>
      <c r="G94" s="428"/>
      <c r="H94" s="433"/>
      <c r="I94" s="435"/>
    </row>
    <row r="95" spans="1:9" ht="7.95" customHeight="1" x14ac:dyDescent="0.7">
      <c r="A95" s="434"/>
      <c r="B95" s="429"/>
      <c r="C95" s="430"/>
      <c r="D95" s="431"/>
      <c r="E95" s="432"/>
      <c r="F95" s="427"/>
      <c r="G95" s="428"/>
      <c r="H95" s="433"/>
      <c r="I95" s="435"/>
    </row>
    <row r="96" spans="1:9" ht="4.95" customHeight="1" x14ac:dyDescent="0.7">
      <c r="A96" s="434"/>
      <c r="B96" s="429" t="s">
        <v>1478</v>
      </c>
      <c r="C96" s="430">
        <v>0.59</v>
      </c>
      <c r="D96" s="431">
        <v>0.3</v>
      </c>
      <c r="E96" s="432"/>
      <c r="F96" s="427" t="s">
        <v>1481</v>
      </c>
      <c r="G96" s="428">
        <v>0.54</v>
      </c>
      <c r="H96" s="433"/>
      <c r="I96" s="435"/>
    </row>
    <row r="97" spans="1:9" ht="4.95" customHeight="1" x14ac:dyDescent="0.7">
      <c r="A97" s="434"/>
      <c r="B97" s="429"/>
      <c r="C97" s="430"/>
      <c r="D97" s="431"/>
      <c r="E97" s="432"/>
      <c r="F97" s="427"/>
      <c r="G97" s="428"/>
      <c r="H97" s="433"/>
      <c r="I97" s="435"/>
    </row>
    <row r="98" spans="1:9" ht="4.95" customHeight="1" x14ac:dyDescent="0.7">
      <c r="A98" s="434"/>
      <c r="B98" s="429"/>
      <c r="C98" s="430"/>
      <c r="D98" s="431"/>
      <c r="E98" s="432"/>
      <c r="F98" s="427"/>
      <c r="G98" s="428"/>
      <c r="H98" s="433"/>
      <c r="I98" s="435"/>
    </row>
    <row r="99" spans="1:9" ht="4.95" customHeight="1" x14ac:dyDescent="0.7">
      <c r="A99" s="434"/>
      <c r="B99" s="429"/>
      <c r="C99" s="430"/>
      <c r="D99" s="431"/>
      <c r="E99" s="432"/>
      <c r="F99" s="427"/>
      <c r="G99" s="428"/>
      <c r="H99" s="433"/>
      <c r="I99" s="435"/>
    </row>
    <row r="100" spans="1:9" ht="4.95" customHeight="1" x14ac:dyDescent="0.7">
      <c r="A100" s="434"/>
      <c r="B100" s="429"/>
      <c r="C100" s="430"/>
      <c r="D100" s="431"/>
      <c r="E100" s="432"/>
      <c r="F100" s="427"/>
      <c r="G100" s="428"/>
      <c r="H100" s="433"/>
      <c r="I100" s="435"/>
    </row>
    <row r="101" spans="1:9" ht="4.95" customHeight="1" x14ac:dyDescent="0.7">
      <c r="A101" s="434"/>
      <c r="B101" s="429"/>
      <c r="C101" s="430"/>
      <c r="D101" s="431"/>
      <c r="E101" s="432"/>
      <c r="F101" s="427"/>
      <c r="G101" s="428"/>
      <c r="H101" s="433"/>
      <c r="I101" s="435"/>
    </row>
    <row r="102" spans="1:9" ht="4.95" customHeight="1" x14ac:dyDescent="0.7">
      <c r="A102" s="434"/>
      <c r="B102" s="429" t="s">
        <v>1479</v>
      </c>
      <c r="C102" s="430">
        <v>0.52</v>
      </c>
      <c r="D102" s="431">
        <v>0.7</v>
      </c>
      <c r="E102" s="432"/>
      <c r="F102" s="427"/>
      <c r="G102" s="428"/>
      <c r="H102" s="433"/>
      <c r="I102" s="435"/>
    </row>
    <row r="103" spans="1:9" ht="4.95" customHeight="1" x14ac:dyDescent="0.7">
      <c r="A103" s="434"/>
      <c r="B103" s="429"/>
      <c r="C103" s="430"/>
      <c r="D103" s="431"/>
      <c r="E103" s="432"/>
      <c r="F103" s="427"/>
      <c r="G103" s="428"/>
      <c r="H103" s="433"/>
      <c r="I103" s="435"/>
    </row>
    <row r="104" spans="1:9" ht="4.95" customHeight="1" x14ac:dyDescent="0.7">
      <c r="A104" s="434"/>
      <c r="B104" s="429"/>
      <c r="C104" s="430"/>
      <c r="D104" s="431"/>
      <c r="E104" s="432"/>
      <c r="F104" s="427"/>
      <c r="G104" s="428"/>
      <c r="H104" s="433"/>
      <c r="I104" s="435"/>
    </row>
    <row r="105" spans="1:9" ht="4.95" customHeight="1" x14ac:dyDescent="0.7">
      <c r="A105" s="434"/>
      <c r="B105" s="429"/>
      <c r="C105" s="430"/>
      <c r="D105" s="431"/>
      <c r="E105" s="432"/>
      <c r="F105" s="427"/>
      <c r="G105" s="428"/>
      <c r="H105" s="433"/>
      <c r="I105" s="435"/>
    </row>
    <row r="106" spans="1:9" ht="4.95" customHeight="1" x14ac:dyDescent="0.7">
      <c r="A106" s="434"/>
      <c r="B106" s="429"/>
      <c r="C106" s="430"/>
      <c r="D106" s="431"/>
      <c r="E106" s="432"/>
      <c r="F106" s="427"/>
      <c r="G106" s="428"/>
      <c r="H106" s="433"/>
      <c r="I106" s="435"/>
    </row>
    <row r="107" spans="1:9" ht="4.95" customHeight="1" x14ac:dyDescent="0.7">
      <c r="A107" s="434"/>
      <c r="B107" s="429"/>
      <c r="C107" s="430"/>
      <c r="D107" s="431"/>
      <c r="E107" s="432"/>
      <c r="F107" s="427"/>
      <c r="G107" s="428"/>
      <c r="H107" s="433"/>
      <c r="I107" s="435"/>
    </row>
    <row r="108" spans="1:9" ht="4.95" customHeight="1" x14ac:dyDescent="0.7">
      <c r="A108" s="434"/>
      <c r="B108" s="429"/>
      <c r="C108" s="430"/>
      <c r="D108" s="431"/>
      <c r="E108" s="432"/>
      <c r="F108" s="427"/>
      <c r="G108" s="428"/>
      <c r="H108" s="433"/>
      <c r="I108" s="435"/>
    </row>
    <row r="109" spans="1:9" ht="3" customHeight="1" x14ac:dyDescent="0.7">
      <c r="A109" s="434"/>
      <c r="B109" s="429" t="s">
        <v>1480</v>
      </c>
      <c r="C109" s="430">
        <v>0.78</v>
      </c>
      <c r="D109" s="431">
        <v>0.5</v>
      </c>
      <c r="E109" s="432"/>
      <c r="F109" s="427" t="s">
        <v>1482</v>
      </c>
      <c r="G109" s="428">
        <v>0.8</v>
      </c>
      <c r="H109" s="433"/>
      <c r="I109" s="435"/>
    </row>
    <row r="110" spans="1:9" ht="3" customHeight="1" x14ac:dyDescent="0.7">
      <c r="A110" s="434"/>
      <c r="B110" s="429"/>
      <c r="C110" s="430"/>
      <c r="D110" s="431"/>
      <c r="E110" s="432"/>
      <c r="F110" s="427"/>
      <c r="G110" s="428"/>
      <c r="H110" s="433"/>
      <c r="I110" s="435"/>
    </row>
    <row r="111" spans="1:9" ht="3" customHeight="1" x14ac:dyDescent="0.7">
      <c r="A111" s="434"/>
      <c r="B111" s="429"/>
      <c r="C111" s="430"/>
      <c r="D111" s="431"/>
      <c r="E111" s="432"/>
      <c r="F111" s="427"/>
      <c r="G111" s="428"/>
      <c r="H111" s="433"/>
      <c r="I111" s="435"/>
    </row>
    <row r="112" spans="1:9" ht="3" customHeight="1" x14ac:dyDescent="0.7">
      <c r="A112" s="434"/>
      <c r="B112" s="429"/>
      <c r="C112" s="430"/>
      <c r="D112" s="431"/>
      <c r="E112" s="432"/>
      <c r="F112" s="427"/>
      <c r="G112" s="428"/>
      <c r="H112" s="433"/>
      <c r="I112" s="435"/>
    </row>
    <row r="113" spans="1:9" ht="3" customHeight="1" x14ac:dyDescent="0.7">
      <c r="A113" s="434"/>
      <c r="B113" s="429"/>
      <c r="C113" s="430"/>
      <c r="D113" s="431"/>
      <c r="E113" s="432"/>
      <c r="F113" s="427"/>
      <c r="G113" s="428"/>
      <c r="H113" s="433"/>
      <c r="I113" s="435"/>
    </row>
    <row r="114" spans="1:9" ht="3" customHeight="1" x14ac:dyDescent="0.7">
      <c r="A114" s="434"/>
      <c r="B114" s="429"/>
      <c r="C114" s="430"/>
      <c r="D114" s="431"/>
      <c r="E114" s="432"/>
      <c r="F114" s="427"/>
      <c r="G114" s="428"/>
      <c r="H114" s="433"/>
      <c r="I114" s="435"/>
    </row>
    <row r="115" spans="1:9" ht="3" customHeight="1" x14ac:dyDescent="0.7">
      <c r="A115" s="434"/>
      <c r="B115" s="429"/>
      <c r="C115" s="430"/>
      <c r="D115" s="431"/>
      <c r="E115" s="432"/>
      <c r="F115" s="427"/>
      <c r="G115" s="428"/>
      <c r="H115" s="433"/>
      <c r="I115" s="435"/>
    </row>
    <row r="116" spans="1:9" ht="3" customHeight="1" x14ac:dyDescent="0.7">
      <c r="A116" s="434"/>
      <c r="B116" s="429"/>
      <c r="C116" s="430"/>
      <c r="D116" s="431"/>
      <c r="E116" s="432"/>
      <c r="F116" s="427"/>
      <c r="G116" s="428"/>
      <c r="H116" s="433"/>
      <c r="I116" s="435"/>
    </row>
    <row r="117" spans="1:9" ht="3" customHeight="1" x14ac:dyDescent="0.7">
      <c r="A117" s="434"/>
      <c r="B117" s="429"/>
      <c r="C117" s="430"/>
      <c r="D117" s="431"/>
      <c r="E117" s="432"/>
      <c r="F117" s="427"/>
      <c r="G117" s="428"/>
      <c r="H117" s="433"/>
      <c r="I117" s="435"/>
    </row>
    <row r="118" spans="1:9" ht="3" customHeight="1" x14ac:dyDescent="0.7">
      <c r="A118" s="434"/>
      <c r="B118" s="429"/>
      <c r="C118" s="430"/>
      <c r="D118" s="431"/>
      <c r="E118" s="432"/>
      <c r="F118" s="427"/>
      <c r="G118" s="428"/>
      <c r="H118" s="433"/>
      <c r="I118" s="435"/>
    </row>
    <row r="119" spans="1:9" ht="3" customHeight="1" x14ac:dyDescent="0.7">
      <c r="A119" s="434"/>
      <c r="B119" s="429"/>
      <c r="C119" s="430"/>
      <c r="D119" s="431"/>
      <c r="E119" s="432"/>
      <c r="F119" s="427"/>
      <c r="G119" s="428"/>
      <c r="H119" s="433"/>
      <c r="I119" s="435"/>
    </row>
    <row r="120" spans="1:9" ht="3" customHeight="1" x14ac:dyDescent="0.7">
      <c r="A120" s="434"/>
      <c r="B120" s="429"/>
      <c r="C120" s="430"/>
      <c r="D120" s="431"/>
      <c r="E120" s="432"/>
      <c r="F120" s="427"/>
      <c r="G120" s="428"/>
      <c r="H120" s="433"/>
      <c r="I120" s="435"/>
    </row>
    <row r="121" spans="1:9" ht="3" customHeight="1" x14ac:dyDescent="0.7">
      <c r="A121" s="434"/>
      <c r="B121" s="429"/>
      <c r="C121" s="430"/>
      <c r="D121" s="431"/>
      <c r="E121" s="432"/>
      <c r="F121" s="427"/>
      <c r="G121" s="428"/>
      <c r="H121" s="433"/>
      <c r="I121" s="435"/>
    </row>
    <row r="122" spans="1:9" ht="3" customHeight="1" x14ac:dyDescent="0.7">
      <c r="A122" s="434"/>
      <c r="B122" s="429"/>
      <c r="C122" s="430"/>
      <c r="D122" s="431"/>
      <c r="E122" s="432"/>
      <c r="F122" s="427"/>
      <c r="G122" s="428"/>
      <c r="H122" s="433"/>
      <c r="I122" s="435"/>
    </row>
    <row r="123" spans="1:9" ht="3" customHeight="1" x14ac:dyDescent="0.7">
      <c r="A123" s="434"/>
      <c r="B123" s="429"/>
      <c r="C123" s="430"/>
      <c r="D123" s="431"/>
      <c r="E123" s="432"/>
      <c r="F123" s="427"/>
      <c r="G123" s="428"/>
      <c r="H123" s="433"/>
      <c r="I123" s="435"/>
    </row>
    <row r="124" spans="1:9" ht="3" customHeight="1" x14ac:dyDescent="0.7">
      <c r="A124" s="434"/>
      <c r="B124" s="429"/>
      <c r="C124" s="430"/>
      <c r="D124" s="431"/>
      <c r="E124" s="432"/>
      <c r="F124" s="427"/>
      <c r="G124" s="428"/>
      <c r="H124" s="433"/>
      <c r="I124" s="435"/>
    </row>
    <row r="125" spans="1:9" ht="3" customHeight="1" x14ac:dyDescent="0.7">
      <c r="A125" s="434"/>
      <c r="B125" s="429"/>
      <c r="C125" s="430"/>
      <c r="D125" s="431"/>
      <c r="E125" s="432"/>
      <c r="F125" s="427"/>
      <c r="G125" s="428"/>
      <c r="H125" s="433"/>
      <c r="I125" s="435"/>
    </row>
    <row r="126" spans="1:9" ht="3" customHeight="1" x14ac:dyDescent="0.7">
      <c r="A126" s="434"/>
      <c r="B126" s="429"/>
      <c r="C126" s="430"/>
      <c r="D126" s="431"/>
      <c r="E126" s="432"/>
      <c r="F126" s="427"/>
      <c r="G126" s="428"/>
      <c r="H126" s="433"/>
      <c r="I126" s="435"/>
    </row>
    <row r="127" spans="1:9" ht="4.95" customHeight="1" x14ac:dyDescent="0.7">
      <c r="A127" s="434"/>
      <c r="B127" s="429" t="s">
        <v>1612</v>
      </c>
      <c r="C127" s="430">
        <v>0.83</v>
      </c>
      <c r="D127" s="431">
        <v>0.5</v>
      </c>
      <c r="E127" s="432"/>
      <c r="F127" s="427"/>
      <c r="G127" s="428"/>
      <c r="H127" s="433"/>
      <c r="I127" s="435"/>
    </row>
    <row r="128" spans="1:9" ht="4.95" customHeight="1" x14ac:dyDescent="0.7">
      <c r="A128" s="434"/>
      <c r="B128" s="429"/>
      <c r="C128" s="430"/>
      <c r="D128" s="431"/>
      <c r="E128" s="432"/>
      <c r="F128" s="427"/>
      <c r="G128" s="428"/>
      <c r="H128" s="433"/>
      <c r="I128" s="435"/>
    </row>
    <row r="129" spans="1:9" ht="4.95" customHeight="1" x14ac:dyDescent="0.7">
      <c r="A129" s="434"/>
      <c r="B129" s="429"/>
      <c r="C129" s="430"/>
      <c r="D129" s="431"/>
      <c r="E129" s="432"/>
      <c r="F129" s="427"/>
      <c r="G129" s="428"/>
      <c r="H129" s="433"/>
      <c r="I129" s="435"/>
    </row>
    <row r="130" spans="1:9" ht="4.95" customHeight="1" x14ac:dyDescent="0.7">
      <c r="A130" s="434"/>
      <c r="B130" s="429"/>
      <c r="C130" s="430"/>
      <c r="D130" s="431"/>
      <c r="E130" s="432"/>
      <c r="F130" s="427"/>
      <c r="G130" s="428"/>
      <c r="H130" s="433"/>
      <c r="I130" s="435"/>
    </row>
    <row r="131" spans="1:9" ht="4.95" customHeight="1" x14ac:dyDescent="0.7">
      <c r="A131" s="434"/>
      <c r="B131" s="429"/>
      <c r="C131" s="430"/>
      <c r="D131" s="431"/>
      <c r="E131" s="432"/>
      <c r="F131" s="427"/>
      <c r="G131" s="428"/>
      <c r="H131" s="433"/>
      <c r="I131" s="435"/>
    </row>
    <row r="132" spans="1:9" ht="4.95" customHeight="1" x14ac:dyDescent="0.7">
      <c r="A132" s="434"/>
      <c r="B132" s="429"/>
      <c r="C132" s="430"/>
      <c r="D132" s="431"/>
      <c r="E132" s="432"/>
      <c r="F132" s="427"/>
      <c r="G132" s="428"/>
      <c r="H132" s="433"/>
      <c r="I132" s="435"/>
    </row>
    <row r="133" spans="1:9" ht="7.95" customHeight="1" x14ac:dyDescent="0.7">
      <c r="A133" s="434" t="s">
        <v>1523</v>
      </c>
      <c r="B133" s="429" t="s">
        <v>1034</v>
      </c>
      <c r="C133" s="430">
        <v>0.33</v>
      </c>
      <c r="D133" s="431">
        <v>0.6</v>
      </c>
      <c r="E133" s="432" t="s">
        <v>602</v>
      </c>
      <c r="F133" s="427" t="s">
        <v>1035</v>
      </c>
      <c r="G133" s="428">
        <v>0.38</v>
      </c>
      <c r="H133" s="433">
        <v>0.38</v>
      </c>
      <c r="I133" s="435"/>
    </row>
    <row r="134" spans="1:9" ht="7.95" customHeight="1" x14ac:dyDescent="0.7">
      <c r="A134" s="434"/>
      <c r="B134" s="429"/>
      <c r="C134" s="430"/>
      <c r="D134" s="431"/>
      <c r="E134" s="432"/>
      <c r="F134" s="427"/>
      <c r="G134" s="428"/>
      <c r="H134" s="433"/>
      <c r="I134" s="435"/>
    </row>
    <row r="135" spans="1:9" ht="7.95" customHeight="1" x14ac:dyDescent="0.7">
      <c r="A135" s="434"/>
      <c r="B135" s="429"/>
      <c r="C135" s="430"/>
      <c r="D135" s="431"/>
      <c r="E135" s="432"/>
      <c r="F135" s="427"/>
      <c r="G135" s="428"/>
      <c r="H135" s="433"/>
      <c r="I135" s="435"/>
    </row>
    <row r="136" spans="1:9" ht="7.95" customHeight="1" x14ac:dyDescent="0.7">
      <c r="A136" s="434"/>
      <c r="B136" s="429"/>
      <c r="C136" s="430"/>
      <c r="D136" s="431"/>
      <c r="E136" s="432"/>
      <c r="F136" s="427"/>
      <c r="G136" s="428"/>
      <c r="H136" s="433"/>
      <c r="I136" s="435"/>
    </row>
    <row r="137" spans="1:9" ht="7.95" customHeight="1" x14ac:dyDescent="0.7">
      <c r="A137" s="434"/>
      <c r="B137" s="429" t="s">
        <v>1036</v>
      </c>
      <c r="C137" s="430">
        <v>0.59</v>
      </c>
      <c r="D137" s="431">
        <v>0.2</v>
      </c>
      <c r="E137" s="432"/>
      <c r="F137" s="427"/>
      <c r="G137" s="428"/>
      <c r="H137" s="433"/>
      <c r="I137" s="435"/>
    </row>
    <row r="138" spans="1:9" ht="7.95" customHeight="1" x14ac:dyDescent="0.7">
      <c r="A138" s="434"/>
      <c r="B138" s="429"/>
      <c r="C138" s="430"/>
      <c r="D138" s="431"/>
      <c r="E138" s="432"/>
      <c r="F138" s="427"/>
      <c r="G138" s="428"/>
      <c r="H138" s="433"/>
      <c r="I138" s="435"/>
    </row>
    <row r="139" spans="1:9" ht="7.95" customHeight="1" x14ac:dyDescent="0.7">
      <c r="A139" s="434"/>
      <c r="B139" s="429"/>
      <c r="C139" s="430"/>
      <c r="D139" s="431"/>
      <c r="E139" s="432"/>
      <c r="F139" s="427"/>
      <c r="G139" s="428"/>
      <c r="H139" s="433"/>
      <c r="I139" s="435"/>
    </row>
    <row r="140" spans="1:9" ht="7.95" customHeight="1" x14ac:dyDescent="0.7">
      <c r="A140" s="434"/>
      <c r="B140" s="429" t="s">
        <v>1043</v>
      </c>
      <c r="C140" s="430">
        <v>0.33</v>
      </c>
      <c r="D140" s="431">
        <v>0.2</v>
      </c>
      <c r="E140" s="432"/>
      <c r="F140" s="427"/>
      <c r="G140" s="428"/>
      <c r="H140" s="433"/>
      <c r="I140" s="435"/>
    </row>
    <row r="141" spans="1:9" ht="7.95" customHeight="1" x14ac:dyDescent="0.7">
      <c r="A141" s="434"/>
      <c r="B141" s="429"/>
      <c r="C141" s="430"/>
      <c r="D141" s="431"/>
      <c r="E141" s="432"/>
      <c r="F141" s="427"/>
      <c r="G141" s="428"/>
      <c r="H141" s="433"/>
      <c r="I141" s="435"/>
    </row>
    <row r="142" spans="1:9" ht="7.95" customHeight="1" x14ac:dyDescent="0.7">
      <c r="A142" s="434"/>
      <c r="B142" s="429"/>
      <c r="C142" s="430"/>
      <c r="D142" s="431"/>
      <c r="E142" s="432"/>
      <c r="F142" s="427"/>
      <c r="G142" s="428"/>
      <c r="H142" s="433"/>
      <c r="I142" s="435"/>
    </row>
    <row r="143" spans="1:9" ht="3" customHeight="1" x14ac:dyDescent="0.7">
      <c r="A143" s="434" t="s">
        <v>1524</v>
      </c>
      <c r="B143" s="429" t="s">
        <v>1067</v>
      </c>
      <c r="C143" s="430">
        <v>0.53</v>
      </c>
      <c r="D143" s="431">
        <v>0.4</v>
      </c>
      <c r="E143" s="432" t="s">
        <v>1783</v>
      </c>
      <c r="F143" s="427" t="s">
        <v>1415</v>
      </c>
      <c r="G143" s="428">
        <v>0.41</v>
      </c>
      <c r="H143" s="433">
        <v>0.41</v>
      </c>
      <c r="I143" s="435"/>
    </row>
    <row r="144" spans="1:9" ht="3" customHeight="1" x14ac:dyDescent="0.7">
      <c r="A144" s="434"/>
      <c r="B144" s="429"/>
      <c r="C144" s="430"/>
      <c r="D144" s="431"/>
      <c r="E144" s="432"/>
      <c r="F144" s="427"/>
      <c r="G144" s="428"/>
      <c r="H144" s="433"/>
      <c r="I144" s="435"/>
    </row>
    <row r="145" spans="1:9" ht="3" customHeight="1" x14ac:dyDescent="0.7">
      <c r="A145" s="434"/>
      <c r="B145" s="429"/>
      <c r="C145" s="430"/>
      <c r="D145" s="431"/>
      <c r="E145" s="432"/>
      <c r="F145" s="427"/>
      <c r="G145" s="428"/>
      <c r="H145" s="433"/>
      <c r="I145" s="435"/>
    </row>
    <row r="146" spans="1:9" ht="3" customHeight="1" x14ac:dyDescent="0.7">
      <c r="A146" s="434"/>
      <c r="B146" s="429"/>
      <c r="C146" s="430"/>
      <c r="D146" s="431"/>
      <c r="E146" s="432"/>
      <c r="F146" s="427"/>
      <c r="G146" s="428"/>
      <c r="H146" s="433"/>
      <c r="I146" s="435"/>
    </row>
    <row r="147" spans="1:9" ht="3" customHeight="1" x14ac:dyDescent="0.7">
      <c r="A147" s="434"/>
      <c r="B147" s="429"/>
      <c r="C147" s="430"/>
      <c r="D147" s="431"/>
      <c r="E147" s="432"/>
      <c r="F147" s="427"/>
      <c r="G147" s="428"/>
      <c r="H147" s="433"/>
      <c r="I147" s="435"/>
    </row>
    <row r="148" spans="1:9" ht="3" customHeight="1" x14ac:dyDescent="0.7">
      <c r="A148" s="434"/>
      <c r="B148" s="429"/>
      <c r="C148" s="430"/>
      <c r="D148" s="431"/>
      <c r="E148" s="432"/>
      <c r="F148" s="427"/>
      <c r="G148" s="428"/>
      <c r="H148" s="433"/>
      <c r="I148" s="435"/>
    </row>
    <row r="149" spans="1:9" ht="3" customHeight="1" x14ac:dyDescent="0.7">
      <c r="A149" s="434"/>
      <c r="B149" s="429"/>
      <c r="C149" s="430"/>
      <c r="D149" s="431"/>
      <c r="E149" s="432"/>
      <c r="F149" s="427"/>
      <c r="G149" s="428"/>
      <c r="H149" s="433"/>
      <c r="I149" s="435"/>
    </row>
    <row r="150" spans="1:9" ht="3" customHeight="1" x14ac:dyDescent="0.7">
      <c r="A150" s="434"/>
      <c r="B150" s="429"/>
      <c r="C150" s="430"/>
      <c r="D150" s="431"/>
      <c r="E150" s="432"/>
      <c r="F150" s="427"/>
      <c r="G150" s="428"/>
      <c r="H150" s="433"/>
      <c r="I150" s="435"/>
    </row>
    <row r="151" spans="1:9" ht="3" customHeight="1" x14ac:dyDescent="0.7">
      <c r="A151" s="434"/>
      <c r="B151" s="429"/>
      <c r="C151" s="430"/>
      <c r="D151" s="431"/>
      <c r="E151" s="432"/>
      <c r="F151" s="427"/>
      <c r="G151" s="428"/>
      <c r="H151" s="433"/>
      <c r="I151" s="435"/>
    </row>
    <row r="152" spans="1:9" ht="3" customHeight="1" x14ac:dyDescent="0.7">
      <c r="A152" s="434"/>
      <c r="B152" s="429"/>
      <c r="C152" s="430"/>
      <c r="D152" s="431"/>
      <c r="E152" s="432"/>
      <c r="F152" s="427"/>
      <c r="G152" s="428"/>
      <c r="H152" s="433"/>
      <c r="I152" s="435"/>
    </row>
    <row r="153" spans="1:9" ht="3" customHeight="1" x14ac:dyDescent="0.7">
      <c r="A153" s="434"/>
      <c r="B153" s="429"/>
      <c r="C153" s="430"/>
      <c r="D153" s="431"/>
      <c r="E153" s="432"/>
      <c r="F153" s="427"/>
      <c r="G153" s="428"/>
      <c r="H153" s="433"/>
      <c r="I153" s="435"/>
    </row>
    <row r="154" spans="1:9" ht="3" customHeight="1" x14ac:dyDescent="0.7">
      <c r="A154" s="434"/>
      <c r="B154" s="429"/>
      <c r="C154" s="430"/>
      <c r="D154" s="431"/>
      <c r="E154" s="432"/>
      <c r="F154" s="427"/>
      <c r="G154" s="428"/>
      <c r="H154" s="433"/>
      <c r="I154" s="435"/>
    </row>
    <row r="155" spans="1:9" ht="3" customHeight="1" x14ac:dyDescent="0.7">
      <c r="A155" s="434"/>
      <c r="B155" s="429"/>
      <c r="C155" s="430"/>
      <c r="D155" s="431"/>
      <c r="E155" s="432"/>
      <c r="F155" s="427"/>
      <c r="G155" s="428"/>
      <c r="H155" s="433"/>
      <c r="I155" s="435"/>
    </row>
    <row r="156" spans="1:9" ht="3" customHeight="1" x14ac:dyDescent="0.7">
      <c r="A156" s="434"/>
      <c r="B156" s="429"/>
      <c r="C156" s="430"/>
      <c r="D156" s="431"/>
      <c r="E156" s="432"/>
      <c r="F156" s="427"/>
      <c r="G156" s="428"/>
      <c r="H156" s="433"/>
      <c r="I156" s="435"/>
    </row>
    <row r="157" spans="1:9" ht="3" customHeight="1" x14ac:dyDescent="0.7">
      <c r="A157" s="434"/>
      <c r="B157" s="429"/>
      <c r="C157" s="430"/>
      <c r="D157" s="431"/>
      <c r="E157" s="432"/>
      <c r="F157" s="427"/>
      <c r="G157" s="428"/>
      <c r="H157" s="433"/>
      <c r="I157" s="435"/>
    </row>
    <row r="158" spans="1:9" ht="3" customHeight="1" x14ac:dyDescent="0.7">
      <c r="A158" s="434"/>
      <c r="B158" s="429"/>
      <c r="C158" s="430"/>
      <c r="D158" s="431"/>
      <c r="E158" s="432"/>
      <c r="F158" s="427"/>
      <c r="G158" s="428"/>
      <c r="H158" s="433"/>
      <c r="I158" s="435"/>
    </row>
    <row r="159" spans="1:9" ht="3" customHeight="1" x14ac:dyDescent="0.7">
      <c r="A159" s="434"/>
      <c r="B159" s="429"/>
      <c r="C159" s="430"/>
      <c r="D159" s="431"/>
      <c r="E159" s="432"/>
      <c r="F159" s="427"/>
      <c r="G159" s="428"/>
      <c r="H159" s="433"/>
      <c r="I159" s="435"/>
    </row>
    <row r="160" spans="1:9" ht="3" customHeight="1" x14ac:dyDescent="0.7">
      <c r="A160" s="434"/>
      <c r="B160" s="429"/>
      <c r="C160" s="430"/>
      <c r="D160" s="431"/>
      <c r="E160" s="432"/>
      <c r="F160" s="427"/>
      <c r="G160" s="428"/>
      <c r="H160" s="433"/>
      <c r="I160" s="435"/>
    </row>
    <row r="161" spans="1:9" ht="3" customHeight="1" x14ac:dyDescent="0.7">
      <c r="A161" s="434"/>
      <c r="B161" s="429"/>
      <c r="C161" s="430"/>
      <c r="D161" s="431"/>
      <c r="E161" s="432"/>
      <c r="F161" s="427"/>
      <c r="G161" s="428"/>
      <c r="H161" s="433"/>
      <c r="I161" s="435"/>
    </row>
    <row r="162" spans="1:9" ht="3" customHeight="1" x14ac:dyDescent="0.7">
      <c r="A162" s="434"/>
      <c r="B162" s="429"/>
      <c r="C162" s="430"/>
      <c r="D162" s="431"/>
      <c r="E162" s="432"/>
      <c r="F162" s="427"/>
      <c r="G162" s="428"/>
      <c r="H162" s="433"/>
      <c r="I162" s="435"/>
    </row>
    <row r="163" spans="1:9" ht="3" customHeight="1" x14ac:dyDescent="0.7">
      <c r="A163" s="434"/>
      <c r="B163" s="429"/>
      <c r="C163" s="430"/>
      <c r="D163" s="431"/>
      <c r="E163" s="432"/>
      <c r="F163" s="427"/>
      <c r="G163" s="428"/>
      <c r="H163" s="433"/>
      <c r="I163" s="435"/>
    </row>
    <row r="164" spans="1:9" ht="3" customHeight="1" x14ac:dyDescent="0.7">
      <c r="A164" s="434"/>
      <c r="B164" s="429"/>
      <c r="C164" s="430"/>
      <c r="D164" s="431"/>
      <c r="E164" s="432"/>
      <c r="F164" s="427"/>
      <c r="G164" s="428"/>
      <c r="H164" s="433"/>
      <c r="I164" s="435"/>
    </row>
    <row r="165" spans="1:9" ht="3" customHeight="1" x14ac:dyDescent="0.7">
      <c r="A165" s="434"/>
      <c r="B165" s="429"/>
      <c r="C165" s="430"/>
      <c r="D165" s="431"/>
      <c r="E165" s="432"/>
      <c r="F165" s="427"/>
      <c r="G165" s="428"/>
      <c r="H165" s="433"/>
      <c r="I165" s="435"/>
    </row>
    <row r="166" spans="1:9" ht="3" customHeight="1" x14ac:dyDescent="0.7">
      <c r="A166" s="434"/>
      <c r="B166" s="429"/>
      <c r="C166" s="430"/>
      <c r="D166" s="431"/>
      <c r="E166" s="432"/>
      <c r="F166" s="427"/>
      <c r="G166" s="428"/>
      <c r="H166" s="433"/>
      <c r="I166" s="435"/>
    </row>
    <row r="167" spans="1:9" ht="3" customHeight="1" x14ac:dyDescent="0.7">
      <c r="A167" s="434"/>
      <c r="B167" s="429"/>
      <c r="C167" s="430"/>
      <c r="D167" s="431"/>
      <c r="E167" s="432"/>
      <c r="F167" s="427"/>
      <c r="G167" s="428"/>
      <c r="H167" s="433"/>
      <c r="I167" s="435"/>
    </row>
    <row r="168" spans="1:9" ht="3" customHeight="1" x14ac:dyDescent="0.7">
      <c r="A168" s="434"/>
      <c r="B168" s="429"/>
      <c r="C168" s="430"/>
      <c r="D168" s="431"/>
      <c r="E168" s="432"/>
      <c r="F168" s="427"/>
      <c r="G168" s="428"/>
      <c r="H168" s="433"/>
      <c r="I168" s="435"/>
    </row>
    <row r="169" spans="1:9" ht="3" customHeight="1" x14ac:dyDescent="0.7">
      <c r="A169" s="434"/>
      <c r="B169" s="429"/>
      <c r="C169" s="430"/>
      <c r="D169" s="431"/>
      <c r="E169" s="432"/>
      <c r="F169" s="427"/>
      <c r="G169" s="428"/>
      <c r="H169" s="433"/>
      <c r="I169" s="435"/>
    </row>
    <row r="170" spans="1:9" ht="3" customHeight="1" x14ac:dyDescent="0.7">
      <c r="A170" s="434"/>
      <c r="B170" s="429"/>
      <c r="C170" s="430"/>
      <c r="D170" s="431"/>
      <c r="E170" s="432"/>
      <c r="F170" s="427"/>
      <c r="G170" s="428"/>
      <c r="H170" s="433"/>
      <c r="I170" s="435"/>
    </row>
    <row r="171" spans="1:9" ht="3" customHeight="1" x14ac:dyDescent="0.7">
      <c r="A171" s="434"/>
      <c r="B171" s="429"/>
      <c r="C171" s="430"/>
      <c r="D171" s="431"/>
      <c r="E171" s="432"/>
      <c r="F171" s="427"/>
      <c r="G171" s="428"/>
      <c r="H171" s="433"/>
      <c r="I171" s="435"/>
    </row>
    <row r="172" spans="1:9" ht="3" customHeight="1" x14ac:dyDescent="0.7">
      <c r="A172" s="434"/>
      <c r="B172" s="429"/>
      <c r="C172" s="430"/>
      <c r="D172" s="431"/>
      <c r="E172" s="432"/>
      <c r="F172" s="427"/>
      <c r="G172" s="428"/>
      <c r="H172" s="433"/>
      <c r="I172" s="435"/>
    </row>
    <row r="173" spans="1:9" ht="3" customHeight="1" x14ac:dyDescent="0.7">
      <c r="A173" s="434"/>
      <c r="B173" s="429"/>
      <c r="C173" s="430"/>
      <c r="D173" s="431"/>
      <c r="E173" s="432"/>
      <c r="F173" s="427"/>
      <c r="G173" s="428"/>
      <c r="H173" s="433"/>
      <c r="I173" s="435"/>
    </row>
    <row r="174" spans="1:9" ht="3" customHeight="1" x14ac:dyDescent="0.7">
      <c r="A174" s="434"/>
      <c r="B174" s="429"/>
      <c r="C174" s="430"/>
      <c r="D174" s="431"/>
      <c r="E174" s="432"/>
      <c r="F174" s="427"/>
      <c r="G174" s="428"/>
      <c r="H174" s="433"/>
      <c r="I174" s="435"/>
    </row>
    <row r="175" spans="1:9" ht="4.95" customHeight="1" x14ac:dyDescent="0.7">
      <c r="A175" s="434"/>
      <c r="B175" s="429" t="s">
        <v>1068</v>
      </c>
      <c r="C175" s="430">
        <v>0.33</v>
      </c>
      <c r="D175" s="431">
        <v>0.3</v>
      </c>
      <c r="E175" s="432" t="s">
        <v>1788</v>
      </c>
      <c r="F175" s="427"/>
      <c r="G175" s="428"/>
      <c r="H175" s="433"/>
      <c r="I175" s="435"/>
    </row>
    <row r="176" spans="1:9" ht="4.95" customHeight="1" x14ac:dyDescent="0.7">
      <c r="A176" s="434"/>
      <c r="B176" s="429"/>
      <c r="C176" s="430"/>
      <c r="D176" s="431"/>
      <c r="E176" s="432"/>
      <c r="F176" s="427"/>
      <c r="G176" s="428"/>
      <c r="H176" s="433"/>
      <c r="I176" s="435"/>
    </row>
    <row r="177" spans="1:9" ht="4.95" customHeight="1" x14ac:dyDescent="0.7">
      <c r="A177" s="434"/>
      <c r="B177" s="429"/>
      <c r="C177" s="430"/>
      <c r="D177" s="431"/>
      <c r="E177" s="432"/>
      <c r="F177" s="427"/>
      <c r="G177" s="428"/>
      <c r="H177" s="433"/>
      <c r="I177" s="435"/>
    </row>
    <row r="178" spans="1:9" ht="4.95" customHeight="1" x14ac:dyDescent="0.7">
      <c r="A178" s="434"/>
      <c r="B178" s="429"/>
      <c r="C178" s="430"/>
      <c r="D178" s="431"/>
      <c r="E178" s="432"/>
      <c r="F178" s="427"/>
      <c r="G178" s="428"/>
      <c r="H178" s="433"/>
      <c r="I178" s="435"/>
    </row>
    <row r="179" spans="1:9" ht="4.95" customHeight="1" x14ac:dyDescent="0.7">
      <c r="A179" s="434"/>
      <c r="B179" s="429"/>
      <c r="C179" s="430"/>
      <c r="D179" s="431"/>
      <c r="E179" s="432"/>
      <c r="F179" s="427"/>
      <c r="G179" s="428"/>
      <c r="H179" s="433"/>
      <c r="I179" s="435"/>
    </row>
    <row r="180" spans="1:9" ht="4.95" customHeight="1" x14ac:dyDescent="0.7">
      <c r="A180" s="434"/>
      <c r="B180" s="429"/>
      <c r="C180" s="430"/>
      <c r="D180" s="431"/>
      <c r="E180" s="432"/>
      <c r="F180" s="427"/>
      <c r="G180" s="428"/>
      <c r="H180" s="433"/>
      <c r="I180" s="435"/>
    </row>
    <row r="181" spans="1:9" ht="4.95" customHeight="1" x14ac:dyDescent="0.7">
      <c r="A181" s="434"/>
      <c r="B181" s="429"/>
      <c r="C181" s="430"/>
      <c r="D181" s="431"/>
      <c r="E181" s="432"/>
      <c r="F181" s="427"/>
      <c r="G181" s="428"/>
      <c r="H181" s="433"/>
      <c r="I181" s="435"/>
    </row>
    <row r="182" spans="1:9" ht="4.95" customHeight="1" x14ac:dyDescent="0.7">
      <c r="A182" s="434"/>
      <c r="B182" s="429"/>
      <c r="C182" s="430"/>
      <c r="D182" s="431"/>
      <c r="E182" s="432"/>
      <c r="F182" s="427"/>
      <c r="G182" s="428"/>
      <c r="H182" s="433"/>
      <c r="I182" s="435"/>
    </row>
    <row r="183" spans="1:9" ht="4.95" customHeight="1" x14ac:dyDescent="0.7">
      <c r="A183" s="434"/>
      <c r="B183" s="429" t="s">
        <v>1069</v>
      </c>
      <c r="C183" s="430">
        <v>0.33</v>
      </c>
      <c r="D183" s="431">
        <v>0.3</v>
      </c>
      <c r="E183" s="432" t="s">
        <v>1791</v>
      </c>
      <c r="F183" s="427"/>
      <c r="G183" s="428"/>
      <c r="H183" s="433"/>
      <c r="I183" s="435"/>
    </row>
    <row r="184" spans="1:9" ht="4.95" customHeight="1" x14ac:dyDescent="0.7">
      <c r="A184" s="434"/>
      <c r="B184" s="429"/>
      <c r="C184" s="430"/>
      <c r="D184" s="431"/>
      <c r="E184" s="432"/>
      <c r="F184" s="427"/>
      <c r="G184" s="428"/>
      <c r="H184" s="433"/>
      <c r="I184" s="435"/>
    </row>
    <row r="185" spans="1:9" ht="4.95" customHeight="1" x14ac:dyDescent="0.7">
      <c r="A185" s="434"/>
      <c r="B185" s="429"/>
      <c r="C185" s="430"/>
      <c r="D185" s="431"/>
      <c r="E185" s="432"/>
      <c r="F185" s="427"/>
      <c r="G185" s="428"/>
      <c r="H185" s="433"/>
      <c r="I185" s="435"/>
    </row>
    <row r="186" spans="1:9" ht="4.95" customHeight="1" x14ac:dyDescent="0.7">
      <c r="A186" s="434"/>
      <c r="B186" s="429"/>
      <c r="C186" s="430"/>
      <c r="D186" s="431"/>
      <c r="E186" s="432"/>
      <c r="F186" s="427"/>
      <c r="G186" s="428"/>
      <c r="H186" s="433"/>
      <c r="I186" s="435"/>
    </row>
    <row r="187" spans="1:9" ht="4.95" customHeight="1" x14ac:dyDescent="0.7">
      <c r="A187" s="434"/>
      <c r="B187" s="429"/>
      <c r="C187" s="430"/>
      <c r="D187" s="431"/>
      <c r="E187" s="432"/>
      <c r="F187" s="427"/>
      <c r="G187" s="428"/>
      <c r="H187" s="433"/>
      <c r="I187" s="435"/>
    </row>
    <row r="188" spans="1:9" ht="4.95" customHeight="1" x14ac:dyDescent="0.7">
      <c r="A188" s="434"/>
      <c r="B188" s="429"/>
      <c r="C188" s="430"/>
      <c r="D188" s="431"/>
      <c r="E188" s="432"/>
      <c r="F188" s="427"/>
      <c r="G188" s="428"/>
      <c r="H188" s="433"/>
      <c r="I188" s="435"/>
    </row>
    <row r="189" spans="1:9" ht="7.95" customHeight="1" x14ac:dyDescent="0.7">
      <c r="A189" s="434" t="s">
        <v>1525</v>
      </c>
      <c r="B189" s="429" t="s">
        <v>1103</v>
      </c>
      <c r="C189" s="430">
        <v>0.42</v>
      </c>
      <c r="D189" s="431">
        <v>0.2</v>
      </c>
      <c r="E189" s="432"/>
      <c r="F189" s="427" t="s">
        <v>1104</v>
      </c>
      <c r="G189" s="428">
        <v>0.56000000000000005</v>
      </c>
      <c r="H189" s="433">
        <v>0.56000000000000005</v>
      </c>
      <c r="I189" s="435"/>
    </row>
    <row r="190" spans="1:9" ht="7.95" customHeight="1" x14ac:dyDescent="0.7">
      <c r="A190" s="434"/>
      <c r="B190" s="429"/>
      <c r="C190" s="430"/>
      <c r="D190" s="431"/>
      <c r="E190" s="432"/>
      <c r="F190" s="427"/>
      <c r="G190" s="428"/>
      <c r="H190" s="433"/>
      <c r="I190" s="435"/>
    </row>
    <row r="191" spans="1:9" ht="7.95" customHeight="1" x14ac:dyDescent="0.7">
      <c r="A191" s="434"/>
      <c r="B191" s="429"/>
      <c r="C191" s="430"/>
      <c r="D191" s="431"/>
      <c r="E191" s="432"/>
      <c r="F191" s="427"/>
      <c r="G191" s="428"/>
      <c r="H191" s="433"/>
      <c r="I191" s="435"/>
    </row>
    <row r="192" spans="1:9" ht="7.95" customHeight="1" x14ac:dyDescent="0.7">
      <c r="A192" s="434"/>
      <c r="B192" s="429" t="s">
        <v>1108</v>
      </c>
      <c r="C192" s="430">
        <v>0.46</v>
      </c>
      <c r="D192" s="431">
        <v>0.2</v>
      </c>
      <c r="E192" s="432"/>
      <c r="F192" s="427"/>
      <c r="G192" s="428"/>
      <c r="H192" s="433"/>
      <c r="I192" s="435"/>
    </row>
    <row r="193" spans="1:9" ht="7.95" customHeight="1" x14ac:dyDescent="0.7">
      <c r="A193" s="434"/>
      <c r="B193" s="429"/>
      <c r="C193" s="430"/>
      <c r="D193" s="431"/>
      <c r="E193" s="432"/>
      <c r="F193" s="427"/>
      <c r="G193" s="428"/>
      <c r="H193" s="433"/>
      <c r="I193" s="435"/>
    </row>
    <row r="194" spans="1:9" ht="7.95" customHeight="1" x14ac:dyDescent="0.7">
      <c r="A194" s="434"/>
      <c r="B194" s="429"/>
      <c r="C194" s="430"/>
      <c r="D194" s="431"/>
      <c r="E194" s="432"/>
      <c r="F194" s="427"/>
      <c r="G194" s="428"/>
      <c r="H194" s="433"/>
      <c r="I194" s="435"/>
    </row>
    <row r="195" spans="1:9" ht="7.95" customHeight="1" x14ac:dyDescent="0.7">
      <c r="A195" s="434"/>
      <c r="B195" s="429"/>
      <c r="C195" s="430"/>
      <c r="D195" s="431"/>
      <c r="E195" s="432"/>
      <c r="F195" s="427"/>
      <c r="G195" s="428"/>
      <c r="H195" s="433"/>
      <c r="I195" s="435"/>
    </row>
    <row r="196" spans="1:9" ht="19.95" customHeight="1" x14ac:dyDescent="0.7">
      <c r="A196" s="434"/>
      <c r="B196" s="429" t="s">
        <v>1112</v>
      </c>
      <c r="C196" s="430">
        <v>0.52</v>
      </c>
      <c r="D196" s="431">
        <v>0.3</v>
      </c>
      <c r="E196" s="432"/>
      <c r="F196" s="427"/>
      <c r="G196" s="428"/>
      <c r="H196" s="433"/>
      <c r="I196" s="435"/>
    </row>
    <row r="197" spans="1:9" ht="19.95" customHeight="1" x14ac:dyDescent="0.7">
      <c r="A197" s="434"/>
      <c r="B197" s="429"/>
      <c r="C197" s="430"/>
      <c r="D197" s="431"/>
      <c r="E197" s="432"/>
      <c r="F197" s="427"/>
      <c r="G197" s="428"/>
      <c r="H197" s="433"/>
      <c r="I197" s="435"/>
    </row>
    <row r="198" spans="1:9" ht="7.95" customHeight="1" x14ac:dyDescent="0.7">
      <c r="A198" s="434"/>
      <c r="B198" s="429" t="s">
        <v>1113</v>
      </c>
      <c r="C198" s="430">
        <v>0.76</v>
      </c>
      <c r="D198" s="431">
        <v>0.3</v>
      </c>
      <c r="E198" s="432"/>
      <c r="F198" s="427"/>
      <c r="G198" s="428"/>
      <c r="H198" s="433"/>
      <c r="I198" s="435"/>
    </row>
    <row r="199" spans="1:9" ht="7.95" customHeight="1" x14ac:dyDescent="0.7">
      <c r="A199" s="434"/>
      <c r="B199" s="429"/>
      <c r="C199" s="430"/>
      <c r="D199" s="431"/>
      <c r="E199" s="432"/>
      <c r="F199" s="427"/>
      <c r="G199" s="428"/>
      <c r="H199" s="433"/>
      <c r="I199" s="435"/>
    </row>
    <row r="200" spans="1:9" ht="7.95" customHeight="1" thickBot="1" x14ac:dyDescent="0.75">
      <c r="A200" s="443"/>
      <c r="B200" s="439"/>
      <c r="C200" s="440"/>
      <c r="D200" s="441"/>
      <c r="E200" s="442"/>
      <c r="F200" s="437"/>
      <c r="G200" s="438"/>
      <c r="H200" s="444"/>
      <c r="I200" s="436"/>
    </row>
    <row r="201" spans="1:9" ht="7.95" customHeight="1" x14ac:dyDescent="0.7">
      <c r="A201"/>
      <c r="B201"/>
      <c r="C201"/>
      <c r="D201"/>
      <c r="E201"/>
      <c r="F201"/>
      <c r="G201"/>
      <c r="H201"/>
      <c r="I201"/>
    </row>
    <row r="202" spans="1:9" ht="7.95" customHeight="1" x14ac:dyDescent="0.7">
      <c r="A202"/>
      <c r="B202"/>
      <c r="C202"/>
      <c r="D202"/>
      <c r="E202"/>
      <c r="F202"/>
      <c r="G202"/>
      <c r="H202"/>
      <c r="I202"/>
    </row>
    <row r="203" spans="1:9" ht="7.95" customHeight="1" x14ac:dyDescent="0.7">
      <c r="A203"/>
      <c r="B203"/>
      <c r="C203"/>
      <c r="D203"/>
      <c r="E203"/>
      <c r="F203"/>
      <c r="G203"/>
      <c r="H203"/>
      <c r="I203"/>
    </row>
    <row r="204" spans="1:9" ht="7.95" customHeight="1" x14ac:dyDescent="0.7">
      <c r="A204"/>
      <c r="B204"/>
      <c r="C204"/>
      <c r="D204"/>
      <c r="E204"/>
      <c r="F204"/>
      <c r="G204"/>
      <c r="H204"/>
      <c r="I204"/>
    </row>
    <row r="205" spans="1:9" ht="7.95" customHeight="1" x14ac:dyDescent="0.7">
      <c r="A205"/>
      <c r="B205"/>
      <c r="C205"/>
      <c r="D205"/>
      <c r="E205"/>
      <c r="F205"/>
      <c r="G205"/>
      <c r="H205"/>
      <c r="I205"/>
    </row>
    <row r="206" spans="1:9" ht="7.95" customHeight="1" x14ac:dyDescent="0.7">
      <c r="A206"/>
      <c r="B206"/>
      <c r="C206"/>
      <c r="D206"/>
      <c r="E206"/>
      <c r="F206"/>
      <c r="G206"/>
      <c r="H206"/>
      <c r="I206"/>
    </row>
    <row r="207" spans="1:9" ht="19.95" customHeight="1" x14ac:dyDescent="0.7">
      <c r="A207"/>
      <c r="B207"/>
      <c r="C207"/>
      <c r="D207"/>
      <c r="E207"/>
      <c r="F207"/>
      <c r="G207"/>
      <c r="H207"/>
      <c r="I207"/>
    </row>
    <row r="208" spans="1:9" ht="19.95" customHeight="1" x14ac:dyDescent="0.7">
      <c r="A208"/>
      <c r="B208"/>
      <c r="C208"/>
      <c r="D208"/>
      <c r="E208"/>
      <c r="F208"/>
      <c r="G208"/>
      <c r="H208"/>
      <c r="I208"/>
    </row>
    <row r="209" spans="1:9" ht="7.95" customHeight="1" x14ac:dyDescent="0.7">
      <c r="A209"/>
      <c r="B209"/>
      <c r="C209"/>
      <c r="D209"/>
      <c r="E209"/>
      <c r="F209"/>
      <c r="G209"/>
      <c r="H209"/>
      <c r="I209"/>
    </row>
    <row r="210" spans="1:9" ht="7.95" customHeight="1" x14ac:dyDescent="0.7">
      <c r="A210"/>
      <c r="B210"/>
      <c r="C210"/>
      <c r="D210"/>
      <c r="E210"/>
      <c r="F210"/>
      <c r="G210"/>
      <c r="H210"/>
      <c r="I210"/>
    </row>
    <row r="211" spans="1:9" ht="7.95" customHeight="1" x14ac:dyDescent="0.7">
      <c r="A211"/>
      <c r="B211"/>
      <c r="C211"/>
      <c r="D211"/>
      <c r="E211"/>
      <c r="F211"/>
      <c r="G211"/>
      <c r="H211"/>
      <c r="I211"/>
    </row>
    <row r="212" spans="1:9" ht="7.95" customHeight="1" x14ac:dyDescent="0.7">
      <c r="A212"/>
      <c r="B212"/>
      <c r="C212"/>
      <c r="D212"/>
      <c r="E212"/>
      <c r="F212"/>
      <c r="G212"/>
      <c r="H212"/>
      <c r="I212"/>
    </row>
    <row r="213" spans="1:9" ht="4.95" customHeight="1" x14ac:dyDescent="0.7"/>
    <row r="214" spans="1:9" ht="4.95" customHeight="1" x14ac:dyDescent="0.7"/>
    <row r="215" spans="1:9" ht="4.95" customHeight="1" x14ac:dyDescent="0.7"/>
    <row r="216" spans="1:9" ht="4.95" customHeight="1" x14ac:dyDescent="0.7"/>
    <row r="217" spans="1:9" ht="4.95" customHeight="1" x14ac:dyDescent="0.7"/>
    <row r="218" spans="1:9" ht="4.95" customHeight="1" x14ac:dyDescent="0.7"/>
    <row r="219" spans="1:9" ht="4.95" customHeight="1" x14ac:dyDescent="0.7"/>
    <row r="220" spans="1:9" ht="4.95" customHeight="1" x14ac:dyDescent="0.7"/>
    <row r="221" spans="1:9" ht="4.95" customHeight="1" x14ac:dyDescent="0.7"/>
    <row r="222" spans="1:9" ht="4.95" customHeight="1" x14ac:dyDescent="0.7"/>
    <row r="223" spans="1:9" ht="4.95" customHeight="1" x14ac:dyDescent="0.7"/>
    <row r="224" spans="1:9" ht="4.95" customHeight="1" x14ac:dyDescent="0.7"/>
    <row r="225" ht="4.95" customHeight="1" x14ac:dyDescent="0.7"/>
    <row r="226" ht="4.95" customHeight="1" x14ac:dyDescent="0.7"/>
    <row r="227" ht="4.95" customHeight="1" x14ac:dyDescent="0.7"/>
    <row r="228" ht="4.95" customHeight="1" x14ac:dyDescent="0.7"/>
    <row r="229" ht="4.95" customHeight="1" x14ac:dyDescent="0.7"/>
    <row r="230" ht="4.95" customHeight="1" x14ac:dyDescent="0.7"/>
    <row r="231" ht="4.95" customHeight="1" x14ac:dyDescent="0.7"/>
    <row r="232" ht="4.95" customHeight="1" x14ac:dyDescent="0.7"/>
    <row r="233" ht="4.95" customHeight="1" x14ac:dyDescent="0.7"/>
    <row r="234" ht="4.95" customHeight="1" x14ac:dyDescent="0.7"/>
    <row r="235" ht="4.95" customHeight="1" x14ac:dyDescent="0.7"/>
    <row r="236" ht="4.95" customHeight="1" x14ac:dyDescent="0.7"/>
    <row r="237" ht="4.95" customHeight="1" x14ac:dyDescent="0.7"/>
    <row r="238" ht="4.95" customHeight="1" x14ac:dyDescent="0.7"/>
    <row r="239" ht="4.95" customHeight="1" x14ac:dyDescent="0.7"/>
    <row r="240" ht="4.95" customHeight="1" x14ac:dyDescent="0.7"/>
    <row r="241" ht="4.95" customHeight="1" x14ac:dyDescent="0.7"/>
    <row r="242" ht="4.95" customHeight="1" x14ac:dyDescent="0.7"/>
    <row r="243" ht="4.95" customHeight="1" x14ac:dyDescent="0.7"/>
    <row r="244" ht="4.95" customHeight="1" x14ac:dyDescent="0.7"/>
    <row r="245" ht="4.95" customHeight="1" x14ac:dyDescent="0.7"/>
    <row r="246" ht="4.95" customHeight="1" x14ac:dyDescent="0.7"/>
    <row r="247" ht="4.95" customHeight="1" x14ac:dyDescent="0.7"/>
    <row r="248" ht="4.95" customHeight="1" x14ac:dyDescent="0.7"/>
    <row r="249" ht="4.95" customHeight="1" x14ac:dyDescent="0.7"/>
    <row r="250" ht="4.95" customHeight="1" x14ac:dyDescent="0.7"/>
    <row r="251" ht="4.95" customHeight="1" x14ac:dyDescent="0.7"/>
    <row r="252" ht="4.95" customHeight="1" x14ac:dyDescent="0.7"/>
    <row r="253" ht="4.95" customHeight="1" x14ac:dyDescent="0.7"/>
    <row r="254" ht="4.95" customHeight="1" x14ac:dyDescent="0.7"/>
    <row r="255" ht="4.95" customHeight="1" x14ac:dyDescent="0.7"/>
    <row r="256" ht="4.95" customHeight="1" x14ac:dyDescent="0.7"/>
    <row r="257" ht="4.95" customHeight="1" x14ac:dyDescent="0.7"/>
    <row r="258" ht="4.95" customHeight="1" x14ac:dyDescent="0.7"/>
    <row r="259" ht="4.95" customHeight="1" x14ac:dyDescent="0.7"/>
    <row r="260" ht="4.95" customHeight="1" x14ac:dyDescent="0.7"/>
    <row r="261" ht="4.95" customHeight="1" x14ac:dyDescent="0.7"/>
    <row r="262" ht="4.95" customHeight="1" x14ac:dyDescent="0.7"/>
    <row r="263" ht="4.95" customHeight="1" x14ac:dyDescent="0.7"/>
    <row r="264" ht="4.95" customHeight="1" x14ac:dyDescent="0.7"/>
    <row r="265" ht="4.95" customHeight="1" x14ac:dyDescent="0.7"/>
    <row r="266" ht="4.95" customHeight="1" x14ac:dyDescent="0.7"/>
    <row r="267" ht="4.95" customHeight="1" x14ac:dyDescent="0.7"/>
    <row r="268" ht="4.95" customHeight="1" x14ac:dyDescent="0.7"/>
    <row r="269" ht="4.95" customHeight="1" x14ac:dyDescent="0.7"/>
    <row r="270" ht="4.95" customHeight="1" x14ac:dyDescent="0.7"/>
    <row r="271" ht="4.95" customHeight="1" x14ac:dyDescent="0.7"/>
    <row r="272" ht="4.95" customHeight="1" x14ac:dyDescent="0.7"/>
    <row r="273" ht="4.95" customHeight="1" x14ac:dyDescent="0.7"/>
    <row r="274" ht="4.95" customHeight="1" x14ac:dyDescent="0.7"/>
    <row r="275" ht="4.95" customHeight="1" x14ac:dyDescent="0.7"/>
    <row r="276" ht="4.95" customHeight="1" x14ac:dyDescent="0.7"/>
    <row r="277" ht="4.95" customHeight="1" x14ac:dyDescent="0.7"/>
    <row r="278" ht="4.95" customHeight="1" x14ac:dyDescent="0.7"/>
    <row r="279" ht="4.95" customHeight="1" x14ac:dyDescent="0.7"/>
    <row r="280" ht="4.95" customHeight="1" x14ac:dyDescent="0.7"/>
    <row r="281" ht="4.95" customHeight="1" x14ac:dyDescent="0.7"/>
    <row r="282" ht="4.95" customHeight="1" x14ac:dyDescent="0.7"/>
    <row r="283" ht="4.95" customHeight="1" x14ac:dyDescent="0.7"/>
    <row r="284" ht="4.95" customHeight="1" x14ac:dyDescent="0.7"/>
    <row r="285" ht="4.95" customHeight="1" x14ac:dyDescent="0.7"/>
    <row r="286" ht="4.95" customHeight="1" x14ac:dyDescent="0.7"/>
    <row r="287" ht="4.95" customHeight="1" x14ac:dyDescent="0.7"/>
    <row r="288" ht="4.95" customHeight="1" x14ac:dyDescent="0.7"/>
    <row r="289" ht="4.95" customHeight="1" x14ac:dyDescent="0.7"/>
    <row r="290" ht="4.95" customHeight="1" x14ac:dyDescent="0.7"/>
    <row r="291" ht="4.95" customHeight="1" x14ac:dyDescent="0.7"/>
    <row r="292" ht="4.95" customHeight="1" x14ac:dyDescent="0.7"/>
    <row r="293" ht="4.95" customHeight="1" x14ac:dyDescent="0.7"/>
    <row r="294" ht="4.95" customHeight="1" x14ac:dyDescent="0.7"/>
    <row r="295" ht="4.95" customHeight="1" x14ac:dyDescent="0.7"/>
    <row r="296" ht="4.95" customHeight="1" x14ac:dyDescent="0.7"/>
    <row r="297" ht="4.95" customHeight="1" x14ac:dyDescent="0.7"/>
    <row r="298" ht="4.95" customHeight="1" x14ac:dyDescent="0.7"/>
    <row r="299" ht="4.95" customHeight="1" x14ac:dyDescent="0.7"/>
    <row r="300" ht="4.95" customHeight="1" x14ac:dyDescent="0.7"/>
    <row r="301" ht="4.95" customHeight="1" x14ac:dyDescent="0.7"/>
    <row r="302" ht="4.95" customHeight="1" x14ac:dyDescent="0.7"/>
    <row r="303" ht="4.95" customHeight="1" x14ac:dyDescent="0.7"/>
    <row r="304" ht="4.95" customHeight="1" x14ac:dyDescent="0.7"/>
    <row r="305" ht="4.95" customHeight="1" x14ac:dyDescent="0.7"/>
    <row r="306" ht="4.95" customHeight="1" x14ac:dyDescent="0.7"/>
    <row r="307" ht="4.95" customHeight="1" x14ac:dyDescent="0.7"/>
    <row r="308" ht="4.95" customHeight="1" x14ac:dyDescent="0.7"/>
    <row r="309" ht="4.95" customHeight="1" x14ac:dyDescent="0.7"/>
    <row r="310" ht="4.95" customHeight="1" x14ac:dyDescent="0.7"/>
    <row r="311" ht="4.95" customHeight="1" x14ac:dyDescent="0.7"/>
    <row r="312" ht="4.95" customHeight="1" x14ac:dyDescent="0.7"/>
    <row r="313" ht="4.95" customHeight="1" x14ac:dyDescent="0.7"/>
    <row r="314" ht="4.95" customHeight="1" x14ac:dyDescent="0.7"/>
    <row r="315" ht="4.95" customHeight="1" x14ac:dyDescent="0.7"/>
    <row r="316" ht="4.95" customHeight="1" x14ac:dyDescent="0.7"/>
    <row r="317" ht="4.95" customHeight="1" x14ac:dyDescent="0.7"/>
    <row r="318" ht="4.95" customHeight="1" x14ac:dyDescent="0.7"/>
    <row r="319" ht="4.95" customHeight="1" x14ac:dyDescent="0.7"/>
    <row r="320" ht="4.95" customHeight="1" x14ac:dyDescent="0.7"/>
    <row r="321" ht="4.95" customHeight="1" x14ac:dyDescent="0.7"/>
    <row r="322" ht="4.95" customHeight="1" x14ac:dyDescent="0.7"/>
    <row r="323" ht="4.95" customHeight="1" x14ac:dyDescent="0.7"/>
    <row r="324" ht="4.95" customHeight="1" x14ac:dyDescent="0.7"/>
    <row r="325" ht="4.95" customHeight="1" x14ac:dyDescent="0.7"/>
    <row r="326" ht="4.95" customHeight="1" x14ac:dyDescent="0.7"/>
    <row r="327" ht="4.95" customHeight="1" x14ac:dyDescent="0.7"/>
    <row r="328" ht="4.95" customHeight="1" x14ac:dyDescent="0.7"/>
    <row r="329" ht="4.95" customHeight="1" x14ac:dyDescent="0.7"/>
    <row r="330" ht="4.95" customHeight="1" x14ac:dyDescent="0.7"/>
    <row r="331" ht="4.95" customHeight="1" x14ac:dyDescent="0.7"/>
    <row r="332" ht="4.95" customHeight="1" x14ac:dyDescent="0.7"/>
    <row r="333" ht="4.95" customHeight="1" x14ac:dyDescent="0.7"/>
    <row r="334" ht="4.95" customHeight="1" x14ac:dyDescent="0.7"/>
    <row r="335" ht="4.95" customHeight="1" x14ac:dyDescent="0.7"/>
    <row r="336" ht="4.95" customHeight="1" x14ac:dyDescent="0.7"/>
    <row r="337" ht="4.95" customHeight="1" x14ac:dyDescent="0.7"/>
    <row r="338" ht="4.95" customHeight="1" x14ac:dyDescent="0.7"/>
    <row r="339" ht="4.95" customHeight="1" x14ac:dyDescent="0.7"/>
    <row r="340" ht="4.95" customHeight="1" x14ac:dyDescent="0.7"/>
    <row r="341" ht="4.95" customHeight="1" x14ac:dyDescent="0.7"/>
    <row r="342" ht="4.95" customHeight="1" x14ac:dyDescent="0.7"/>
    <row r="343" ht="4.95" customHeight="1" x14ac:dyDescent="0.7"/>
    <row r="344" ht="4.95" customHeight="1" x14ac:dyDescent="0.7"/>
    <row r="345" ht="4.95" customHeight="1" x14ac:dyDescent="0.7"/>
    <row r="346" ht="4.95" customHeight="1" x14ac:dyDescent="0.7"/>
    <row r="347" ht="4.95" customHeight="1" x14ac:dyDescent="0.7"/>
    <row r="348" ht="4.95" customHeight="1" x14ac:dyDescent="0.7"/>
    <row r="349" ht="4.95" customHeight="1" x14ac:dyDescent="0.7"/>
    <row r="350" ht="4.95" customHeight="1" x14ac:dyDescent="0.7"/>
    <row r="351" ht="4.95" customHeight="1" x14ac:dyDescent="0.7"/>
    <row r="352" ht="4.95" customHeight="1" x14ac:dyDescent="0.7"/>
    <row r="353" ht="4.95" customHeight="1" x14ac:dyDescent="0.7"/>
    <row r="354" ht="4.95" customHeight="1" x14ac:dyDescent="0.7"/>
    <row r="355" ht="4.95" customHeight="1" x14ac:dyDescent="0.7"/>
    <row r="356" ht="4.95" customHeight="1" x14ac:dyDescent="0.7"/>
    <row r="357" ht="4.95" customHeight="1" x14ac:dyDescent="0.7"/>
    <row r="358" ht="4.95" customHeight="1" x14ac:dyDescent="0.7"/>
    <row r="359" ht="4.95" customHeight="1" x14ac:dyDescent="0.7"/>
    <row r="360" ht="4.95" customHeight="1" x14ac:dyDescent="0.7"/>
    <row r="361" ht="4.95" customHeight="1" x14ac:dyDescent="0.7"/>
    <row r="362" ht="4.95" customHeight="1" x14ac:dyDescent="0.7"/>
    <row r="363" ht="4.95" customHeight="1" x14ac:dyDescent="0.7"/>
    <row r="364" ht="4.95" customHeight="1" x14ac:dyDescent="0.7"/>
    <row r="365" ht="4.95" customHeight="1" x14ac:dyDescent="0.7"/>
    <row r="366" ht="4.95" customHeight="1" x14ac:dyDescent="0.7"/>
    <row r="367" ht="4.95" customHeight="1" x14ac:dyDescent="0.7"/>
    <row r="368" ht="4.95" customHeight="1" x14ac:dyDescent="0.7"/>
    <row r="369" ht="4.95" customHeight="1" x14ac:dyDescent="0.7"/>
    <row r="370" ht="4.95" customHeight="1" x14ac:dyDescent="0.7"/>
    <row r="371" ht="4.95" customHeight="1" x14ac:dyDescent="0.7"/>
    <row r="372" ht="4.95" customHeight="1" x14ac:dyDescent="0.7"/>
    <row r="373" ht="4.95" customHeight="1" x14ac:dyDescent="0.7"/>
    <row r="374" ht="4.95" customHeight="1" x14ac:dyDescent="0.7"/>
    <row r="375" ht="4.95" customHeight="1" x14ac:dyDescent="0.7"/>
    <row r="376" ht="4.95" customHeight="1" x14ac:dyDescent="0.7"/>
    <row r="377" ht="4.95" customHeight="1" x14ac:dyDescent="0.7"/>
    <row r="378" ht="4.95" customHeight="1" x14ac:dyDescent="0.7"/>
    <row r="379" ht="4.95" customHeight="1" x14ac:dyDescent="0.7"/>
    <row r="380" ht="4.95" customHeight="1" x14ac:dyDescent="0.7"/>
    <row r="381" ht="4.95" customHeight="1" x14ac:dyDescent="0.7"/>
    <row r="382" ht="4.95" customHeight="1" x14ac:dyDescent="0.7"/>
    <row r="383" ht="4.95" customHeight="1" x14ac:dyDescent="0.7"/>
    <row r="384" ht="4.95" customHeight="1" x14ac:dyDescent="0.7"/>
    <row r="385" ht="4.95" customHeight="1" x14ac:dyDescent="0.7"/>
    <row r="386" ht="4.95" customHeight="1" x14ac:dyDescent="0.7"/>
    <row r="387" ht="4.95" customHeight="1" x14ac:dyDescent="0.7"/>
    <row r="388" ht="4.95" customHeight="1" x14ac:dyDescent="0.7"/>
    <row r="389" ht="4.95" customHeight="1" x14ac:dyDescent="0.7"/>
    <row r="390" ht="4.95" customHeight="1" x14ac:dyDescent="0.7"/>
    <row r="391" ht="4.95" customHeight="1" x14ac:dyDescent="0.7"/>
    <row r="392" ht="4.95" customHeight="1" x14ac:dyDescent="0.7"/>
    <row r="393" ht="4.95" customHeight="1" x14ac:dyDescent="0.7"/>
    <row r="394" ht="4.95" customHeight="1" x14ac:dyDescent="0.7"/>
    <row r="395" ht="4.95" customHeight="1" x14ac:dyDescent="0.7"/>
    <row r="396" ht="4.95" customHeight="1" x14ac:dyDescent="0.7"/>
    <row r="397" ht="4.95" customHeight="1" x14ac:dyDescent="0.7"/>
    <row r="398" ht="4.95" customHeight="1" x14ac:dyDescent="0.7"/>
    <row r="399" ht="4.95" customHeight="1" x14ac:dyDescent="0.7"/>
    <row r="400" ht="4.95" customHeight="1" x14ac:dyDescent="0.7"/>
    <row r="401" ht="4.95" customHeight="1" x14ac:dyDescent="0.7"/>
    <row r="402" ht="4.95" customHeight="1" x14ac:dyDescent="0.7"/>
    <row r="403" ht="4.95" customHeight="1" x14ac:dyDescent="0.7"/>
    <row r="404" ht="4.95" customHeight="1" x14ac:dyDescent="0.7"/>
    <row r="405" ht="4.95" customHeight="1" x14ac:dyDescent="0.7"/>
    <row r="406" ht="4.95" customHeight="1" x14ac:dyDescent="0.7"/>
    <row r="407" ht="4.95" customHeight="1" x14ac:dyDescent="0.7"/>
    <row r="408" ht="4.95" customHeight="1" x14ac:dyDescent="0.7"/>
    <row r="409" ht="4.95" customHeight="1" x14ac:dyDescent="0.7"/>
    <row r="410" ht="4.95" customHeight="1" x14ac:dyDescent="0.7"/>
    <row r="411" ht="4.95" customHeight="1" x14ac:dyDescent="0.7"/>
    <row r="412" ht="4.95" customHeight="1" x14ac:dyDescent="0.7"/>
    <row r="413" ht="4.95" customHeight="1" x14ac:dyDescent="0.7"/>
    <row r="414" ht="4.95" customHeight="1" x14ac:dyDescent="0.7"/>
    <row r="415" ht="4.95" customHeight="1" x14ac:dyDescent="0.7"/>
    <row r="416" ht="4.95" customHeight="1" x14ac:dyDescent="0.7"/>
    <row r="417" ht="4.95" customHeight="1" x14ac:dyDescent="0.7"/>
    <row r="418" ht="4.95" customHeight="1" x14ac:dyDescent="0.7"/>
    <row r="419" ht="4.95" customHeight="1" x14ac:dyDescent="0.7"/>
    <row r="420" ht="4.95" customHeight="1" x14ac:dyDescent="0.7"/>
    <row r="421" ht="4.95" customHeight="1" x14ac:dyDescent="0.7"/>
    <row r="422" ht="4.95" customHeight="1" x14ac:dyDescent="0.7"/>
    <row r="423" ht="4.95" customHeight="1" x14ac:dyDescent="0.7"/>
    <row r="424" ht="4.95" customHeight="1" x14ac:dyDescent="0.7"/>
    <row r="425" ht="4.95" customHeight="1" x14ac:dyDescent="0.7"/>
    <row r="426" ht="4.95" customHeight="1" x14ac:dyDescent="0.7"/>
    <row r="427" ht="4.95" customHeight="1" x14ac:dyDescent="0.7"/>
    <row r="428" ht="4.95" customHeight="1" x14ac:dyDescent="0.7"/>
    <row r="429" ht="4.95" customHeight="1" x14ac:dyDescent="0.7"/>
    <row r="430" ht="4.95" customHeight="1" x14ac:dyDescent="0.7"/>
    <row r="431" ht="4.95" customHeight="1" x14ac:dyDescent="0.7"/>
    <row r="432" ht="4.95" customHeight="1" x14ac:dyDescent="0.7"/>
    <row r="433" ht="4.95" customHeight="1" x14ac:dyDescent="0.7"/>
    <row r="434" ht="4.95" customHeight="1" x14ac:dyDescent="0.7"/>
    <row r="435" ht="4.95" customHeight="1" x14ac:dyDescent="0.7"/>
    <row r="436" ht="4.95" customHeight="1" x14ac:dyDescent="0.7"/>
    <row r="437" ht="4.95" customHeight="1" x14ac:dyDescent="0.7"/>
    <row r="438" ht="4.95" customHeight="1" x14ac:dyDescent="0.7"/>
    <row r="439" ht="4.95" customHeight="1" x14ac:dyDescent="0.7"/>
    <row r="440" ht="4.95" customHeight="1" x14ac:dyDescent="0.7"/>
    <row r="441" ht="4.95" customHeight="1" x14ac:dyDescent="0.7"/>
    <row r="442" ht="4.95" customHeight="1" x14ac:dyDescent="0.7"/>
    <row r="443" ht="4.95" customHeight="1" x14ac:dyDescent="0.7"/>
    <row r="444" ht="4.95" customHeight="1" x14ac:dyDescent="0.7"/>
    <row r="445" ht="4.95" customHeight="1" x14ac:dyDescent="0.7"/>
    <row r="446" ht="4.95" customHeight="1" x14ac:dyDescent="0.7"/>
    <row r="447" ht="4.95" customHeight="1" x14ac:dyDescent="0.7"/>
    <row r="448" ht="4.95" customHeight="1" x14ac:dyDescent="0.7"/>
    <row r="449" ht="4.95" customHeight="1" x14ac:dyDescent="0.7"/>
    <row r="450" ht="4.95" customHeight="1" x14ac:dyDescent="0.7"/>
    <row r="451" ht="4.95" customHeight="1" x14ac:dyDescent="0.7"/>
    <row r="452" ht="4.95" customHeight="1" x14ac:dyDescent="0.7"/>
    <row r="453" ht="4.95" customHeight="1" x14ac:dyDescent="0.7"/>
    <row r="454" ht="4.95" customHeight="1" x14ac:dyDescent="0.7"/>
    <row r="455" ht="4.95" customHeight="1" x14ac:dyDescent="0.7"/>
    <row r="456" ht="4.95" customHeight="1" x14ac:dyDescent="0.7"/>
    <row r="457" ht="4.95" customHeight="1" x14ac:dyDescent="0.7"/>
    <row r="458" ht="4.95" customHeight="1" x14ac:dyDescent="0.7"/>
    <row r="459" ht="4.95" customHeight="1" x14ac:dyDescent="0.7"/>
    <row r="460" ht="4.95" customHeight="1" x14ac:dyDescent="0.7"/>
    <row r="461" ht="4.95" customHeight="1" x14ac:dyDescent="0.7"/>
    <row r="462" ht="4.95" customHeight="1" x14ac:dyDescent="0.7"/>
    <row r="463" ht="4.95" customHeight="1" x14ac:dyDescent="0.7"/>
    <row r="464" ht="4.95" customHeight="1" x14ac:dyDescent="0.7"/>
    <row r="465" ht="4.95" customHeight="1" x14ac:dyDescent="0.7"/>
    <row r="466" ht="4.95" customHeight="1" x14ac:dyDescent="0.7"/>
    <row r="467" ht="4.95" customHeight="1" x14ac:dyDescent="0.7"/>
    <row r="468" ht="4.95" customHeight="1" x14ac:dyDescent="0.7"/>
    <row r="469" ht="4.95" customHeight="1" x14ac:dyDescent="0.7"/>
    <row r="470" ht="4.95" customHeight="1" x14ac:dyDescent="0.7"/>
    <row r="471" ht="4.95" customHeight="1" x14ac:dyDescent="0.7"/>
    <row r="472" ht="4.95" customHeight="1" x14ac:dyDescent="0.7"/>
    <row r="473" ht="4.95" customHeight="1" x14ac:dyDescent="0.7"/>
    <row r="474" ht="4.95" customHeight="1" x14ac:dyDescent="0.7"/>
    <row r="475" ht="4.95" customHeight="1" x14ac:dyDescent="0.7"/>
    <row r="476" ht="4.95" customHeight="1" x14ac:dyDescent="0.7"/>
    <row r="477" ht="4.95" customHeight="1" x14ac:dyDescent="0.7"/>
    <row r="478" ht="4.95" customHeight="1" x14ac:dyDescent="0.7"/>
    <row r="479" ht="4.95" customHeight="1" x14ac:dyDescent="0.7"/>
    <row r="480" ht="4.95" customHeight="1" x14ac:dyDescent="0.7"/>
    <row r="481" ht="4.95" customHeight="1" x14ac:dyDescent="0.7"/>
    <row r="482" ht="4.95" customHeight="1" x14ac:dyDescent="0.7"/>
    <row r="483" ht="4.95" customHeight="1" x14ac:dyDescent="0.7"/>
    <row r="484" ht="4.95" customHeight="1" x14ac:dyDescent="0.7"/>
    <row r="485" ht="4.95" customHeight="1" x14ac:dyDescent="0.7"/>
    <row r="486" ht="4.95" customHeight="1" x14ac:dyDescent="0.7"/>
    <row r="487" ht="4.95" customHeight="1" x14ac:dyDescent="0.7"/>
    <row r="488" ht="4.95" customHeight="1" x14ac:dyDescent="0.7"/>
    <row r="489" ht="4.95" customHeight="1" x14ac:dyDescent="0.7"/>
    <row r="490" ht="4.95" customHeight="1" x14ac:dyDescent="0.7"/>
    <row r="491" ht="4.95" customHeight="1" x14ac:dyDescent="0.7"/>
    <row r="492" ht="4.95" customHeight="1" x14ac:dyDescent="0.7"/>
    <row r="493" ht="4.95" customHeight="1" x14ac:dyDescent="0.7"/>
    <row r="494" ht="4.95" customHeight="1" x14ac:dyDescent="0.7"/>
    <row r="495" ht="4.95" customHeight="1" x14ac:dyDescent="0.7"/>
    <row r="496" ht="4.95" customHeight="1" x14ac:dyDescent="0.7"/>
    <row r="497" ht="4.95" customHeight="1" x14ac:dyDescent="0.7"/>
    <row r="498" ht="4.95" customHeight="1" x14ac:dyDescent="0.7"/>
    <row r="499" ht="4.95" customHeight="1" x14ac:dyDescent="0.7"/>
    <row r="500" ht="4.95" customHeight="1" x14ac:dyDescent="0.7"/>
    <row r="501" ht="4.95" customHeight="1" x14ac:dyDescent="0.7"/>
    <row r="502" ht="4.95" customHeight="1" x14ac:dyDescent="0.7"/>
    <row r="503" ht="4.95" customHeight="1" x14ac:dyDescent="0.7"/>
    <row r="504" ht="4.95" customHeight="1" x14ac:dyDescent="0.7"/>
    <row r="505" ht="4.95" customHeight="1" x14ac:dyDescent="0.7"/>
    <row r="506" ht="4.95" customHeight="1" x14ac:dyDescent="0.7"/>
    <row r="507" ht="4.95" customHeight="1" x14ac:dyDescent="0.7"/>
    <row r="508" ht="4.95" customHeight="1" x14ac:dyDescent="0.7"/>
    <row r="509" ht="4.95" customHeight="1" x14ac:dyDescent="0.7"/>
    <row r="510" ht="4.95" customHeight="1" x14ac:dyDescent="0.7"/>
    <row r="511" ht="4.95" customHeight="1" x14ac:dyDescent="0.7"/>
    <row r="512" ht="4.95" customHeight="1" x14ac:dyDescent="0.7"/>
    <row r="513" ht="4.95" customHeight="1" x14ac:dyDescent="0.7"/>
    <row r="514" ht="4.95" customHeight="1" x14ac:dyDescent="0.7"/>
    <row r="515" ht="4.95" customHeight="1" x14ac:dyDescent="0.7"/>
    <row r="516" ht="4.95" customHeight="1" x14ac:dyDescent="0.7"/>
    <row r="517" ht="4.95" customHeight="1" x14ac:dyDescent="0.7"/>
    <row r="518" ht="4.95" customHeight="1" x14ac:dyDescent="0.7"/>
    <row r="519" ht="4.95" customHeight="1" x14ac:dyDescent="0.7"/>
    <row r="520" ht="4.95" customHeight="1" x14ac:dyDescent="0.7"/>
    <row r="521" ht="4.95" customHeight="1" x14ac:dyDescent="0.7"/>
    <row r="522" ht="4.95" customHeight="1" x14ac:dyDescent="0.7"/>
    <row r="523" ht="4.95" customHeight="1" x14ac:dyDescent="0.7"/>
    <row r="524" ht="4.95" customHeight="1" x14ac:dyDescent="0.7"/>
    <row r="525" ht="4.95" customHeight="1" x14ac:dyDescent="0.7"/>
    <row r="526" ht="4.95" customHeight="1" x14ac:dyDescent="0.7"/>
    <row r="527" ht="4.95" customHeight="1" x14ac:dyDescent="0.7"/>
    <row r="528" ht="4.95" customHeight="1" x14ac:dyDescent="0.7"/>
    <row r="529" ht="4.95" customHeight="1" x14ac:dyDescent="0.7"/>
    <row r="530" ht="4.95" customHeight="1" x14ac:dyDescent="0.7"/>
    <row r="531" ht="4.95" customHeight="1" x14ac:dyDescent="0.7"/>
    <row r="532" ht="4.95" customHeight="1" x14ac:dyDescent="0.7"/>
    <row r="533" ht="4.95" customHeight="1" x14ac:dyDescent="0.7"/>
    <row r="534" ht="4.95" customHeight="1" x14ac:dyDescent="0.7"/>
    <row r="535" ht="4.95" customHeight="1" x14ac:dyDescent="0.7"/>
    <row r="536" ht="4.95" customHeight="1" x14ac:dyDescent="0.7"/>
    <row r="537" ht="4.95" customHeight="1" x14ac:dyDescent="0.7"/>
    <row r="538" ht="4.95" customHeight="1" x14ac:dyDescent="0.7"/>
    <row r="539" ht="4.95" customHeight="1" x14ac:dyDescent="0.7"/>
    <row r="540" ht="4.95" customHeight="1" x14ac:dyDescent="0.7"/>
    <row r="541" ht="4.95" customHeight="1" x14ac:dyDescent="0.7"/>
    <row r="542" ht="4.95" customHeight="1" x14ac:dyDescent="0.7"/>
    <row r="543" ht="4.95" customHeight="1" x14ac:dyDescent="0.7"/>
    <row r="544" ht="4.95" customHeight="1" x14ac:dyDescent="0.7"/>
    <row r="545" ht="4.95" customHeight="1" x14ac:dyDescent="0.7"/>
    <row r="546" ht="4.95" customHeight="1" x14ac:dyDescent="0.7"/>
    <row r="547" ht="4.95" customHeight="1" x14ac:dyDescent="0.7"/>
    <row r="548" ht="4.95" customHeight="1" x14ac:dyDescent="0.7"/>
    <row r="549" ht="4.95" customHeight="1" x14ac:dyDescent="0.7"/>
    <row r="550" ht="4.95" customHeight="1" x14ac:dyDescent="0.7"/>
    <row r="551" ht="4.95" customHeight="1" x14ac:dyDescent="0.7"/>
    <row r="552" ht="4.95" customHeight="1" x14ac:dyDescent="0.7"/>
    <row r="553" ht="4.95" customHeight="1" x14ac:dyDescent="0.7"/>
    <row r="554" ht="4.95" customHeight="1" x14ac:dyDescent="0.7"/>
    <row r="555" ht="4.95" customHeight="1" x14ac:dyDescent="0.7"/>
    <row r="556" ht="4.95" customHeight="1" x14ac:dyDescent="0.7"/>
    <row r="557" ht="4.95" customHeight="1" x14ac:dyDescent="0.7"/>
    <row r="558" ht="4.95" customHeight="1" x14ac:dyDescent="0.7"/>
    <row r="559" ht="4.95" customHeight="1" x14ac:dyDescent="0.7"/>
    <row r="560" ht="4.95" customHeight="1" x14ac:dyDescent="0.7"/>
    <row r="561" ht="4.95" customHeight="1" x14ac:dyDescent="0.7"/>
    <row r="562" ht="4.95" customHeight="1" x14ac:dyDescent="0.7"/>
    <row r="563" ht="4.95" customHeight="1" x14ac:dyDescent="0.7"/>
    <row r="564" ht="4.95" customHeight="1" x14ac:dyDescent="0.7"/>
    <row r="565" ht="4.95" customHeight="1" x14ac:dyDescent="0.7"/>
    <row r="566" ht="4.95" customHeight="1" x14ac:dyDescent="0.7"/>
    <row r="567" ht="4.95" customHeight="1" x14ac:dyDescent="0.7"/>
    <row r="568" ht="4.95" customHeight="1" x14ac:dyDescent="0.7"/>
    <row r="569" ht="4.95" customHeight="1" x14ac:dyDescent="0.7"/>
    <row r="570" ht="4.95" customHeight="1" x14ac:dyDescent="0.7"/>
    <row r="571" ht="4.95" customHeight="1" x14ac:dyDescent="0.7"/>
    <row r="572" ht="4.95" customHeight="1" x14ac:dyDescent="0.7"/>
    <row r="573" ht="4.95" customHeight="1" x14ac:dyDescent="0.7"/>
    <row r="574" ht="4.95" customHeight="1" x14ac:dyDescent="0.7"/>
    <row r="575" ht="4.95" customHeight="1" x14ac:dyDescent="0.7"/>
    <row r="576" ht="4.95" customHeight="1" x14ac:dyDescent="0.7"/>
    <row r="577" ht="4.95" customHeight="1" x14ac:dyDescent="0.7"/>
    <row r="578" ht="4.95" customHeight="1" x14ac:dyDescent="0.7"/>
    <row r="579" ht="4.95" customHeight="1" x14ac:dyDescent="0.7"/>
    <row r="580" ht="4.95" customHeight="1" x14ac:dyDescent="0.7"/>
    <row r="581" ht="4.95" customHeight="1" x14ac:dyDescent="0.7"/>
    <row r="582" ht="4.95" customHeight="1" x14ac:dyDescent="0.7"/>
    <row r="583" ht="4.95" customHeight="1" x14ac:dyDescent="0.7"/>
    <row r="584" ht="4.95" customHeight="1" x14ac:dyDescent="0.7"/>
    <row r="585" ht="4.95" customHeight="1" x14ac:dyDescent="0.7"/>
    <row r="586" ht="4.95" customHeight="1" x14ac:dyDescent="0.7"/>
    <row r="587" ht="4.95" customHeight="1" x14ac:dyDescent="0.7"/>
    <row r="588" ht="4.95" customHeight="1" x14ac:dyDescent="0.7"/>
    <row r="589" ht="4.95" customHeight="1" x14ac:dyDescent="0.7"/>
    <row r="590" ht="4.95" customHeight="1" x14ac:dyDescent="0.7"/>
    <row r="591" ht="4.95" customHeight="1" x14ac:dyDescent="0.7"/>
    <row r="592" ht="4.95" customHeight="1" x14ac:dyDescent="0.7"/>
    <row r="593" ht="4.95" customHeight="1" x14ac:dyDescent="0.7"/>
    <row r="594" ht="4.95" customHeight="1" x14ac:dyDescent="0.7"/>
    <row r="595" ht="4.95" customHeight="1" x14ac:dyDescent="0.7"/>
    <row r="596" ht="4.95" customHeight="1" x14ac:dyDescent="0.7"/>
    <row r="597" ht="4.95" customHeight="1" x14ac:dyDescent="0.7"/>
    <row r="598" ht="4.95" customHeight="1" x14ac:dyDescent="0.7"/>
    <row r="599" ht="4.95" customHeight="1" x14ac:dyDescent="0.7"/>
    <row r="600" ht="4.95" customHeight="1" x14ac:dyDescent="0.7"/>
    <row r="601" ht="4.95" customHeight="1" x14ac:dyDescent="0.7"/>
    <row r="602" ht="4.95" customHeight="1" x14ac:dyDescent="0.7"/>
    <row r="603" ht="4.95" customHeight="1" x14ac:dyDescent="0.7"/>
    <row r="604" ht="4.95" customHeight="1" x14ac:dyDescent="0.7"/>
    <row r="605" ht="4.95" customHeight="1" x14ac:dyDescent="0.7"/>
    <row r="606" ht="4.95" customHeight="1" x14ac:dyDescent="0.7"/>
    <row r="607" ht="4.95" customHeight="1" x14ac:dyDescent="0.7"/>
    <row r="608" ht="4.95" customHeight="1" x14ac:dyDescent="0.7"/>
    <row r="609" ht="4.95" customHeight="1" x14ac:dyDescent="0.7"/>
    <row r="610" ht="4.95" customHeight="1" x14ac:dyDescent="0.7"/>
    <row r="611" ht="4.95" customHeight="1" x14ac:dyDescent="0.7"/>
    <row r="612" ht="4.95" customHeight="1" x14ac:dyDescent="0.7"/>
    <row r="613" ht="4.95" customHeight="1" x14ac:dyDescent="0.7"/>
    <row r="614" ht="4.95" customHeight="1" x14ac:dyDescent="0.7"/>
    <row r="615" ht="4.95" customHeight="1" x14ac:dyDescent="0.7"/>
    <row r="616" ht="4.95" customHeight="1" x14ac:dyDescent="0.7"/>
    <row r="617" ht="4.95" customHeight="1" x14ac:dyDescent="0.7"/>
    <row r="618" ht="4.95" customHeight="1" x14ac:dyDescent="0.7"/>
    <row r="619" ht="4.95" customHeight="1" x14ac:dyDescent="0.7"/>
    <row r="620" ht="4.95" customHeight="1" x14ac:dyDescent="0.7"/>
    <row r="621" ht="4.95" customHeight="1" x14ac:dyDescent="0.7"/>
    <row r="622" ht="4.95" customHeight="1" x14ac:dyDescent="0.7"/>
    <row r="623" ht="4.95" customHeight="1" x14ac:dyDescent="0.7"/>
    <row r="624" ht="4.95" customHeight="1" x14ac:dyDescent="0.7"/>
    <row r="625" ht="4.95" customHeight="1" x14ac:dyDescent="0.7"/>
    <row r="626" ht="4.95" customHeight="1" x14ac:dyDescent="0.7"/>
    <row r="627" ht="4.95" customHeight="1" x14ac:dyDescent="0.7"/>
    <row r="628" ht="4.95" customHeight="1" x14ac:dyDescent="0.7"/>
    <row r="629" ht="4.95" customHeight="1" x14ac:dyDescent="0.7"/>
    <row r="630" ht="4.95" customHeight="1" x14ac:dyDescent="0.7"/>
    <row r="631" ht="4.95" customHeight="1" x14ac:dyDescent="0.7"/>
    <row r="632" ht="4.95" customHeight="1" x14ac:dyDescent="0.7"/>
    <row r="633" ht="4.95" customHeight="1" x14ac:dyDescent="0.7"/>
    <row r="634" ht="4.95" customHeight="1" x14ac:dyDescent="0.7"/>
    <row r="635" ht="4.95" customHeight="1" x14ac:dyDescent="0.7"/>
    <row r="636" ht="4.95" customHeight="1" x14ac:dyDescent="0.7"/>
    <row r="637" ht="4.95" customHeight="1" x14ac:dyDescent="0.7"/>
    <row r="638" ht="4.95" customHeight="1" x14ac:dyDescent="0.7"/>
    <row r="639" ht="4.95" customHeight="1" x14ac:dyDescent="0.7"/>
    <row r="640" ht="4.95" customHeight="1" x14ac:dyDescent="0.7"/>
    <row r="641" ht="4.95" customHeight="1" x14ac:dyDescent="0.7"/>
    <row r="642" ht="4.95" customHeight="1" x14ac:dyDescent="0.7"/>
    <row r="643" ht="4.95" customHeight="1" x14ac:dyDescent="0.7"/>
    <row r="644" ht="4.95" customHeight="1" x14ac:dyDescent="0.7"/>
    <row r="645" ht="4.95" customHeight="1" x14ac:dyDescent="0.7"/>
    <row r="646" ht="4.95" customHeight="1" x14ac:dyDescent="0.7"/>
    <row r="647" ht="4.95" customHeight="1" x14ac:dyDescent="0.7"/>
    <row r="648" ht="4.95" customHeight="1" x14ac:dyDescent="0.7"/>
    <row r="649" ht="4.95" customHeight="1" x14ac:dyDescent="0.7"/>
    <row r="650" ht="4.95" customHeight="1" x14ac:dyDescent="0.7"/>
    <row r="651" ht="4.95" customHeight="1" x14ac:dyDescent="0.7"/>
    <row r="652" ht="4.95" customHeight="1" x14ac:dyDescent="0.7"/>
    <row r="653" ht="4.95" customHeight="1" x14ac:dyDescent="0.7"/>
    <row r="654" ht="4.95" customHeight="1" x14ac:dyDescent="0.7"/>
    <row r="655" ht="4.95" customHeight="1" x14ac:dyDescent="0.7"/>
    <row r="656" ht="4.95" customHeight="1" x14ac:dyDescent="0.7"/>
    <row r="657" ht="4.95" customHeight="1" x14ac:dyDescent="0.7"/>
    <row r="658" ht="4.95" customHeight="1" x14ac:dyDescent="0.7"/>
    <row r="659" ht="4.95" customHeight="1" x14ac:dyDescent="0.7"/>
    <row r="660" ht="4.95" customHeight="1" x14ac:dyDescent="0.7"/>
    <row r="661" ht="4.95" customHeight="1" x14ac:dyDescent="0.7"/>
    <row r="662" ht="4.95" customHeight="1" x14ac:dyDescent="0.7"/>
    <row r="663" ht="4.95" customHeight="1" x14ac:dyDescent="0.7"/>
    <row r="664" ht="4.95" customHeight="1" x14ac:dyDescent="0.7"/>
    <row r="665" ht="4.95" customHeight="1" x14ac:dyDescent="0.7"/>
    <row r="666" ht="4.95" customHeight="1" x14ac:dyDescent="0.7"/>
    <row r="667" ht="4.95" customHeight="1" x14ac:dyDescent="0.7"/>
    <row r="668" ht="4.95" customHeight="1" x14ac:dyDescent="0.7"/>
    <row r="669" ht="4.95" customHeight="1" x14ac:dyDescent="0.7"/>
    <row r="670" ht="4.95" customHeight="1" x14ac:dyDescent="0.7"/>
    <row r="671" ht="4.95" customHeight="1" x14ac:dyDescent="0.7"/>
    <row r="672" ht="4.95" customHeight="1" x14ac:dyDescent="0.7"/>
    <row r="673" ht="4.95" customHeight="1" x14ac:dyDescent="0.7"/>
    <row r="674" ht="4.95" customHeight="1" x14ac:dyDescent="0.7"/>
    <row r="675" ht="4.95" customHeight="1" x14ac:dyDescent="0.7"/>
    <row r="676" ht="4.95" customHeight="1" x14ac:dyDescent="0.7"/>
    <row r="677" ht="4.95" customHeight="1" x14ac:dyDescent="0.7"/>
    <row r="678" ht="4.95" customHeight="1" x14ac:dyDescent="0.7"/>
    <row r="679" ht="4.95" customHeight="1" x14ac:dyDescent="0.7"/>
    <row r="680" ht="4.95" customHeight="1" x14ac:dyDescent="0.7"/>
    <row r="681" ht="4.95" customHeight="1" x14ac:dyDescent="0.7"/>
    <row r="682" ht="4.95" customHeight="1" x14ac:dyDescent="0.7"/>
    <row r="683" ht="4.95" customHeight="1" x14ac:dyDescent="0.7"/>
    <row r="684" ht="4.95" customHeight="1" x14ac:dyDescent="0.7"/>
    <row r="685" ht="4.95" customHeight="1" x14ac:dyDescent="0.7"/>
    <row r="686" ht="4.95" customHeight="1" x14ac:dyDescent="0.7"/>
    <row r="687" ht="4.95" customHeight="1" x14ac:dyDescent="0.7"/>
    <row r="688" ht="4.95" customHeight="1" x14ac:dyDescent="0.7"/>
    <row r="689" ht="4.95" customHeight="1" x14ac:dyDescent="0.7"/>
    <row r="690" ht="4.95" customHeight="1" x14ac:dyDescent="0.7"/>
    <row r="691" ht="4.95" customHeight="1" x14ac:dyDescent="0.7"/>
    <row r="692" ht="4.95" customHeight="1" x14ac:dyDescent="0.7"/>
    <row r="693" ht="4.95" customHeight="1" x14ac:dyDescent="0.7"/>
    <row r="694" ht="4.95" customHeight="1" x14ac:dyDescent="0.7"/>
    <row r="695" ht="4.95" customHeight="1" x14ac:dyDescent="0.7"/>
    <row r="696" ht="4.95" customHeight="1" x14ac:dyDescent="0.7"/>
    <row r="697" ht="4.95" customHeight="1" x14ac:dyDescent="0.7"/>
    <row r="698" ht="4.95" customHeight="1" x14ac:dyDescent="0.7"/>
    <row r="699" ht="4.95" customHeight="1" x14ac:dyDescent="0.7"/>
    <row r="700" ht="4.95" customHeight="1" x14ac:dyDescent="0.7"/>
    <row r="701" ht="4.95" customHeight="1" x14ac:dyDescent="0.7"/>
    <row r="702" ht="4.95" customHeight="1" x14ac:dyDescent="0.7"/>
    <row r="703" ht="4.95" customHeight="1" x14ac:dyDescent="0.7"/>
    <row r="704" ht="4.95" customHeight="1" x14ac:dyDescent="0.7"/>
    <row r="705" ht="4.95" customHeight="1" x14ac:dyDescent="0.7"/>
    <row r="706" ht="4.95" customHeight="1" x14ac:dyDescent="0.7"/>
    <row r="707" ht="4.95" customHeight="1" x14ac:dyDescent="0.7"/>
    <row r="708" ht="4.95" customHeight="1" x14ac:dyDescent="0.7"/>
    <row r="709" ht="4.95" customHeight="1" x14ac:dyDescent="0.7"/>
    <row r="710" ht="4.95" customHeight="1" x14ac:dyDescent="0.7"/>
    <row r="711" ht="4.95" customHeight="1" x14ac:dyDescent="0.7"/>
    <row r="712" ht="4.95" customHeight="1" x14ac:dyDescent="0.7"/>
    <row r="713" ht="4.95" customHeight="1" x14ac:dyDescent="0.7"/>
    <row r="714" ht="4.95" customHeight="1" x14ac:dyDescent="0.7"/>
    <row r="715" ht="4.95" customHeight="1" x14ac:dyDescent="0.7"/>
    <row r="716" ht="4.95" customHeight="1" x14ac:dyDescent="0.7"/>
    <row r="717" ht="4.95" customHeight="1" x14ac:dyDescent="0.7"/>
    <row r="718" ht="4.95" customHeight="1" x14ac:dyDescent="0.7"/>
    <row r="719" ht="4.95" customHeight="1" x14ac:dyDescent="0.7"/>
    <row r="720" ht="4.95" customHeight="1" x14ac:dyDescent="0.7"/>
    <row r="721" ht="4.95" customHeight="1" x14ac:dyDescent="0.7"/>
    <row r="722" ht="4.95" customHeight="1" x14ac:dyDescent="0.7"/>
    <row r="723" ht="4.95" customHeight="1" x14ac:dyDescent="0.7"/>
    <row r="724" ht="4.95" customHeight="1" x14ac:dyDescent="0.7"/>
    <row r="725" ht="4.95" customHeight="1" x14ac:dyDescent="0.7"/>
    <row r="726" ht="4.95" customHeight="1" x14ac:dyDescent="0.7"/>
    <row r="727" ht="4.95" customHeight="1" x14ac:dyDescent="0.7"/>
    <row r="728" ht="4.95" customHeight="1" x14ac:dyDescent="0.7"/>
    <row r="729" ht="4.95" customHeight="1" x14ac:dyDescent="0.7"/>
    <row r="730" ht="4.95" customHeight="1" x14ac:dyDescent="0.7"/>
    <row r="731" ht="4.95" customHeight="1" x14ac:dyDescent="0.7"/>
    <row r="732" ht="4.95" customHeight="1" x14ac:dyDescent="0.7"/>
    <row r="733" ht="4.95" customHeight="1" x14ac:dyDescent="0.7"/>
    <row r="734" ht="4.95" customHeight="1" x14ac:dyDescent="0.7"/>
    <row r="735" ht="4.95" customHeight="1" x14ac:dyDescent="0.7"/>
    <row r="736" ht="4.95" customHeight="1" x14ac:dyDescent="0.7"/>
    <row r="737" ht="4.95" customHeight="1" x14ac:dyDescent="0.7"/>
    <row r="738" ht="4.95" customHeight="1" x14ac:dyDescent="0.7"/>
    <row r="739" ht="4.95" customHeight="1" x14ac:dyDescent="0.7"/>
    <row r="740" ht="4.95" customHeight="1" x14ac:dyDescent="0.7"/>
    <row r="741" ht="4.95" customHeight="1" x14ac:dyDescent="0.7"/>
    <row r="742" ht="4.95" customHeight="1" x14ac:dyDescent="0.7"/>
    <row r="743" ht="4.95" customHeight="1" x14ac:dyDescent="0.7"/>
    <row r="744" ht="4.95" customHeight="1" x14ac:dyDescent="0.7"/>
    <row r="745" ht="4.95" customHeight="1" x14ac:dyDescent="0.7"/>
    <row r="746" ht="4.95" customHeight="1" x14ac:dyDescent="0.7"/>
    <row r="747" ht="4.95" customHeight="1" x14ac:dyDescent="0.7"/>
    <row r="748" ht="4.95" customHeight="1" x14ac:dyDescent="0.7"/>
    <row r="749" ht="4.95" customHeight="1" x14ac:dyDescent="0.7"/>
    <row r="750" ht="4.95" customHeight="1" x14ac:dyDescent="0.7"/>
    <row r="751" ht="4.95" customHeight="1" x14ac:dyDescent="0.7"/>
    <row r="752" ht="4.95" customHeight="1" x14ac:dyDescent="0.7"/>
    <row r="753" ht="4.95" customHeight="1" x14ac:dyDescent="0.7"/>
    <row r="754" ht="4.95" customHeight="1" x14ac:dyDescent="0.7"/>
    <row r="755" ht="4.95" customHeight="1" x14ac:dyDescent="0.7"/>
    <row r="756" ht="4.95" customHeight="1" x14ac:dyDescent="0.7"/>
    <row r="757" ht="4.95" customHeight="1" x14ac:dyDescent="0.7"/>
    <row r="758" ht="4.95" customHeight="1" x14ac:dyDescent="0.7"/>
    <row r="759" ht="4.95" customHeight="1" x14ac:dyDescent="0.7"/>
    <row r="760" ht="4.95" customHeight="1" x14ac:dyDescent="0.7"/>
    <row r="761" ht="4.95" customHeight="1" x14ac:dyDescent="0.7"/>
    <row r="762" ht="4.95" customHeight="1" x14ac:dyDescent="0.7"/>
    <row r="763" ht="4.95" customHeight="1" x14ac:dyDescent="0.7"/>
    <row r="764" ht="4.95" customHeight="1" x14ac:dyDescent="0.7"/>
    <row r="765" ht="4.95" customHeight="1" x14ac:dyDescent="0.7"/>
    <row r="766" ht="4.95" customHeight="1" x14ac:dyDescent="0.7"/>
    <row r="767" ht="4.95" customHeight="1" x14ac:dyDescent="0.7"/>
    <row r="768" ht="4.95" customHeight="1" x14ac:dyDescent="0.7"/>
    <row r="769" ht="4.95" customHeight="1" x14ac:dyDescent="0.7"/>
    <row r="770" ht="4.95" customHeight="1" x14ac:dyDescent="0.7"/>
    <row r="771" ht="4.95" customHeight="1" x14ac:dyDescent="0.7"/>
    <row r="772" ht="4.95" customHeight="1" x14ac:dyDescent="0.7"/>
    <row r="773" ht="4.95" customHeight="1" x14ac:dyDescent="0.7"/>
    <row r="774" ht="4.95" customHeight="1" x14ac:dyDescent="0.7"/>
    <row r="775" ht="4.95" customHeight="1" x14ac:dyDescent="0.7"/>
    <row r="776" ht="4.95" customHeight="1" x14ac:dyDescent="0.7"/>
    <row r="777" ht="4.95" customHeight="1" x14ac:dyDescent="0.7"/>
    <row r="778" ht="4.95" customHeight="1" x14ac:dyDescent="0.7"/>
    <row r="779" ht="4.95" customHeight="1" x14ac:dyDescent="0.7"/>
    <row r="780" ht="4.95" customHeight="1" x14ac:dyDescent="0.7"/>
    <row r="781" ht="4.95" customHeight="1" x14ac:dyDescent="0.7"/>
    <row r="782" ht="4.95" customHeight="1" x14ac:dyDescent="0.7"/>
    <row r="783" ht="4.95" customHeight="1" x14ac:dyDescent="0.7"/>
    <row r="784" ht="4.95" customHeight="1" x14ac:dyDescent="0.7"/>
    <row r="785" ht="4.95" customHeight="1" x14ac:dyDescent="0.7"/>
    <row r="786" ht="4.95" customHeight="1" x14ac:dyDescent="0.7"/>
    <row r="787" ht="4.95" customHeight="1" x14ac:dyDescent="0.7"/>
    <row r="788" ht="4.95" customHeight="1" x14ac:dyDescent="0.7"/>
    <row r="789" ht="4.95" customHeight="1" x14ac:dyDescent="0.7"/>
    <row r="790" ht="4.95" customHeight="1" x14ac:dyDescent="0.7"/>
    <row r="791" ht="4.95" customHeight="1" x14ac:dyDescent="0.7"/>
    <row r="792" ht="4.95" customHeight="1" x14ac:dyDescent="0.7"/>
    <row r="793" ht="4.95" customHeight="1" x14ac:dyDescent="0.7"/>
    <row r="794" ht="4.95" customHeight="1" x14ac:dyDescent="0.7"/>
    <row r="795" ht="4.95" customHeight="1" x14ac:dyDescent="0.7"/>
    <row r="796" ht="4.95" customHeight="1" x14ac:dyDescent="0.7"/>
    <row r="797" ht="4.95" customHeight="1" x14ac:dyDescent="0.7"/>
    <row r="798" ht="4.95" customHeight="1" x14ac:dyDescent="0.7"/>
    <row r="799" ht="4.95" customHeight="1" x14ac:dyDescent="0.7"/>
    <row r="800" ht="4.95" customHeight="1" x14ac:dyDescent="0.7"/>
    <row r="801" ht="4.95" customHeight="1" x14ac:dyDescent="0.7"/>
    <row r="802" ht="4.95" customHeight="1" x14ac:dyDescent="0.7"/>
    <row r="803" ht="4.95" customHeight="1" x14ac:dyDescent="0.7"/>
    <row r="804" ht="4.95" customHeight="1" x14ac:dyDescent="0.7"/>
    <row r="805" ht="4.95" customHeight="1" x14ac:dyDescent="0.7"/>
    <row r="806" ht="4.95" customHeight="1" x14ac:dyDescent="0.7"/>
    <row r="807" ht="4.95" customHeight="1" x14ac:dyDescent="0.7"/>
    <row r="808" ht="4.95" customHeight="1" x14ac:dyDescent="0.7"/>
    <row r="809" ht="4.95" customHeight="1" x14ac:dyDescent="0.7"/>
    <row r="810" ht="4.95" customHeight="1" x14ac:dyDescent="0.7"/>
    <row r="811" ht="4.95" customHeight="1" x14ac:dyDescent="0.7"/>
    <row r="812" ht="4.95" customHeight="1" x14ac:dyDescent="0.7"/>
    <row r="813" ht="4.95" customHeight="1" x14ac:dyDescent="0.7"/>
    <row r="814" ht="4.95" customHeight="1" x14ac:dyDescent="0.7"/>
    <row r="815" ht="4.95" customHeight="1" x14ac:dyDescent="0.7"/>
    <row r="816" ht="4.95" customHeight="1" x14ac:dyDescent="0.7"/>
    <row r="817" ht="4.95" customHeight="1" x14ac:dyDescent="0.7"/>
    <row r="818" ht="4.95" customHeight="1" x14ac:dyDescent="0.7"/>
    <row r="819" ht="4.95" customHeight="1" x14ac:dyDescent="0.7"/>
    <row r="820" ht="4.95" customHeight="1" x14ac:dyDescent="0.7"/>
    <row r="821" ht="4.95" customHeight="1" x14ac:dyDescent="0.7"/>
    <row r="822" ht="4.95" customHeight="1" x14ac:dyDescent="0.7"/>
    <row r="823" ht="4.95" customHeight="1" x14ac:dyDescent="0.7"/>
    <row r="824" ht="4.95" customHeight="1" x14ac:dyDescent="0.7"/>
    <row r="825" ht="4.95" customHeight="1" x14ac:dyDescent="0.7"/>
    <row r="826" ht="4.95" customHeight="1" x14ac:dyDescent="0.7"/>
    <row r="827" ht="4.95" customHeight="1" x14ac:dyDescent="0.7"/>
    <row r="828" ht="4.95" customHeight="1" x14ac:dyDescent="0.7"/>
    <row r="829" ht="4.95" customHeight="1" x14ac:dyDescent="0.7"/>
    <row r="830" ht="4.95" customHeight="1" x14ac:dyDescent="0.7"/>
    <row r="831" ht="4.95" customHeight="1" x14ac:dyDescent="0.7"/>
    <row r="832" ht="4.95" customHeight="1" x14ac:dyDescent="0.7"/>
    <row r="833" ht="4.95" customHeight="1" x14ac:dyDescent="0.7"/>
    <row r="834" ht="4.95" customHeight="1" x14ac:dyDescent="0.7"/>
    <row r="835" ht="4.95" customHeight="1" x14ac:dyDescent="0.7"/>
    <row r="836" ht="4.95" customHeight="1" x14ac:dyDescent="0.7"/>
    <row r="837" ht="4.95" customHeight="1" x14ac:dyDescent="0.7"/>
    <row r="838" ht="4.95" customHeight="1" x14ac:dyDescent="0.7"/>
    <row r="839" ht="4.95" customHeight="1" x14ac:dyDescent="0.7"/>
    <row r="840" ht="4.95" customHeight="1" x14ac:dyDescent="0.7"/>
    <row r="841" ht="4.95" customHeight="1" x14ac:dyDescent="0.7"/>
    <row r="842" ht="4.95" customHeight="1" x14ac:dyDescent="0.7"/>
    <row r="843" ht="4.95" customHeight="1" x14ac:dyDescent="0.7"/>
    <row r="844" ht="4.95" customHeight="1" x14ac:dyDescent="0.7"/>
    <row r="845" ht="4.95" customHeight="1" x14ac:dyDescent="0.7"/>
    <row r="846" ht="4.95" customHeight="1" x14ac:dyDescent="0.7"/>
    <row r="847" ht="4.95" customHeight="1" x14ac:dyDescent="0.7"/>
    <row r="848" ht="4.95" customHeight="1" x14ac:dyDescent="0.7"/>
    <row r="849" ht="4.95" customHeight="1" x14ac:dyDescent="0.7"/>
    <row r="850" ht="4.95" customHeight="1" x14ac:dyDescent="0.7"/>
    <row r="851" ht="4.95" customHeight="1" x14ac:dyDescent="0.7"/>
    <row r="852" ht="4.95" customHeight="1" x14ac:dyDescent="0.7"/>
    <row r="853" ht="4.95" customHeight="1" x14ac:dyDescent="0.7"/>
    <row r="854" ht="4.95" customHeight="1" x14ac:dyDescent="0.7"/>
    <row r="855" ht="4.95" customHeight="1" x14ac:dyDescent="0.7"/>
    <row r="856" ht="4.95" customHeight="1" x14ac:dyDescent="0.7"/>
    <row r="857" ht="4.95" customHeight="1" x14ac:dyDescent="0.7"/>
    <row r="858" ht="4.95" customHeight="1" x14ac:dyDescent="0.7"/>
    <row r="859" ht="4.95" customHeight="1" x14ac:dyDescent="0.7"/>
    <row r="860" ht="4.95" customHeight="1" x14ac:dyDescent="0.7"/>
    <row r="861" ht="4.95" customHeight="1" x14ac:dyDescent="0.7"/>
    <row r="862" ht="4.95" customHeight="1" x14ac:dyDescent="0.7"/>
    <row r="863" ht="4.95" customHeight="1" x14ac:dyDescent="0.7"/>
    <row r="864" ht="4.95" customHeight="1" x14ac:dyDescent="0.7"/>
    <row r="865" ht="4.95" customHeight="1" x14ac:dyDescent="0.7"/>
    <row r="866" ht="4.95" customHeight="1" x14ac:dyDescent="0.7"/>
    <row r="867" ht="4.95" customHeight="1" x14ac:dyDescent="0.7"/>
    <row r="868" ht="4.95" customHeight="1" x14ac:dyDescent="0.7"/>
    <row r="869" ht="4.95" customHeight="1" x14ac:dyDescent="0.7"/>
    <row r="870" ht="4.95" customHeight="1" x14ac:dyDescent="0.7"/>
    <row r="871" ht="4.95" customHeight="1" x14ac:dyDescent="0.7"/>
    <row r="872" ht="4.95" customHeight="1" x14ac:dyDescent="0.7"/>
    <row r="873" ht="4.95" customHeight="1" x14ac:dyDescent="0.7"/>
    <row r="874" ht="4.95" customHeight="1" x14ac:dyDescent="0.7"/>
    <row r="875" ht="4.95" customHeight="1" x14ac:dyDescent="0.7"/>
    <row r="876" ht="4.95" customHeight="1" x14ac:dyDescent="0.7"/>
    <row r="877" ht="4.95" customHeight="1" x14ac:dyDescent="0.7"/>
    <row r="878" ht="4.95" customHeight="1" x14ac:dyDescent="0.7"/>
    <row r="879" ht="4.95" customHeight="1" x14ac:dyDescent="0.7"/>
    <row r="880" ht="4.95" customHeight="1" x14ac:dyDescent="0.7"/>
    <row r="881" ht="4.95" customHeight="1" x14ac:dyDescent="0.7"/>
    <row r="882" ht="4.95" customHeight="1" x14ac:dyDescent="0.7"/>
    <row r="883" ht="4.95" customHeight="1" x14ac:dyDescent="0.7"/>
    <row r="884" ht="4.95" customHeight="1" x14ac:dyDescent="0.7"/>
    <row r="885" ht="4.95" customHeight="1" x14ac:dyDescent="0.7"/>
    <row r="886" ht="4.95" customHeight="1" x14ac:dyDescent="0.7"/>
    <row r="887" ht="4.95" customHeight="1" x14ac:dyDescent="0.7"/>
    <row r="888" ht="4.95" customHeight="1" x14ac:dyDescent="0.7"/>
    <row r="889" ht="4.95" customHeight="1" x14ac:dyDescent="0.7"/>
    <row r="890" ht="4.95" customHeight="1" x14ac:dyDescent="0.7"/>
    <row r="891" ht="4.95" customHeight="1" x14ac:dyDescent="0.7"/>
    <row r="892" ht="4.95" customHeight="1" x14ac:dyDescent="0.7"/>
    <row r="893" ht="4.95" customHeight="1" x14ac:dyDescent="0.7"/>
    <row r="894" ht="4.95" customHeight="1" x14ac:dyDescent="0.7"/>
    <row r="895" ht="4.95" customHeight="1" x14ac:dyDescent="0.7"/>
    <row r="896" ht="4.95" customHeight="1" x14ac:dyDescent="0.7"/>
    <row r="897" ht="4.95" customHeight="1" x14ac:dyDescent="0.7"/>
    <row r="898" ht="4.95" customHeight="1" x14ac:dyDescent="0.7"/>
    <row r="899" ht="4.95" customHeight="1" x14ac:dyDescent="0.7"/>
    <row r="900" ht="4.95" customHeight="1" x14ac:dyDescent="0.7"/>
    <row r="901" ht="4.95" customHeight="1" x14ac:dyDescent="0.7"/>
    <row r="902" ht="4.95" customHeight="1" x14ac:dyDescent="0.7"/>
    <row r="903" ht="4.95" customHeight="1" x14ac:dyDescent="0.7"/>
    <row r="904" ht="4.95" customHeight="1" x14ac:dyDescent="0.7"/>
    <row r="905" ht="4.95" customHeight="1" x14ac:dyDescent="0.7"/>
    <row r="906" ht="4.95" customHeight="1" x14ac:dyDescent="0.7"/>
    <row r="907" ht="4.95" customHeight="1" x14ac:dyDescent="0.7"/>
    <row r="908" ht="4.95" customHeight="1" x14ac:dyDescent="0.7"/>
    <row r="909" ht="4.95" customHeight="1" x14ac:dyDescent="0.7"/>
    <row r="910" ht="4.95" customHeight="1" x14ac:dyDescent="0.7"/>
    <row r="911" ht="4.95" customHeight="1" x14ac:dyDescent="0.7"/>
    <row r="912" ht="4.95" customHeight="1" x14ac:dyDescent="0.7"/>
    <row r="913" ht="4.95" customHeight="1" x14ac:dyDescent="0.7"/>
    <row r="914" ht="4.95" customHeight="1" x14ac:dyDescent="0.7"/>
    <row r="915" ht="4.95" customHeight="1" x14ac:dyDescent="0.7"/>
    <row r="916" ht="4.95" customHeight="1" x14ac:dyDescent="0.7"/>
    <row r="917" ht="4.95" customHeight="1" x14ac:dyDescent="0.7"/>
    <row r="918" ht="4.95" customHeight="1" x14ac:dyDescent="0.7"/>
    <row r="919" ht="4.95" customHeight="1" x14ac:dyDescent="0.7"/>
    <row r="920" ht="4.95" customHeight="1" x14ac:dyDescent="0.7"/>
    <row r="921" ht="4.95" customHeight="1" x14ac:dyDescent="0.7"/>
    <row r="922" ht="4.95" customHeight="1" x14ac:dyDescent="0.7"/>
    <row r="923" ht="4.95" customHeight="1" x14ac:dyDescent="0.7"/>
    <row r="924" ht="4.95" customHeight="1" x14ac:dyDescent="0.7"/>
    <row r="925" ht="4.95" customHeight="1" x14ac:dyDescent="0.7"/>
    <row r="926" ht="4.95" customHeight="1" x14ac:dyDescent="0.7"/>
    <row r="927" ht="4.95" customHeight="1" x14ac:dyDescent="0.7"/>
    <row r="928" ht="4.95" customHeight="1" x14ac:dyDescent="0.7"/>
    <row r="929" ht="4.95" customHeight="1" x14ac:dyDescent="0.7"/>
    <row r="930" ht="4.95" customHeight="1" x14ac:dyDescent="0.7"/>
    <row r="931" ht="4.95" customHeight="1" x14ac:dyDescent="0.7"/>
    <row r="932" ht="4.95" customHeight="1" x14ac:dyDescent="0.7"/>
    <row r="933" ht="4.95" customHeight="1" x14ac:dyDescent="0.7"/>
    <row r="934" ht="4.95" customHeight="1" x14ac:dyDescent="0.7"/>
    <row r="935" ht="4.95" customHeight="1" x14ac:dyDescent="0.7"/>
    <row r="936" ht="4.95" customHeight="1" x14ac:dyDescent="0.7"/>
    <row r="937" ht="4.95" customHeight="1" x14ac:dyDescent="0.7"/>
    <row r="938" ht="4.95" customHeight="1" x14ac:dyDescent="0.7"/>
    <row r="939" ht="4.95" customHeight="1" x14ac:dyDescent="0.7"/>
    <row r="940" ht="4.95" customHeight="1" x14ac:dyDescent="0.7"/>
    <row r="941" ht="4.95" customHeight="1" x14ac:dyDescent="0.7"/>
    <row r="942" ht="4.95" customHeight="1" x14ac:dyDescent="0.7"/>
    <row r="943" ht="4.95" customHeight="1" x14ac:dyDescent="0.7"/>
    <row r="944" ht="4.95" customHeight="1" x14ac:dyDescent="0.7"/>
    <row r="945" ht="4.95" customHeight="1" x14ac:dyDescent="0.7"/>
    <row r="946" ht="4.95" customHeight="1" x14ac:dyDescent="0.7"/>
    <row r="947" ht="4.95" customHeight="1" x14ac:dyDescent="0.7"/>
    <row r="948" ht="4.95" customHeight="1" x14ac:dyDescent="0.7"/>
    <row r="949" ht="4.95" customHeight="1" x14ac:dyDescent="0.7"/>
    <row r="950" ht="4.95" customHeight="1" x14ac:dyDescent="0.7"/>
    <row r="951" ht="4.95" customHeight="1" x14ac:dyDescent="0.7"/>
    <row r="952" ht="4.95" customHeight="1" x14ac:dyDescent="0.7"/>
    <row r="953" ht="4.95" customHeight="1" x14ac:dyDescent="0.7"/>
    <row r="954" ht="4.95" customHeight="1" x14ac:dyDescent="0.7"/>
    <row r="955" ht="4.95" customHeight="1" x14ac:dyDescent="0.7"/>
    <row r="956" ht="4.95" customHeight="1" x14ac:dyDescent="0.7"/>
    <row r="957" ht="4.95" customHeight="1" x14ac:dyDescent="0.7"/>
    <row r="958" ht="4.95" customHeight="1" x14ac:dyDescent="0.7"/>
    <row r="959" ht="4.95" customHeight="1" x14ac:dyDescent="0.7"/>
    <row r="960" ht="4.95" customHeight="1" x14ac:dyDescent="0.7"/>
    <row r="961" ht="4.95" customHeight="1" x14ac:dyDescent="0.7"/>
    <row r="962" ht="4.95" customHeight="1" x14ac:dyDescent="0.7"/>
    <row r="963" ht="4.95" customHeight="1" x14ac:dyDescent="0.7"/>
    <row r="964" ht="4.95" customHeight="1" x14ac:dyDescent="0.7"/>
    <row r="965" ht="4.95" customHeight="1" x14ac:dyDescent="0.7"/>
    <row r="966" ht="4.95" customHeight="1" x14ac:dyDescent="0.7"/>
    <row r="967" ht="4.95" customHeight="1" x14ac:dyDescent="0.7"/>
    <row r="968" ht="4.95" customHeight="1" x14ac:dyDescent="0.7"/>
    <row r="969" ht="4.95" customHeight="1" x14ac:dyDescent="0.7"/>
    <row r="970" ht="4.95" customHeight="1" x14ac:dyDescent="0.7"/>
    <row r="971" ht="4.95" customHeight="1" x14ac:dyDescent="0.7"/>
    <row r="972" ht="4.95" customHeight="1" x14ac:dyDescent="0.7"/>
    <row r="973" ht="4.95" customHeight="1" x14ac:dyDescent="0.7"/>
    <row r="974" ht="4.95" customHeight="1" x14ac:dyDescent="0.7"/>
    <row r="975" ht="4.95" customHeight="1" x14ac:dyDescent="0.7"/>
    <row r="976" ht="4.95" customHeight="1" x14ac:dyDescent="0.7"/>
    <row r="977" ht="4.95" customHeight="1" x14ac:dyDescent="0.7"/>
    <row r="978" ht="4.95" customHeight="1" x14ac:dyDescent="0.7"/>
    <row r="979" ht="4.95" customHeight="1" x14ac:dyDescent="0.7"/>
    <row r="980" ht="4.95" customHeight="1" x14ac:dyDescent="0.7"/>
    <row r="981" ht="4.95" customHeight="1" x14ac:dyDescent="0.7"/>
    <row r="982" ht="4.95" customHeight="1" x14ac:dyDescent="0.7"/>
    <row r="983" ht="4.95" customHeight="1" x14ac:dyDescent="0.7"/>
    <row r="984" ht="4.95" customHeight="1" x14ac:dyDescent="0.7"/>
    <row r="985" ht="4.95" customHeight="1" x14ac:dyDescent="0.7"/>
    <row r="986" ht="4.95" customHeight="1" x14ac:dyDescent="0.7"/>
    <row r="987" ht="4.95" customHeight="1" x14ac:dyDescent="0.7"/>
    <row r="988" ht="4.95" customHeight="1" x14ac:dyDescent="0.7"/>
    <row r="989" ht="4.95" customHeight="1" x14ac:dyDescent="0.7"/>
    <row r="990" ht="4.95" customHeight="1" x14ac:dyDescent="0.7"/>
    <row r="991" ht="4.95" customHeight="1" x14ac:dyDescent="0.7"/>
    <row r="992" ht="4.95" customHeight="1" x14ac:dyDescent="0.7"/>
    <row r="993" ht="4.95" customHeight="1" x14ac:dyDescent="0.7"/>
    <row r="994" ht="4.95" customHeight="1" x14ac:dyDescent="0.7"/>
    <row r="995" ht="4.95" customHeight="1" x14ac:dyDescent="0.7"/>
    <row r="996" ht="4.95" customHeight="1" x14ac:dyDescent="0.7"/>
    <row r="997" ht="4.95" customHeight="1" x14ac:dyDescent="0.7"/>
    <row r="998" ht="4.95" customHeight="1" x14ac:dyDescent="0.7"/>
    <row r="999" ht="4.95" customHeight="1" x14ac:dyDescent="0.7"/>
  </sheetData>
  <sheetProtection algorithmName="SHA-512" hashValue="d+34bOlFyMRgjHa9zk3G8Bg/lqTcH3G/58rPAXdgPkyqGkZafJUd5vIXB+UEEAu3FqSdu3ELbbR6fYWkQOnKfQ==" saltValue="WN8nI64bsDOMY/PsZJYlsw==" spinCount="100000" sheet="1" objects="1" scenarios="1" formatColumns="0" formatRows="0" sort="0" autoFilter="0" pivotTables="0"/>
  <mergeCells count="161">
    <mergeCell ref="I6:I200"/>
    <mergeCell ref="A143:A188"/>
    <mergeCell ref="H143:H188"/>
    <mergeCell ref="B189:B191"/>
    <mergeCell ref="C189:C191"/>
    <mergeCell ref="D189:D191"/>
    <mergeCell ref="E189:E191"/>
    <mergeCell ref="F189:F200"/>
    <mergeCell ref="G189:G200"/>
    <mergeCell ref="B192:B195"/>
    <mergeCell ref="C192:C195"/>
    <mergeCell ref="D192:D195"/>
    <mergeCell ref="E192:E195"/>
    <mergeCell ref="B196:B197"/>
    <mergeCell ref="C196:C197"/>
    <mergeCell ref="D196:D197"/>
    <mergeCell ref="E196:E197"/>
    <mergeCell ref="B198:B200"/>
    <mergeCell ref="C198:C200"/>
    <mergeCell ref="D198:D200"/>
    <mergeCell ref="E198:E200"/>
    <mergeCell ref="A189:A200"/>
    <mergeCell ref="H189:H200"/>
    <mergeCell ref="D143:D174"/>
    <mergeCell ref="F143:F188"/>
    <mergeCell ref="G143:G188"/>
    <mergeCell ref="B175:B182"/>
    <mergeCell ref="C175:C182"/>
    <mergeCell ref="D175:D182"/>
    <mergeCell ref="E175:E182"/>
    <mergeCell ref="B183:B188"/>
    <mergeCell ref="C183:C188"/>
    <mergeCell ref="D183:D188"/>
    <mergeCell ref="E183:E188"/>
    <mergeCell ref="A61:A132"/>
    <mergeCell ref="H61:H132"/>
    <mergeCell ref="B133:B136"/>
    <mergeCell ref="C133:C136"/>
    <mergeCell ref="D133:D136"/>
    <mergeCell ref="E133:E136"/>
    <mergeCell ref="F133:F142"/>
    <mergeCell ref="G133:G142"/>
    <mergeCell ref="B137:B139"/>
    <mergeCell ref="C137:C139"/>
    <mergeCell ref="D137:D139"/>
    <mergeCell ref="E137:E139"/>
    <mergeCell ref="B140:B142"/>
    <mergeCell ref="C140:C142"/>
    <mergeCell ref="D140:D142"/>
    <mergeCell ref="E140:E142"/>
    <mergeCell ref="A133:A142"/>
    <mergeCell ref="H133:H142"/>
    <mergeCell ref="B109:B126"/>
    <mergeCell ref="C109:C126"/>
    <mergeCell ref="D109:D126"/>
    <mergeCell ref="E109:E126"/>
    <mergeCell ref="F109:F132"/>
    <mergeCell ref="G109:G132"/>
    <mergeCell ref="B127:B132"/>
    <mergeCell ref="C127:C132"/>
    <mergeCell ref="D127:D132"/>
    <mergeCell ref="E127:E132"/>
    <mergeCell ref="B143:B174"/>
    <mergeCell ref="C143:C174"/>
    <mergeCell ref="B61:B72"/>
    <mergeCell ref="C61:C72"/>
    <mergeCell ref="D61:D72"/>
    <mergeCell ref="E61:E72"/>
    <mergeCell ref="C91:C95"/>
    <mergeCell ref="D91:D95"/>
    <mergeCell ref="E91:E95"/>
    <mergeCell ref="B96:B101"/>
    <mergeCell ref="C96:C101"/>
    <mergeCell ref="D96:D101"/>
    <mergeCell ref="E96:E101"/>
    <mergeCell ref="E143:E174"/>
    <mergeCell ref="F61:F77"/>
    <mergeCell ref="G61:G77"/>
    <mergeCell ref="B73:B77"/>
    <mergeCell ref="C73:C77"/>
    <mergeCell ref="D73:D77"/>
    <mergeCell ref="E73:E77"/>
    <mergeCell ref="B58:B59"/>
    <mergeCell ref="C58:C59"/>
    <mergeCell ref="D58:D59"/>
    <mergeCell ref="E58:E59"/>
    <mergeCell ref="F58:F60"/>
    <mergeCell ref="G58:G60"/>
    <mergeCell ref="H29:H60"/>
    <mergeCell ref="C45:C49"/>
    <mergeCell ref="D45:D49"/>
    <mergeCell ref="E45:E49"/>
    <mergeCell ref="F45:F49"/>
    <mergeCell ref="G45:G49"/>
    <mergeCell ref="B50:B51"/>
    <mergeCell ref="C50:C51"/>
    <mergeCell ref="D50:D51"/>
    <mergeCell ref="E50:E51"/>
    <mergeCell ref="F50:F57"/>
    <mergeCell ref="G50:G57"/>
    <mergeCell ref="B52:B57"/>
    <mergeCell ref="C52:C57"/>
    <mergeCell ref="D52:D57"/>
    <mergeCell ref="E52:E57"/>
    <mergeCell ref="B40:B44"/>
    <mergeCell ref="C40:C44"/>
    <mergeCell ref="D40:D44"/>
    <mergeCell ref="E40:E44"/>
    <mergeCell ref="B45:B49"/>
    <mergeCell ref="F40:F44"/>
    <mergeCell ref="G29:G39"/>
    <mergeCell ref="G40:G44"/>
    <mergeCell ref="F29:F39"/>
    <mergeCell ref="A6:A28"/>
    <mergeCell ref="B24:B28"/>
    <mergeCell ref="C24:C28"/>
    <mergeCell ref="B17:B19"/>
    <mergeCell ref="C17:C19"/>
    <mergeCell ref="B20:B23"/>
    <mergeCell ref="C20:C23"/>
    <mergeCell ref="B6:B9"/>
    <mergeCell ref="C6:C9"/>
    <mergeCell ref="B10:B16"/>
    <mergeCell ref="C10:C16"/>
    <mergeCell ref="A29:A60"/>
    <mergeCell ref="B34:B39"/>
    <mergeCell ref="C34:C39"/>
    <mergeCell ref="D34:D39"/>
    <mergeCell ref="E34:E39"/>
    <mergeCell ref="B29:B33"/>
    <mergeCell ref="C29:C33"/>
    <mergeCell ref="D29:D33"/>
    <mergeCell ref="E29:E33"/>
    <mergeCell ref="H6:H28"/>
    <mergeCell ref="D20:D23"/>
    <mergeCell ref="E20:E23"/>
    <mergeCell ref="F20:F28"/>
    <mergeCell ref="G20:G28"/>
    <mergeCell ref="D24:D28"/>
    <mergeCell ref="E24:E28"/>
    <mergeCell ref="F6:F19"/>
    <mergeCell ref="G6:G19"/>
    <mergeCell ref="D10:D16"/>
    <mergeCell ref="E10:E16"/>
    <mergeCell ref="D17:D19"/>
    <mergeCell ref="E17:E19"/>
    <mergeCell ref="D6:D9"/>
    <mergeCell ref="E6:E9"/>
    <mergeCell ref="F96:F108"/>
    <mergeCell ref="G96:G108"/>
    <mergeCell ref="B102:B108"/>
    <mergeCell ref="C102:C108"/>
    <mergeCell ref="D102:D108"/>
    <mergeCell ref="E102:E108"/>
    <mergeCell ref="G78:G95"/>
    <mergeCell ref="B91:B95"/>
    <mergeCell ref="B78:B90"/>
    <mergeCell ref="C78:C90"/>
    <mergeCell ref="D78:D90"/>
    <mergeCell ref="E78:E90"/>
    <mergeCell ref="F78:F95"/>
  </mergeCells>
  <conditionalFormatting sqref="C6:C28">
    <cfRule type="cellIs" dxfId="124" priority="56" stopIfTrue="1" operator="equal">
      <formula>0</formula>
    </cfRule>
    <cfRule type="cellIs" dxfId="123" priority="57" stopIfTrue="1" operator="lessThan">
      <formula>0.5</formula>
    </cfRule>
    <cfRule type="cellIs" dxfId="122" priority="58" stopIfTrue="1" operator="lessThan">
      <formula>0.7</formula>
    </cfRule>
    <cfRule type="cellIs" dxfId="121" priority="59" stopIfTrue="1" operator="greaterThanOrEqual">
      <formula>0.7</formula>
    </cfRule>
  </conditionalFormatting>
  <conditionalFormatting sqref="G6:G28">
    <cfRule type="cellIs" dxfId="120" priority="60" stopIfTrue="1" operator="equal">
      <formula>0</formula>
    </cfRule>
    <cfRule type="cellIs" dxfId="119" priority="61" stopIfTrue="1" operator="lessThan">
      <formula>0.5</formula>
    </cfRule>
    <cfRule type="cellIs" dxfId="118" priority="62" stopIfTrue="1" operator="lessThan">
      <formula>0.7</formula>
    </cfRule>
    <cfRule type="cellIs" dxfId="117" priority="63" stopIfTrue="1" operator="greaterThanOrEqual">
      <formula>0.7</formula>
    </cfRule>
  </conditionalFormatting>
  <conditionalFormatting sqref="C29:C60">
    <cfRule type="cellIs" dxfId="116" priority="48" stopIfTrue="1" operator="equal">
      <formula>0</formula>
    </cfRule>
    <cfRule type="cellIs" dxfId="115" priority="49" stopIfTrue="1" operator="lessThan">
      <formula>0.5</formula>
    </cfRule>
    <cfRule type="cellIs" dxfId="114" priority="50" stopIfTrue="1" operator="lessThan">
      <formula>0.7</formula>
    </cfRule>
    <cfRule type="cellIs" dxfId="113" priority="51" stopIfTrue="1" operator="greaterThanOrEqual">
      <formula>0.7</formula>
    </cfRule>
  </conditionalFormatting>
  <conditionalFormatting sqref="G29:G60">
    <cfRule type="cellIs" dxfId="112" priority="52" stopIfTrue="1" operator="equal">
      <formula>0</formula>
    </cfRule>
    <cfRule type="cellIs" dxfId="111" priority="53" stopIfTrue="1" operator="lessThan">
      <formula>0.5</formula>
    </cfRule>
    <cfRule type="cellIs" dxfId="110" priority="54" stopIfTrue="1" operator="lessThan">
      <formula>0.7</formula>
    </cfRule>
    <cfRule type="cellIs" dxfId="109" priority="55" stopIfTrue="1" operator="greaterThanOrEqual">
      <formula>0.7</formula>
    </cfRule>
  </conditionalFormatting>
  <conditionalFormatting sqref="B61">
    <cfRule type="expression" dxfId="108" priority="39">
      <formula>LEN(B61)&gt;255</formula>
    </cfRule>
  </conditionalFormatting>
  <conditionalFormatting sqref="B73 B91 B109 B102">
    <cfRule type="expression" dxfId="107" priority="38">
      <formula>LEN(B73)&gt;255</formula>
    </cfRule>
  </conditionalFormatting>
  <conditionalFormatting sqref="D61">
    <cfRule type="expression" dxfId="106" priority="37">
      <formula>LEN(D61)&gt;255</formula>
    </cfRule>
  </conditionalFormatting>
  <conditionalFormatting sqref="D73 D91 D109 D102">
    <cfRule type="expression" dxfId="105" priority="36">
      <formula>LEN(D73)&gt;255</formula>
    </cfRule>
  </conditionalFormatting>
  <conditionalFormatting sqref="E61">
    <cfRule type="expression" dxfId="104" priority="35">
      <formula>LEN(E61)&gt;255</formula>
    </cfRule>
  </conditionalFormatting>
  <conditionalFormatting sqref="E73 E91 E109 E102">
    <cfRule type="expression" dxfId="103" priority="34">
      <formula>LEN(E73)&gt;255</formula>
    </cfRule>
  </conditionalFormatting>
  <conditionalFormatting sqref="F61">
    <cfRule type="expression" dxfId="102" priority="33">
      <formula>LEN(F61)&gt;255</formula>
    </cfRule>
  </conditionalFormatting>
  <conditionalFormatting sqref="F109">
    <cfRule type="expression" dxfId="101" priority="32">
      <formula>LEN(F109)&gt;255</formula>
    </cfRule>
  </conditionalFormatting>
  <conditionalFormatting sqref="C61:C132">
    <cfRule type="cellIs" dxfId="100" priority="40" stopIfTrue="1" operator="equal">
      <formula>0</formula>
    </cfRule>
  </conditionalFormatting>
  <conditionalFormatting sqref="C61:C132">
    <cfRule type="cellIs" dxfId="99" priority="41" stopIfTrue="1" operator="lessThan">
      <formula>0.5</formula>
    </cfRule>
  </conditionalFormatting>
  <conditionalFormatting sqref="C61:C132">
    <cfRule type="cellIs" dxfId="98" priority="42" stopIfTrue="1" operator="lessThan">
      <formula>0.7</formula>
    </cfRule>
  </conditionalFormatting>
  <conditionalFormatting sqref="C61:C132">
    <cfRule type="cellIs" dxfId="97" priority="43" stopIfTrue="1" operator="greaterThanOrEqual">
      <formula>0.7</formula>
    </cfRule>
  </conditionalFormatting>
  <conditionalFormatting sqref="G61:G132">
    <cfRule type="cellIs" dxfId="96" priority="44" stopIfTrue="1" operator="equal">
      <formula>0</formula>
    </cfRule>
  </conditionalFormatting>
  <conditionalFormatting sqref="G61:G132">
    <cfRule type="cellIs" dxfId="95" priority="45" stopIfTrue="1" operator="lessThan">
      <formula>0.5</formula>
    </cfRule>
  </conditionalFormatting>
  <conditionalFormatting sqref="G61:G132">
    <cfRule type="cellIs" dxfId="94" priority="46" stopIfTrue="1" operator="lessThan">
      <formula>0.7</formula>
    </cfRule>
  </conditionalFormatting>
  <conditionalFormatting sqref="G61:G132">
    <cfRule type="cellIs" dxfId="93" priority="47" stopIfTrue="1" operator="greaterThanOrEqual">
      <formula>0.7</formula>
    </cfRule>
  </conditionalFormatting>
  <conditionalFormatting sqref="B133">
    <cfRule type="expression" dxfId="92" priority="23">
      <formula>LEN(B133)&gt;255</formula>
    </cfRule>
  </conditionalFormatting>
  <conditionalFormatting sqref="B137 B140">
    <cfRule type="expression" dxfId="91" priority="22">
      <formula>LEN(B137)&gt;255</formula>
    </cfRule>
  </conditionalFormatting>
  <conditionalFormatting sqref="D133">
    <cfRule type="expression" dxfId="90" priority="21">
      <formula>LEN(D133)&gt;255</formula>
    </cfRule>
  </conditionalFormatting>
  <conditionalFormatting sqref="D137 D140">
    <cfRule type="expression" dxfId="89" priority="20">
      <formula>LEN(D137)&gt;255</formula>
    </cfRule>
  </conditionalFormatting>
  <conditionalFormatting sqref="E133">
    <cfRule type="expression" dxfId="88" priority="19">
      <formula>LEN(E133)&gt;255</formula>
    </cfRule>
  </conditionalFormatting>
  <conditionalFormatting sqref="E137 E140">
    <cfRule type="expression" dxfId="87" priority="18">
      <formula>LEN(E137)&gt;255</formula>
    </cfRule>
  </conditionalFormatting>
  <conditionalFormatting sqref="F133">
    <cfRule type="expression" dxfId="86" priority="17">
      <formula>LEN(F133)&gt;255</formula>
    </cfRule>
  </conditionalFormatting>
  <conditionalFormatting sqref="C133:C142">
    <cfRule type="cellIs" dxfId="85" priority="24" stopIfTrue="1" operator="equal">
      <formula>0</formula>
    </cfRule>
  </conditionalFormatting>
  <conditionalFormatting sqref="C133:C142">
    <cfRule type="cellIs" dxfId="84" priority="25" stopIfTrue="1" operator="lessThan">
      <formula>0.5</formula>
    </cfRule>
  </conditionalFormatting>
  <conditionalFormatting sqref="C133:C142">
    <cfRule type="cellIs" dxfId="83" priority="26" stopIfTrue="1" operator="lessThan">
      <formula>0.7</formula>
    </cfRule>
  </conditionalFormatting>
  <conditionalFormatting sqref="C133:C142">
    <cfRule type="cellIs" dxfId="82" priority="27" stopIfTrue="1" operator="greaterThanOrEqual">
      <formula>0.7</formula>
    </cfRule>
  </conditionalFormatting>
  <conditionalFormatting sqref="G133:G142">
    <cfRule type="cellIs" dxfId="81" priority="28" stopIfTrue="1" operator="equal">
      <formula>0</formula>
    </cfRule>
  </conditionalFormatting>
  <conditionalFormatting sqref="G133:G142">
    <cfRule type="cellIs" dxfId="80" priority="29" stopIfTrue="1" operator="lessThan">
      <formula>0.5</formula>
    </cfRule>
  </conditionalFormatting>
  <conditionalFormatting sqref="G133:G142">
    <cfRule type="cellIs" dxfId="79" priority="30" stopIfTrue="1" operator="lessThan">
      <formula>0.7</formula>
    </cfRule>
  </conditionalFormatting>
  <conditionalFormatting sqref="G133:G142">
    <cfRule type="cellIs" dxfId="78" priority="31" stopIfTrue="1" operator="greaterThanOrEqual">
      <formula>0.7</formula>
    </cfRule>
  </conditionalFormatting>
  <conditionalFormatting sqref="C143:C188">
    <cfRule type="cellIs" dxfId="77" priority="9" stopIfTrue="1" operator="equal">
      <formula>0</formula>
    </cfRule>
    <cfRule type="cellIs" dxfId="76" priority="10" stopIfTrue="1" operator="lessThan">
      <formula>0.5</formula>
    </cfRule>
    <cfRule type="cellIs" dxfId="75" priority="11" stopIfTrue="1" operator="lessThan">
      <formula>0.7</formula>
    </cfRule>
    <cfRule type="cellIs" dxfId="74" priority="12" stopIfTrue="1" operator="greaterThanOrEqual">
      <formula>0.7</formula>
    </cfRule>
  </conditionalFormatting>
  <conditionalFormatting sqref="G143:G188">
    <cfRule type="cellIs" dxfId="73" priority="13" stopIfTrue="1" operator="equal">
      <formula>0</formula>
    </cfRule>
    <cfRule type="cellIs" dxfId="72" priority="14" stopIfTrue="1" operator="lessThan">
      <formula>0.5</formula>
    </cfRule>
    <cfRule type="cellIs" dxfId="71" priority="15" stopIfTrue="1" operator="lessThan">
      <formula>0.7</formula>
    </cfRule>
    <cfRule type="cellIs" dxfId="70" priority="16" stopIfTrue="1" operator="greaterThanOrEqual">
      <formula>0.7</formula>
    </cfRule>
  </conditionalFormatting>
  <conditionalFormatting sqref="C189:C200">
    <cfRule type="cellIs" dxfId="69" priority="1" stopIfTrue="1" operator="equal">
      <formula>0</formula>
    </cfRule>
    <cfRule type="cellIs" dxfId="68" priority="2" stopIfTrue="1" operator="lessThan">
      <formula>0.5</formula>
    </cfRule>
    <cfRule type="cellIs" dxfId="67" priority="3" stopIfTrue="1" operator="lessThan">
      <formula>0.7</formula>
    </cfRule>
    <cfRule type="cellIs" dxfId="66" priority="4" stopIfTrue="1" operator="greaterThanOrEqual">
      <formula>0.7</formula>
    </cfRule>
  </conditionalFormatting>
  <conditionalFormatting sqref="G189:G200">
    <cfRule type="cellIs" dxfId="65" priority="5" stopIfTrue="1" operator="equal">
      <formula>0</formula>
    </cfRule>
    <cfRule type="cellIs" dxfId="64" priority="6" stopIfTrue="1" operator="lessThan">
      <formula>0.5</formula>
    </cfRule>
    <cfRule type="cellIs" dxfId="63" priority="7" stopIfTrue="1" operator="lessThan">
      <formula>0.7</formula>
    </cfRule>
    <cfRule type="cellIs" dxfId="62" priority="8" stopIfTrue="1" operator="greaterThanOrEqual">
      <formula>0.7</formula>
    </cfRule>
  </conditionalFormatting>
  <conditionalFormatting sqref="H6:H200">
    <cfRule type="cellIs" dxfId="61" priority="64" stopIfTrue="1" operator="equal">
      <formula>0</formula>
    </cfRule>
  </conditionalFormatting>
  <conditionalFormatting sqref="H6:H200">
    <cfRule type="cellIs" dxfId="60" priority="65" stopIfTrue="1" operator="lessThan">
      <formula>0.5</formula>
    </cfRule>
  </conditionalFormatting>
  <conditionalFormatting sqref="H6:H200">
    <cfRule type="cellIs" dxfId="59" priority="66" stopIfTrue="1" operator="lessThan">
      <formula>0.7</formula>
    </cfRule>
  </conditionalFormatting>
  <conditionalFormatting sqref="H6:H200">
    <cfRule type="cellIs" dxfId="58" priority="67" stopIfTrue="1" operator="greaterThanOrEqual">
      <formula>0.7</formula>
    </cfRule>
  </conditionalFormatting>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B94-2CA8-497A-8CFA-9C6987824B0D}">
  <sheetPr codeName="Sheet26111111111">
    <tabColor theme="5"/>
    <pageSetUpPr fitToPage="1"/>
  </sheetPr>
  <dimension ref="A1:CC6"/>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A3" sqref="A3"/>
    </sheetView>
  </sheetViews>
  <sheetFormatPr defaultColWidth="8.69140625" defaultRowHeight="21" x14ac:dyDescent="0.7"/>
  <cols>
    <col min="1" max="1" width="5.69140625" style="120" customWidth="1"/>
    <col min="2" max="4" width="10.69140625" style="171" customWidth="1"/>
    <col min="5" max="5" width="9" style="173" bestFit="1" customWidth="1"/>
    <col min="6" max="6" width="7.15234375" style="173" bestFit="1" customWidth="1"/>
    <col min="7" max="7" width="9.765625" style="174" bestFit="1" customWidth="1"/>
    <col min="8" max="8" width="30.69140625" style="175" customWidth="1"/>
    <col min="9" max="9" width="50.69140625" style="69" customWidth="1"/>
    <col min="10" max="13" width="10.3828125" style="61" customWidth="1"/>
    <col min="14" max="81" width="8.69140625" style="61"/>
    <col min="82" max="16384" width="8.69140625" style="12"/>
  </cols>
  <sheetData>
    <row r="1" spans="1:9" s="20" customFormat="1" ht="21" customHeight="1" x14ac:dyDescent="0.7">
      <c r="B1" s="18"/>
      <c r="C1" s="18"/>
      <c r="D1" s="18"/>
      <c r="E1" s="18"/>
      <c r="F1" s="18"/>
      <c r="H1" s="121"/>
    </row>
    <row r="2" spans="1:9" s="20" customFormat="1" ht="21" customHeight="1" x14ac:dyDescent="0.7">
      <c r="A2" s="21" t="s">
        <v>3</v>
      </c>
      <c r="B2" s="18"/>
      <c r="C2" s="18"/>
      <c r="D2" s="24"/>
      <c r="E2" s="24"/>
      <c r="F2" s="24"/>
      <c r="G2" s="41"/>
      <c r="H2" s="122"/>
      <c r="I2" s="41"/>
    </row>
    <row r="3" spans="1:9" s="20" customFormat="1" ht="21" customHeight="1" x14ac:dyDescent="0.7">
      <c r="A3" s="81" t="str" cm="1">
        <f t="array" aca="1" ref="A3" ca="1">MID(CELL("filename",A1),FIND("]",CELL("filename",A1))+1,256)</f>
        <v>Log</v>
      </c>
      <c r="B3" s="18"/>
      <c r="C3" s="18"/>
      <c r="D3" s="24"/>
      <c r="E3" s="24"/>
      <c r="F3" s="24"/>
      <c r="G3" s="41"/>
      <c r="H3" s="122"/>
      <c r="I3" s="41"/>
    </row>
    <row r="4" spans="1:9" s="20" customFormat="1" ht="4.95" customHeight="1" x14ac:dyDescent="0.7">
      <c r="A4" s="23" t="str">
        <f>IF($B4="","",SUBTOTAL(3,$B4:$B$5)*1)</f>
        <v/>
      </c>
      <c r="B4" s="24"/>
      <c r="C4" s="24"/>
      <c r="D4" s="24"/>
      <c r="E4" s="24"/>
      <c r="F4" s="24"/>
      <c r="G4" s="41"/>
      <c r="H4" s="122"/>
      <c r="I4" s="41"/>
    </row>
    <row r="5" spans="1:9" s="18" customFormat="1" ht="63" customHeight="1" x14ac:dyDescent="0.7">
      <c r="A5" s="149" t="s">
        <v>4</v>
      </c>
      <c r="B5" s="150" t="s">
        <v>1136</v>
      </c>
      <c r="C5" s="150" t="s">
        <v>1137</v>
      </c>
      <c r="D5" s="150" t="s">
        <v>1138</v>
      </c>
      <c r="E5" s="151" t="s">
        <v>1139</v>
      </c>
      <c r="F5" s="152" t="s">
        <v>1140</v>
      </c>
      <c r="G5" s="152" t="s">
        <v>35</v>
      </c>
      <c r="H5" s="153" t="s">
        <v>691</v>
      </c>
      <c r="I5" s="154" t="s">
        <v>1141</v>
      </c>
    </row>
    <row r="6" spans="1:9" ht="36" customHeight="1" x14ac:dyDescent="0.7">
      <c r="E6" s="172"/>
    </row>
  </sheetData>
  <sheetProtection algorithmName="SHA-512" hashValue="tQsKZPYMemfuH7g/+WPNOD7Y6xIgk3kZXN2kJ66uxUw/bsqAaRmgt+7l+0BGW8E+muELxOvlKjtn2qz4jLer3A==" saltValue="8kBpdLELIVG2K6F3gREMLw==" spinCount="100000" sheet="1" objects="1" scenarios="1"/>
  <sortState xmlns:xlrd2="http://schemas.microsoft.com/office/spreadsheetml/2017/richdata2" ref="A5:I5">
    <sortCondition ref="I5"/>
  </sortState>
  <pageMargins left="0.59055118110236227" right="0.39370078740157483" top="0.39370078740157483" bottom="0.39370078740157483" header="0.31496062992125984" footer="0.31496062992125984"/>
  <pageSetup paperSize="9" scale="47" fitToHeight="0" orientation="portrait" verticalDpi="0" r:id="rId1"/>
  <drawing r:id="rId2"/>
  <legacyDrawing r:id="rId3"/>
  <controls>
    <mc:AlternateContent xmlns:mc="http://schemas.openxmlformats.org/markup-compatibility/2006">
      <mc:Choice Requires="x14">
        <control shapeId="23562" r:id="rId4" name="ComboBox2">
          <controlPr defaultSize="0" print="0" autoLine="0" r:id="rId5">
            <anchor>
              <from>
                <xdr:col>8</xdr:col>
                <xdr:colOff>3939540</xdr:colOff>
                <xdr:row>2</xdr:row>
                <xdr:rowOff>0</xdr:rowOff>
              </from>
              <to>
                <xdr:col>9</xdr:col>
                <xdr:colOff>0</xdr:colOff>
                <xdr:row>2</xdr:row>
                <xdr:rowOff>259080</xdr:rowOff>
              </to>
            </anchor>
          </controlPr>
        </control>
      </mc:Choice>
      <mc:Fallback>
        <control shapeId="23562" r:id="rId4" name="ComboBox2"/>
      </mc:Fallback>
    </mc:AlternateContent>
    <mc:AlternateContent xmlns:mc="http://schemas.openxmlformats.org/markup-compatibility/2006">
      <mc:Choice Requires="x14">
        <control shapeId="23560" r:id="rId6" name="ComboBox1">
          <controlPr defaultSize="0" print="0" autoLine="0" r:id="rId7">
            <anchor>
              <from>
                <xdr:col>8</xdr:col>
                <xdr:colOff>2293620</xdr:colOff>
                <xdr:row>2</xdr:row>
                <xdr:rowOff>0</xdr:rowOff>
              </from>
              <to>
                <xdr:col>8</xdr:col>
                <xdr:colOff>3939540</xdr:colOff>
                <xdr:row>2</xdr:row>
                <xdr:rowOff>259080</xdr:rowOff>
              </to>
            </anchor>
          </controlPr>
        </control>
      </mc:Choice>
      <mc:Fallback>
        <control shapeId="23560" r:id="rId6" name="ComboBox1"/>
      </mc:Fallback>
    </mc:AlternateContent>
    <mc:AlternateContent xmlns:mc="http://schemas.openxmlformats.org/markup-compatibility/2006">
      <mc:Choice Requires="x14">
        <control shapeId="23561" r:id="rId8" name="Label1">
          <controlPr defaultSize="0" print="0" autoLine="0" r:id="rId9">
            <anchor moveWithCells="1">
              <from>
                <xdr:col>8</xdr:col>
                <xdr:colOff>2293620</xdr:colOff>
                <xdr:row>1</xdr:row>
                <xdr:rowOff>0</xdr:rowOff>
              </from>
              <to>
                <xdr:col>9</xdr:col>
                <xdr:colOff>0</xdr:colOff>
                <xdr:row>2</xdr:row>
                <xdr:rowOff>0</xdr:rowOff>
              </to>
            </anchor>
          </controlPr>
        </control>
      </mc:Choice>
      <mc:Fallback>
        <control shapeId="23561" r:id="rId8" name="Label1"/>
      </mc:Fallback>
    </mc:AlternateContent>
    <mc:AlternateContent xmlns:mc="http://schemas.openxmlformats.org/markup-compatibility/2006">
      <mc:Choice Requires="x14">
        <control shapeId="23557" r:id="rId10" name="OptionButton4">
          <controlPr defaultSize="0" print="0" autoLine="0" r:id="rId11">
            <anchor>
              <from>
                <xdr:col>8</xdr:col>
                <xdr:colOff>53340</xdr:colOff>
                <xdr:row>1</xdr:row>
                <xdr:rowOff>0</xdr:rowOff>
              </from>
              <to>
                <xdr:col>8</xdr:col>
                <xdr:colOff>815340</xdr:colOff>
                <xdr:row>1</xdr:row>
                <xdr:rowOff>243840</xdr:rowOff>
              </to>
            </anchor>
          </controlPr>
        </control>
      </mc:Choice>
      <mc:Fallback>
        <control shapeId="23557" r:id="rId10" name="OptionButton4"/>
      </mc:Fallback>
    </mc:AlternateContent>
    <mc:AlternateContent xmlns:mc="http://schemas.openxmlformats.org/markup-compatibility/2006">
      <mc:Choice Requires="x14">
        <control shapeId="23556" r:id="rId12" name="OptionButton3">
          <controlPr defaultSize="0" print="0" autoLine="0" r:id="rId13">
            <anchor>
              <from>
                <xdr:col>7</xdr:col>
                <xdr:colOff>1790700</xdr:colOff>
                <xdr:row>1</xdr:row>
                <xdr:rowOff>0</xdr:rowOff>
              </from>
              <to>
                <xdr:col>7</xdr:col>
                <xdr:colOff>2453640</xdr:colOff>
                <xdr:row>1</xdr:row>
                <xdr:rowOff>243840</xdr:rowOff>
              </to>
            </anchor>
          </controlPr>
        </control>
      </mc:Choice>
      <mc:Fallback>
        <control shapeId="23556" r:id="rId12" name="OptionButton3"/>
      </mc:Fallback>
    </mc:AlternateContent>
    <mc:AlternateContent xmlns:mc="http://schemas.openxmlformats.org/markup-compatibility/2006">
      <mc:Choice Requires="x14">
        <control shapeId="23555" r:id="rId14" name="OptionButton2">
          <controlPr defaultSize="0" print="0" autoLine="0" r:id="rId15">
            <anchor>
              <from>
                <xdr:col>7</xdr:col>
                <xdr:colOff>434340</xdr:colOff>
                <xdr:row>1</xdr:row>
                <xdr:rowOff>0</xdr:rowOff>
              </from>
              <to>
                <xdr:col>7</xdr:col>
                <xdr:colOff>1333500</xdr:colOff>
                <xdr:row>1</xdr:row>
                <xdr:rowOff>243840</xdr:rowOff>
              </to>
            </anchor>
          </controlPr>
        </control>
      </mc:Choice>
      <mc:Fallback>
        <control shapeId="23555" r:id="rId14" name="OptionButton2"/>
      </mc:Fallback>
    </mc:AlternateContent>
    <mc:AlternateContent xmlns:mc="http://schemas.openxmlformats.org/markup-compatibility/2006">
      <mc:Choice Requires="x14">
        <control shapeId="23554" r:id="rId16" name="OptionButton1">
          <controlPr defaultSize="0" print="0" autoLine="0" r:id="rId17">
            <anchor>
              <from>
                <xdr:col>6</xdr:col>
                <xdr:colOff>259080</xdr:colOff>
                <xdr:row>1</xdr:row>
                <xdr:rowOff>0</xdr:rowOff>
              </from>
              <to>
                <xdr:col>7</xdr:col>
                <xdr:colOff>182880</xdr:colOff>
                <xdr:row>1</xdr:row>
                <xdr:rowOff>243840</xdr:rowOff>
              </to>
            </anchor>
          </controlPr>
        </control>
      </mc:Choice>
      <mc:Fallback>
        <control shapeId="23554" r:id="rId16" name="OptionButton1"/>
      </mc:Fallback>
    </mc:AlternateContent>
    <mc:AlternateContent xmlns:mc="http://schemas.openxmlformats.org/markup-compatibility/2006">
      <mc:Choice Requires="x14">
        <control shapeId="23553" r:id="rId18" name="txtSearchBox">
          <controlPr defaultSize="0" print="0" autoLine="0" r:id="rId19">
            <anchor>
              <from>
                <xdr:col>6</xdr:col>
                <xdr:colOff>190500</xdr:colOff>
                <xdr:row>2</xdr:row>
                <xdr:rowOff>0</xdr:rowOff>
              </from>
              <to>
                <xdr:col>8</xdr:col>
                <xdr:colOff>891540</xdr:colOff>
                <xdr:row>2</xdr:row>
                <xdr:rowOff>243840</xdr:rowOff>
              </to>
            </anchor>
          </controlPr>
        </control>
      </mc:Choice>
      <mc:Fallback>
        <control shapeId="23553" r:id="rId18" name="txtSearchBox"/>
      </mc:Fallback>
    </mc:AlternateContent>
  </controls>
  <tableParts count="1">
    <tablePart r:id="rId20"/>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CC64-96DF-418A-BC2E-917499C1D8B3}">
  <sheetPr codeName="Sheet27">
    <tabColor theme="5"/>
    <pageSetUpPr fitToPage="1"/>
  </sheetPr>
  <dimension ref="A1:CD19"/>
  <sheetViews>
    <sheetView showGridLines="0" showRowColHeaders="0" zoomScale="80" zoomScaleNormal="80" workbookViewId="0">
      <pane xSplit="1" ySplit="5" topLeftCell="B6" activePane="bottomRight" state="frozen"/>
      <selection pane="topRight" activeCell="D23" sqref="D23"/>
      <selection pane="bottomLeft" activeCell="D23" sqref="D23"/>
      <selection pane="bottomRight" activeCell="D14" sqref="D14"/>
    </sheetView>
  </sheetViews>
  <sheetFormatPr defaultColWidth="9" defaultRowHeight="21" customHeight="1" x14ac:dyDescent="0.7"/>
  <cols>
    <col min="1" max="1" width="3.69140625" style="6" customWidth="1"/>
    <col min="2" max="2" width="13.53515625" style="176" bestFit="1" customWidth="1"/>
    <col min="3" max="3" width="12.3046875" style="176" bestFit="1" customWidth="1"/>
    <col min="4" max="4" width="13" style="176" bestFit="1" customWidth="1"/>
    <col min="5" max="5" width="14.921875" style="176" bestFit="1" customWidth="1"/>
    <col min="6" max="53" width="3.69140625" style="178" customWidth="1"/>
    <col min="54" max="82" width="9" style="178"/>
    <col min="83" max="16384" width="9" style="5"/>
  </cols>
  <sheetData>
    <row r="1" spans="1:38" s="12" customFormat="1" ht="21" customHeight="1" x14ac:dyDescent="0.7">
      <c r="B1" s="20"/>
      <c r="C1" s="20"/>
      <c r="D1" s="20"/>
      <c r="E1" s="20"/>
    </row>
    <row r="2" spans="1:38" s="12" customFormat="1" ht="21" customHeight="1" x14ac:dyDescent="0.7">
      <c r="A2" s="7" t="s">
        <v>3</v>
      </c>
      <c r="B2" s="20"/>
      <c r="C2" s="126"/>
      <c r="D2" s="126"/>
      <c r="E2" s="126"/>
      <c r="F2" s="42"/>
    </row>
    <row r="3" spans="1:38" s="12" customFormat="1" ht="21" customHeight="1" x14ac:dyDescent="0.7">
      <c r="A3" s="80" t="str" cm="1">
        <f t="array" aca="1" ref="A3" ca="1">MID(CELL("filename",A1),FIND("]",CELL("filename",A1))+1,256)</f>
        <v>User</v>
      </c>
      <c r="B3" s="20"/>
      <c r="C3" s="126"/>
      <c r="D3" s="126"/>
      <c r="E3" s="126"/>
      <c r="F3" s="42"/>
    </row>
    <row r="4" spans="1:38" s="12" customFormat="1" ht="4.95" customHeight="1" x14ac:dyDescent="0.7">
      <c r="B4" s="20"/>
      <c r="C4" s="20"/>
      <c r="D4" s="20"/>
      <c r="E4" s="20"/>
    </row>
    <row r="5" spans="1:38" s="49" customFormat="1" ht="199.95" customHeight="1" x14ac:dyDescent="0.7">
      <c r="A5" s="14" t="s">
        <v>1143</v>
      </c>
      <c r="B5" s="14" t="s">
        <v>1144</v>
      </c>
      <c r="C5" s="14" t="s">
        <v>1145</v>
      </c>
      <c r="D5" s="14" t="s">
        <v>1137</v>
      </c>
      <c r="E5" s="15" t="s">
        <v>1146</v>
      </c>
      <c r="F5" s="43" t="s">
        <v>1147</v>
      </c>
      <c r="G5" s="44" t="str">
        <f ca="1">Instructions!A3</f>
        <v>Instructions</v>
      </c>
      <c r="H5" s="44" t="str">
        <f ca="1">'Glossary&amp;Definitions'!A3</f>
        <v>Glossary&amp;Definitions</v>
      </c>
      <c r="I5" s="44" t="str">
        <f ca="1">DocumentList!A3</f>
        <v>DocumentList</v>
      </c>
      <c r="J5" s="44" t="str">
        <f ca="1">Log!A3</f>
        <v>Log</v>
      </c>
      <c r="K5" s="45" t="str">
        <f ca="1">'InterviewQuestion(P&amp;M)'!A3</f>
        <v>InterviewQuestion(P&amp;M)</v>
      </c>
      <c r="L5" s="45" t="str">
        <f ca="1">'AddDataPoint(P&amp;M)'!A3</f>
        <v>AddDataPoint(P&amp;M)</v>
      </c>
      <c r="M5" s="45" t="str">
        <f ca="1">'DevCoAssessmentInput(P&amp;M)'!A3</f>
        <v>DevCoAssessmentInput(P&amp;M)</v>
      </c>
      <c r="N5" s="45" t="str">
        <f ca="1">'DevCoAssessmentAnalysis(P&amp;M)'!A3</f>
        <v>DevCoAssessmentAnalysis(P&amp;M)</v>
      </c>
      <c r="O5" s="46" t="str">
        <f ca="1">'InterviewQuestion(D&amp;T)'!A3</f>
        <v>InterviewQuestion(D&amp;T)</v>
      </c>
      <c r="P5" s="46" t="str">
        <f ca="1">'AddDataPoint(D&amp;T)'!A3</f>
        <v>AddDataPoint(D&amp;T)</v>
      </c>
      <c r="Q5" s="46" t="str">
        <f ca="1">'DevCoAssessmentInput(D&amp;T)'!A3</f>
        <v>DevCoAssessmentInput(D&amp;T)</v>
      </c>
      <c r="R5" s="46" t="str">
        <f ca="1">'DevCoAssessmentAnalysis(D&amp;T)'!A3</f>
        <v>DevCoAssessmentAnalysis(D&amp;T)</v>
      </c>
      <c r="S5" s="45" t="str">
        <f ca="1">'InterviewQuestion(D&amp;C)'!A3</f>
        <v>InterviewQuestion(D&amp;C)</v>
      </c>
      <c r="T5" s="45" t="str">
        <f ca="1">'AddDataPoint(D&amp;C)'!A3</f>
        <v>AddDataPoint(D&amp;C)</v>
      </c>
      <c r="U5" s="45" t="str">
        <f ca="1">'DevCoAssessmentInput(D&amp;C)'!A3</f>
        <v>DevCoAssessmentInput(D&amp;C)</v>
      </c>
      <c r="V5" s="45" t="str">
        <f ca="1">'DevCoAssessmentAnalysis(D&amp;C)'!A3</f>
        <v>DevCoAssessmentAnalysis(D&amp;C)</v>
      </c>
      <c r="W5" s="46" t="str">
        <f ca="1">'InterviewQuestion(CE&amp;O)'!A3</f>
        <v>InterviewQuestion(CE&amp;O)</v>
      </c>
      <c r="X5" s="46" t="str">
        <f ca="1">'AddDataPoint(CE&amp;O)'!A3</f>
        <v>AddDataPoint(CE&amp;O)</v>
      </c>
      <c r="Y5" s="46" t="str">
        <f ca="1">'DevCoAssessmentInput(CE&amp;O)'!A3</f>
        <v>DevCoAssessmentInput(CE&amp;O)</v>
      </c>
      <c r="Z5" s="46" t="str">
        <f ca="1">'DevCoAssessmentAnalysis(CE&amp;O)'!A3</f>
        <v>DevCoAssessmentAnalysis(CE&amp;O)</v>
      </c>
      <c r="AA5" s="45" t="str">
        <f ca="1">'InterviewQuestion(I&amp;T)'!A3</f>
        <v>InterviewQuestion(I&amp;T)</v>
      </c>
      <c r="AB5" s="45" t="str">
        <f ca="1">'AddDataPoint(I&amp;T)'!A3</f>
        <v>AddDataPoint(I&amp;T)</v>
      </c>
      <c r="AC5" s="45" t="str">
        <f ca="1">'DevCoAssessmentInput(I&amp;T)'!A3</f>
        <v>DevCoAssessmentInput(I&amp;T)</v>
      </c>
      <c r="AD5" s="45" t="str">
        <f ca="1">'DevCoAssessmentAnalysis(I&amp;T)'!A3</f>
        <v>DevCoAssessmentAnalysis(I&amp;T)</v>
      </c>
      <c r="AE5" s="46" t="str">
        <f ca="1">'InterviewQuestion(S&amp;O)'!A3</f>
        <v>InterviewQuestion(S&amp;O)</v>
      </c>
      <c r="AF5" s="46" t="str">
        <f ca="1">'AddDataPoint(S&amp;O)'!A3</f>
        <v>AddDataPoint(S&amp;O)</v>
      </c>
      <c r="AG5" s="46" t="str">
        <f ca="1">'DevCoAssessmentInput(S&amp;O)'!A3</f>
        <v>DevCoAssessmentInput(S&amp;O)</v>
      </c>
      <c r="AH5" s="46" t="str">
        <f ca="1">'DevCoAssessmentAnalysis(S&amp;O)'!A3</f>
        <v>DevCoAssessmentAnalysis(S&amp;O)</v>
      </c>
      <c r="AI5" s="45" t="str">
        <f ca="1">AssessmentSummary!A3</f>
        <v>AssessmentSummary</v>
      </c>
      <c r="AJ5" s="47" t="str">
        <f ca="1">A3</f>
        <v>User</v>
      </c>
      <c r="AK5" s="47" t="str">
        <f ca="1">Setting!A3</f>
        <v>Setting</v>
      </c>
      <c r="AL5" s="48" t="s">
        <v>1148</v>
      </c>
    </row>
    <row r="6" spans="1:38" ht="21" customHeight="1" x14ac:dyDescent="0.7">
      <c r="A6" s="16">
        <f t="shared" ref="A6:A18" si="0">ROW()-5</f>
        <v>1</v>
      </c>
      <c r="B6" s="127" t="s">
        <v>2</v>
      </c>
      <c r="C6" s="127" t="s">
        <v>1149</v>
      </c>
      <c r="D6" s="127" t="s">
        <v>1142</v>
      </c>
      <c r="E6" s="127" t="s">
        <v>0</v>
      </c>
      <c r="F6" s="17" t="s">
        <v>1150</v>
      </c>
      <c r="G6" s="17" t="s">
        <v>1150</v>
      </c>
      <c r="H6" s="17" t="s">
        <v>1150</v>
      </c>
      <c r="I6" s="17" t="s">
        <v>1150</v>
      </c>
      <c r="J6" s="17" t="s">
        <v>1150</v>
      </c>
      <c r="K6" s="17" t="s">
        <v>1150</v>
      </c>
      <c r="L6" s="17" t="s">
        <v>1150</v>
      </c>
      <c r="M6" s="17" t="s">
        <v>1150</v>
      </c>
      <c r="N6" s="17" t="s">
        <v>1150</v>
      </c>
      <c r="O6" s="17" t="s">
        <v>1150</v>
      </c>
      <c r="P6" s="17" t="s">
        <v>1150</v>
      </c>
      <c r="Q6" s="17" t="s">
        <v>1150</v>
      </c>
      <c r="R6" s="17" t="s">
        <v>1150</v>
      </c>
      <c r="S6" s="17" t="s">
        <v>1150</v>
      </c>
      <c r="T6" s="17" t="s">
        <v>1150</v>
      </c>
      <c r="U6" s="17" t="s">
        <v>1150</v>
      </c>
      <c r="V6" s="17" t="s">
        <v>1150</v>
      </c>
      <c r="W6" s="17" t="s">
        <v>1150</v>
      </c>
      <c r="X6" s="17" t="s">
        <v>1150</v>
      </c>
      <c r="Y6" s="17" t="s">
        <v>1150</v>
      </c>
      <c r="Z6" s="17" t="s">
        <v>1150</v>
      </c>
      <c r="AA6" s="17" t="s">
        <v>1150</v>
      </c>
      <c r="AB6" s="17" t="s">
        <v>1150</v>
      </c>
      <c r="AC6" s="17" t="s">
        <v>1150</v>
      </c>
      <c r="AD6" s="17" t="s">
        <v>1150</v>
      </c>
      <c r="AE6" s="17" t="s">
        <v>1150</v>
      </c>
      <c r="AF6" s="17" t="s">
        <v>1150</v>
      </c>
      <c r="AG6" s="17" t="s">
        <v>1150</v>
      </c>
      <c r="AH6" s="17" t="s">
        <v>1150</v>
      </c>
      <c r="AI6" s="17" t="s">
        <v>1150</v>
      </c>
      <c r="AJ6" s="17" t="s">
        <v>1150</v>
      </c>
      <c r="AK6" s="17" t="s">
        <v>1150</v>
      </c>
      <c r="AL6" s="17" t="s">
        <v>1150</v>
      </c>
    </row>
    <row r="7" spans="1:38" ht="21" customHeight="1" x14ac:dyDescent="0.7">
      <c r="A7" s="16">
        <f>ROW()-5</f>
        <v>2</v>
      </c>
      <c r="B7" s="127" t="s">
        <v>1151</v>
      </c>
      <c r="C7" s="127" t="s">
        <v>1152</v>
      </c>
      <c r="D7" s="127" t="s">
        <v>1153</v>
      </c>
      <c r="E7" s="127" t="s">
        <v>0</v>
      </c>
      <c r="F7" s="17" t="s">
        <v>1150</v>
      </c>
      <c r="G7" s="17" t="s">
        <v>1150</v>
      </c>
      <c r="H7" s="17" t="s">
        <v>1150</v>
      </c>
      <c r="I7" s="17" t="s">
        <v>1150</v>
      </c>
      <c r="J7" s="17" t="s">
        <v>1150</v>
      </c>
      <c r="K7" s="17" t="s">
        <v>1150</v>
      </c>
      <c r="L7" s="17" t="s">
        <v>1150</v>
      </c>
      <c r="M7" s="17" t="s">
        <v>1150</v>
      </c>
      <c r="N7" s="17" t="s">
        <v>1150</v>
      </c>
      <c r="O7" s="17" t="s">
        <v>1154</v>
      </c>
      <c r="P7" s="17" t="s">
        <v>1154</v>
      </c>
      <c r="Q7" s="17" t="s">
        <v>1154</v>
      </c>
      <c r="R7" s="17" t="s">
        <v>1154</v>
      </c>
      <c r="S7" s="17" t="s">
        <v>1154</v>
      </c>
      <c r="T7" s="17" t="s">
        <v>1154</v>
      </c>
      <c r="U7" s="17" t="s">
        <v>1154</v>
      </c>
      <c r="V7" s="17" t="s">
        <v>1154</v>
      </c>
      <c r="W7" s="17" t="s">
        <v>1154</v>
      </c>
      <c r="X7" s="17" t="s">
        <v>1154</v>
      </c>
      <c r="Y7" s="17" t="s">
        <v>1154</v>
      </c>
      <c r="Z7" s="17" t="s">
        <v>1154</v>
      </c>
      <c r="AA7" s="17" t="s">
        <v>1154</v>
      </c>
      <c r="AB7" s="17" t="s">
        <v>1154</v>
      </c>
      <c r="AC7" s="17" t="s">
        <v>1154</v>
      </c>
      <c r="AD7" s="17" t="s">
        <v>1154</v>
      </c>
      <c r="AE7" s="17" t="s">
        <v>1154</v>
      </c>
      <c r="AF7" s="17" t="s">
        <v>1154</v>
      </c>
      <c r="AG7" s="17" t="s">
        <v>1154</v>
      </c>
      <c r="AH7" s="17" t="s">
        <v>1154</v>
      </c>
      <c r="AI7" s="17" t="s">
        <v>1154</v>
      </c>
      <c r="AJ7" s="17" t="s">
        <v>1154</v>
      </c>
      <c r="AK7" s="17" t="s">
        <v>1154</v>
      </c>
      <c r="AL7" s="17" t="s">
        <v>1150</v>
      </c>
    </row>
    <row r="8" spans="1:38" ht="21" customHeight="1" x14ac:dyDescent="0.7">
      <c r="A8" s="16">
        <f t="shared" si="0"/>
        <v>3</v>
      </c>
      <c r="B8" s="127" t="s">
        <v>1155</v>
      </c>
      <c r="C8" s="127" t="s">
        <v>1156</v>
      </c>
      <c r="D8" s="127" t="s">
        <v>1157</v>
      </c>
      <c r="E8" s="127" t="s">
        <v>0</v>
      </c>
      <c r="F8" s="17" t="s">
        <v>1150</v>
      </c>
      <c r="G8" s="17" t="s">
        <v>1150</v>
      </c>
      <c r="H8" s="17" t="s">
        <v>1150</v>
      </c>
      <c r="I8" s="17" t="s">
        <v>1150</v>
      </c>
      <c r="J8" s="17" t="s">
        <v>1150</v>
      </c>
      <c r="K8" s="17" t="s">
        <v>1154</v>
      </c>
      <c r="L8" s="17" t="s">
        <v>1154</v>
      </c>
      <c r="M8" s="17" t="s">
        <v>1154</v>
      </c>
      <c r="N8" s="17" t="s">
        <v>1154</v>
      </c>
      <c r="O8" s="17" t="s">
        <v>1150</v>
      </c>
      <c r="P8" s="17" t="s">
        <v>1150</v>
      </c>
      <c r="Q8" s="17" t="s">
        <v>1150</v>
      </c>
      <c r="R8" s="17" t="s">
        <v>1150</v>
      </c>
      <c r="S8" s="17" t="s">
        <v>1154</v>
      </c>
      <c r="T8" s="17" t="s">
        <v>1154</v>
      </c>
      <c r="U8" s="17" t="s">
        <v>1154</v>
      </c>
      <c r="V8" s="17" t="s">
        <v>1154</v>
      </c>
      <c r="W8" s="17" t="s">
        <v>1154</v>
      </c>
      <c r="X8" s="17" t="s">
        <v>1154</v>
      </c>
      <c r="Y8" s="17" t="s">
        <v>1154</v>
      </c>
      <c r="Z8" s="17" t="s">
        <v>1154</v>
      </c>
      <c r="AA8" s="17" t="s">
        <v>1154</v>
      </c>
      <c r="AB8" s="17" t="s">
        <v>1154</v>
      </c>
      <c r="AC8" s="17" t="s">
        <v>1154</v>
      </c>
      <c r="AD8" s="17" t="s">
        <v>1154</v>
      </c>
      <c r="AE8" s="17" t="s">
        <v>1154</v>
      </c>
      <c r="AF8" s="17" t="s">
        <v>1154</v>
      </c>
      <c r="AG8" s="17" t="s">
        <v>1154</v>
      </c>
      <c r="AH8" s="17" t="s">
        <v>1154</v>
      </c>
      <c r="AI8" s="17" t="s">
        <v>1154</v>
      </c>
      <c r="AJ8" s="17" t="s">
        <v>1154</v>
      </c>
      <c r="AK8" s="17" t="s">
        <v>1154</v>
      </c>
      <c r="AL8" s="17" t="s">
        <v>1150</v>
      </c>
    </row>
    <row r="9" spans="1:38" ht="21" customHeight="1" x14ac:dyDescent="0.7">
      <c r="A9" s="16">
        <f t="shared" si="0"/>
        <v>4</v>
      </c>
      <c r="B9" s="127" t="s">
        <v>1158</v>
      </c>
      <c r="C9" s="127" t="s">
        <v>1159</v>
      </c>
      <c r="D9" s="127" t="s">
        <v>1160</v>
      </c>
      <c r="E9" s="127" t="s">
        <v>0</v>
      </c>
      <c r="F9" s="17" t="s">
        <v>1150</v>
      </c>
      <c r="G9" s="17" t="s">
        <v>1150</v>
      </c>
      <c r="H9" s="17" t="s">
        <v>1150</v>
      </c>
      <c r="I9" s="17" t="s">
        <v>1150</v>
      </c>
      <c r="J9" s="17" t="s">
        <v>1150</v>
      </c>
      <c r="K9" s="17" t="s">
        <v>1154</v>
      </c>
      <c r="L9" s="17" t="s">
        <v>1154</v>
      </c>
      <c r="M9" s="17" t="s">
        <v>1154</v>
      </c>
      <c r="N9" s="17" t="s">
        <v>1154</v>
      </c>
      <c r="O9" s="17" t="s">
        <v>1154</v>
      </c>
      <c r="P9" s="17" t="s">
        <v>1154</v>
      </c>
      <c r="Q9" s="17" t="s">
        <v>1154</v>
      </c>
      <c r="R9" s="17" t="s">
        <v>1154</v>
      </c>
      <c r="S9" s="17" t="s">
        <v>1150</v>
      </c>
      <c r="T9" s="17" t="s">
        <v>1150</v>
      </c>
      <c r="U9" s="17" t="s">
        <v>1150</v>
      </c>
      <c r="V9" s="17" t="s">
        <v>1150</v>
      </c>
      <c r="W9" s="17" t="s">
        <v>1154</v>
      </c>
      <c r="X9" s="17" t="s">
        <v>1154</v>
      </c>
      <c r="Y9" s="17" t="s">
        <v>1154</v>
      </c>
      <c r="Z9" s="17" t="s">
        <v>1154</v>
      </c>
      <c r="AA9" s="17" t="s">
        <v>1154</v>
      </c>
      <c r="AB9" s="17" t="s">
        <v>1154</v>
      </c>
      <c r="AC9" s="17" t="s">
        <v>1154</v>
      </c>
      <c r="AD9" s="17" t="s">
        <v>1154</v>
      </c>
      <c r="AE9" s="17" t="s">
        <v>1154</v>
      </c>
      <c r="AF9" s="17" t="s">
        <v>1154</v>
      </c>
      <c r="AG9" s="17" t="s">
        <v>1154</v>
      </c>
      <c r="AH9" s="17" t="s">
        <v>1154</v>
      </c>
      <c r="AI9" s="17" t="s">
        <v>1154</v>
      </c>
      <c r="AJ9" s="17" t="s">
        <v>1154</v>
      </c>
      <c r="AK9" s="17" t="s">
        <v>1154</v>
      </c>
      <c r="AL9" s="17" t="s">
        <v>1150</v>
      </c>
    </row>
    <row r="10" spans="1:38" ht="21" customHeight="1" x14ac:dyDescent="0.7">
      <c r="A10" s="16">
        <f t="shared" si="0"/>
        <v>5</v>
      </c>
      <c r="B10" s="127" t="s">
        <v>1161</v>
      </c>
      <c r="C10" s="127" t="s">
        <v>1162</v>
      </c>
      <c r="D10" s="127" t="s">
        <v>1163</v>
      </c>
      <c r="E10" s="127" t="s">
        <v>0</v>
      </c>
      <c r="F10" s="17" t="s">
        <v>1150</v>
      </c>
      <c r="G10" s="17" t="s">
        <v>1150</v>
      </c>
      <c r="H10" s="17" t="s">
        <v>1150</v>
      </c>
      <c r="I10" s="17" t="s">
        <v>1150</v>
      </c>
      <c r="J10" s="17" t="s">
        <v>1150</v>
      </c>
      <c r="K10" s="17" t="s">
        <v>1154</v>
      </c>
      <c r="L10" s="17" t="s">
        <v>1154</v>
      </c>
      <c r="M10" s="17" t="s">
        <v>1154</v>
      </c>
      <c r="N10" s="17" t="s">
        <v>1154</v>
      </c>
      <c r="O10" s="17" t="s">
        <v>1154</v>
      </c>
      <c r="P10" s="17" t="s">
        <v>1154</v>
      </c>
      <c r="Q10" s="17" t="s">
        <v>1154</v>
      </c>
      <c r="R10" s="17" t="s">
        <v>1154</v>
      </c>
      <c r="S10" s="17" t="s">
        <v>1154</v>
      </c>
      <c r="T10" s="17" t="s">
        <v>1154</v>
      </c>
      <c r="U10" s="17" t="s">
        <v>1154</v>
      </c>
      <c r="V10" s="17" t="s">
        <v>1154</v>
      </c>
      <c r="W10" s="17" t="s">
        <v>1150</v>
      </c>
      <c r="X10" s="17" t="s">
        <v>1150</v>
      </c>
      <c r="Y10" s="17" t="s">
        <v>1150</v>
      </c>
      <c r="Z10" s="17" t="s">
        <v>1150</v>
      </c>
      <c r="AA10" s="17" t="s">
        <v>1154</v>
      </c>
      <c r="AB10" s="17" t="s">
        <v>1154</v>
      </c>
      <c r="AC10" s="17" t="s">
        <v>1154</v>
      </c>
      <c r="AD10" s="17" t="s">
        <v>1154</v>
      </c>
      <c r="AE10" s="17" t="s">
        <v>1154</v>
      </c>
      <c r="AF10" s="17" t="s">
        <v>1154</v>
      </c>
      <c r="AG10" s="17" t="s">
        <v>1154</v>
      </c>
      <c r="AH10" s="17" t="s">
        <v>1154</v>
      </c>
      <c r="AI10" s="17" t="s">
        <v>1154</v>
      </c>
      <c r="AJ10" s="17" t="s">
        <v>1154</v>
      </c>
      <c r="AK10" s="17" t="s">
        <v>1154</v>
      </c>
      <c r="AL10" s="17" t="s">
        <v>1150</v>
      </c>
    </row>
    <row r="11" spans="1:38" ht="21" customHeight="1" x14ac:dyDescent="0.7">
      <c r="A11" s="16">
        <f t="shared" si="0"/>
        <v>6</v>
      </c>
      <c r="B11" s="127" t="s">
        <v>1164</v>
      </c>
      <c r="C11" s="127" t="s">
        <v>1165</v>
      </c>
      <c r="D11" s="127" t="s">
        <v>1166</v>
      </c>
      <c r="E11" s="127" t="s">
        <v>0</v>
      </c>
      <c r="F11" s="17" t="s">
        <v>1150</v>
      </c>
      <c r="G11" s="17" t="s">
        <v>1150</v>
      </c>
      <c r="H11" s="17" t="s">
        <v>1150</v>
      </c>
      <c r="I11" s="17" t="s">
        <v>1150</v>
      </c>
      <c r="J11" s="17" t="s">
        <v>1150</v>
      </c>
      <c r="K11" s="17" t="s">
        <v>1154</v>
      </c>
      <c r="L11" s="17" t="s">
        <v>1154</v>
      </c>
      <c r="M11" s="17" t="s">
        <v>1154</v>
      </c>
      <c r="N11" s="17" t="s">
        <v>1154</v>
      </c>
      <c r="O11" s="17" t="s">
        <v>1154</v>
      </c>
      <c r="P11" s="17" t="s">
        <v>1154</v>
      </c>
      <c r="Q11" s="17" t="s">
        <v>1154</v>
      </c>
      <c r="R11" s="17" t="s">
        <v>1154</v>
      </c>
      <c r="S11" s="17" t="s">
        <v>1154</v>
      </c>
      <c r="T11" s="17" t="s">
        <v>1154</v>
      </c>
      <c r="U11" s="17" t="s">
        <v>1154</v>
      </c>
      <c r="V11" s="17" t="s">
        <v>1154</v>
      </c>
      <c r="W11" s="17" t="s">
        <v>1154</v>
      </c>
      <c r="X11" s="17" t="s">
        <v>1154</v>
      </c>
      <c r="Y11" s="17" t="s">
        <v>1154</v>
      </c>
      <c r="Z11" s="17" t="s">
        <v>1154</v>
      </c>
      <c r="AA11" s="17" t="s">
        <v>1150</v>
      </c>
      <c r="AB11" s="17" t="s">
        <v>1150</v>
      </c>
      <c r="AC11" s="17" t="s">
        <v>1150</v>
      </c>
      <c r="AD11" s="17" t="s">
        <v>1150</v>
      </c>
      <c r="AE11" s="17" t="s">
        <v>1154</v>
      </c>
      <c r="AF11" s="17" t="s">
        <v>1154</v>
      </c>
      <c r="AG11" s="17" t="s">
        <v>1154</v>
      </c>
      <c r="AH11" s="17" t="s">
        <v>1154</v>
      </c>
      <c r="AI11" s="17" t="s">
        <v>1154</v>
      </c>
      <c r="AJ11" s="17" t="s">
        <v>1154</v>
      </c>
      <c r="AK11" s="17" t="s">
        <v>1154</v>
      </c>
      <c r="AL11" s="17" t="s">
        <v>1150</v>
      </c>
    </row>
    <row r="12" spans="1:38" ht="21" customHeight="1" x14ac:dyDescent="0.7">
      <c r="A12" s="16">
        <f t="shared" si="0"/>
        <v>7</v>
      </c>
      <c r="B12" s="127" t="s">
        <v>1167</v>
      </c>
      <c r="C12" s="127" t="s">
        <v>1168</v>
      </c>
      <c r="D12" s="127" t="s">
        <v>1169</v>
      </c>
      <c r="E12" s="127" t="s">
        <v>0</v>
      </c>
      <c r="F12" s="17" t="s">
        <v>1150</v>
      </c>
      <c r="G12" s="17" t="s">
        <v>1150</v>
      </c>
      <c r="H12" s="17" t="s">
        <v>1150</v>
      </c>
      <c r="I12" s="17" t="s">
        <v>1150</v>
      </c>
      <c r="J12" s="17" t="s">
        <v>1150</v>
      </c>
      <c r="K12" s="17" t="s">
        <v>1154</v>
      </c>
      <c r="L12" s="17" t="s">
        <v>1154</v>
      </c>
      <c r="M12" s="17" t="s">
        <v>1154</v>
      </c>
      <c r="N12" s="17" t="s">
        <v>1154</v>
      </c>
      <c r="O12" s="17" t="s">
        <v>1154</v>
      </c>
      <c r="P12" s="17" t="s">
        <v>1154</v>
      </c>
      <c r="Q12" s="17" t="s">
        <v>1154</v>
      </c>
      <c r="R12" s="17" t="s">
        <v>1154</v>
      </c>
      <c r="S12" s="17" t="s">
        <v>1154</v>
      </c>
      <c r="T12" s="17" t="s">
        <v>1154</v>
      </c>
      <c r="U12" s="17" t="s">
        <v>1154</v>
      </c>
      <c r="V12" s="17" t="s">
        <v>1154</v>
      </c>
      <c r="W12" s="17" t="s">
        <v>1154</v>
      </c>
      <c r="X12" s="17" t="s">
        <v>1154</v>
      </c>
      <c r="Y12" s="17" t="s">
        <v>1154</v>
      </c>
      <c r="Z12" s="17" t="s">
        <v>1154</v>
      </c>
      <c r="AA12" s="17" t="s">
        <v>1154</v>
      </c>
      <c r="AB12" s="17" t="s">
        <v>1154</v>
      </c>
      <c r="AC12" s="17" t="s">
        <v>1154</v>
      </c>
      <c r="AD12" s="17" t="s">
        <v>1154</v>
      </c>
      <c r="AE12" s="17" t="s">
        <v>1150</v>
      </c>
      <c r="AF12" s="17" t="s">
        <v>1150</v>
      </c>
      <c r="AG12" s="17" t="s">
        <v>1150</v>
      </c>
      <c r="AH12" s="17" t="s">
        <v>1150</v>
      </c>
      <c r="AI12" s="17" t="s">
        <v>1154</v>
      </c>
      <c r="AJ12" s="17" t="s">
        <v>1154</v>
      </c>
      <c r="AK12" s="17" t="s">
        <v>1154</v>
      </c>
      <c r="AL12" s="17" t="s">
        <v>1150</v>
      </c>
    </row>
    <row r="13" spans="1:38" ht="21" customHeight="1" x14ac:dyDescent="0.7">
      <c r="A13" s="16">
        <f t="shared" si="0"/>
        <v>8</v>
      </c>
      <c r="B13" s="127" t="s">
        <v>1170</v>
      </c>
      <c r="C13" s="127" t="s">
        <v>1152</v>
      </c>
      <c r="D13" s="127" t="s">
        <v>1171</v>
      </c>
      <c r="E13" s="127" t="s">
        <v>0</v>
      </c>
      <c r="F13" s="17" t="s">
        <v>1150</v>
      </c>
      <c r="G13" s="17" t="s">
        <v>1150</v>
      </c>
      <c r="H13" s="17" t="s">
        <v>1150</v>
      </c>
      <c r="I13" s="17" t="s">
        <v>1150</v>
      </c>
      <c r="J13" s="17" t="s">
        <v>1150</v>
      </c>
      <c r="K13" s="17" t="s">
        <v>1150</v>
      </c>
      <c r="L13" s="17" t="s">
        <v>1150</v>
      </c>
      <c r="M13" s="17" t="s">
        <v>1150</v>
      </c>
      <c r="N13" s="17" t="s">
        <v>1150</v>
      </c>
      <c r="O13" s="17" t="s">
        <v>1154</v>
      </c>
      <c r="P13" s="17" t="s">
        <v>1154</v>
      </c>
      <c r="Q13" s="17" t="s">
        <v>1154</v>
      </c>
      <c r="R13" s="17" t="s">
        <v>1154</v>
      </c>
      <c r="S13" s="17" t="s">
        <v>1154</v>
      </c>
      <c r="T13" s="17" t="s">
        <v>1154</v>
      </c>
      <c r="U13" s="17" t="s">
        <v>1154</v>
      </c>
      <c r="V13" s="17" t="s">
        <v>1154</v>
      </c>
      <c r="W13" s="17" t="s">
        <v>1154</v>
      </c>
      <c r="X13" s="17" t="s">
        <v>1154</v>
      </c>
      <c r="Y13" s="17" t="s">
        <v>1154</v>
      </c>
      <c r="Z13" s="17" t="s">
        <v>1154</v>
      </c>
      <c r="AA13" s="17" t="s">
        <v>1154</v>
      </c>
      <c r="AB13" s="17" t="s">
        <v>1154</v>
      </c>
      <c r="AC13" s="17" t="s">
        <v>1154</v>
      </c>
      <c r="AD13" s="17" t="s">
        <v>1154</v>
      </c>
      <c r="AE13" s="17" t="s">
        <v>1154</v>
      </c>
      <c r="AF13" s="17" t="s">
        <v>1154</v>
      </c>
      <c r="AG13" s="17" t="s">
        <v>1154</v>
      </c>
      <c r="AH13" s="17" t="s">
        <v>1154</v>
      </c>
      <c r="AI13" s="17" t="s">
        <v>1154</v>
      </c>
      <c r="AJ13" s="17" t="s">
        <v>1154</v>
      </c>
      <c r="AK13" s="17" t="s">
        <v>1154</v>
      </c>
      <c r="AL13" s="17" t="s">
        <v>1150</v>
      </c>
    </row>
    <row r="14" spans="1:38" ht="21" customHeight="1" x14ac:dyDescent="0.7">
      <c r="A14" s="16">
        <f t="shared" si="0"/>
        <v>9</v>
      </c>
      <c r="B14" s="127" t="s">
        <v>1172</v>
      </c>
      <c r="C14" s="127" t="s">
        <v>1156</v>
      </c>
      <c r="D14" s="127" t="s">
        <v>1173</v>
      </c>
      <c r="E14" s="127" t="s">
        <v>0</v>
      </c>
      <c r="F14" s="17" t="s">
        <v>1150</v>
      </c>
      <c r="G14" s="17" t="s">
        <v>1150</v>
      </c>
      <c r="H14" s="17" t="s">
        <v>1150</v>
      </c>
      <c r="I14" s="17" t="s">
        <v>1150</v>
      </c>
      <c r="J14" s="17" t="s">
        <v>1150</v>
      </c>
      <c r="K14" s="17" t="s">
        <v>1154</v>
      </c>
      <c r="L14" s="17" t="s">
        <v>1154</v>
      </c>
      <c r="M14" s="17" t="s">
        <v>1154</v>
      </c>
      <c r="N14" s="17" t="s">
        <v>1154</v>
      </c>
      <c r="O14" s="17" t="s">
        <v>1150</v>
      </c>
      <c r="P14" s="17" t="s">
        <v>1150</v>
      </c>
      <c r="Q14" s="17" t="s">
        <v>1150</v>
      </c>
      <c r="R14" s="17" t="s">
        <v>1150</v>
      </c>
      <c r="S14" s="17" t="s">
        <v>1154</v>
      </c>
      <c r="T14" s="17" t="s">
        <v>1154</v>
      </c>
      <c r="U14" s="17" t="s">
        <v>1154</v>
      </c>
      <c r="V14" s="17" t="s">
        <v>1154</v>
      </c>
      <c r="W14" s="17" t="s">
        <v>1154</v>
      </c>
      <c r="X14" s="17" t="s">
        <v>1154</v>
      </c>
      <c r="Y14" s="17" t="s">
        <v>1154</v>
      </c>
      <c r="Z14" s="17" t="s">
        <v>1154</v>
      </c>
      <c r="AA14" s="17" t="s">
        <v>1154</v>
      </c>
      <c r="AB14" s="17" t="s">
        <v>1154</v>
      </c>
      <c r="AC14" s="17" t="s">
        <v>1154</v>
      </c>
      <c r="AD14" s="17" t="s">
        <v>1154</v>
      </c>
      <c r="AE14" s="17" t="s">
        <v>1154</v>
      </c>
      <c r="AF14" s="17" t="s">
        <v>1154</v>
      </c>
      <c r="AG14" s="17" t="s">
        <v>1154</v>
      </c>
      <c r="AH14" s="17" t="s">
        <v>1154</v>
      </c>
      <c r="AI14" s="17" t="s">
        <v>1154</v>
      </c>
      <c r="AJ14" s="17" t="s">
        <v>1154</v>
      </c>
      <c r="AK14" s="17" t="s">
        <v>1154</v>
      </c>
      <c r="AL14" s="17" t="s">
        <v>1150</v>
      </c>
    </row>
    <row r="15" spans="1:38" ht="21" customHeight="1" x14ac:dyDescent="0.7">
      <c r="A15" s="16">
        <f t="shared" si="0"/>
        <v>10</v>
      </c>
      <c r="B15" s="127" t="s">
        <v>1174</v>
      </c>
      <c r="C15" s="127" t="s">
        <v>1159</v>
      </c>
      <c r="D15" s="127" t="s">
        <v>1175</v>
      </c>
      <c r="E15" s="127" t="s">
        <v>0</v>
      </c>
      <c r="F15" s="17" t="s">
        <v>1150</v>
      </c>
      <c r="G15" s="17" t="s">
        <v>1150</v>
      </c>
      <c r="H15" s="17" t="s">
        <v>1150</v>
      </c>
      <c r="I15" s="17" t="s">
        <v>1150</v>
      </c>
      <c r="J15" s="17" t="s">
        <v>1150</v>
      </c>
      <c r="K15" s="17" t="s">
        <v>1154</v>
      </c>
      <c r="L15" s="17" t="s">
        <v>1154</v>
      </c>
      <c r="M15" s="17" t="s">
        <v>1154</v>
      </c>
      <c r="N15" s="17" t="s">
        <v>1154</v>
      </c>
      <c r="O15" s="17" t="s">
        <v>1154</v>
      </c>
      <c r="P15" s="17" t="s">
        <v>1154</v>
      </c>
      <c r="Q15" s="17" t="s">
        <v>1154</v>
      </c>
      <c r="R15" s="17" t="s">
        <v>1154</v>
      </c>
      <c r="S15" s="17" t="s">
        <v>1150</v>
      </c>
      <c r="T15" s="17" t="s">
        <v>1150</v>
      </c>
      <c r="U15" s="17" t="s">
        <v>1150</v>
      </c>
      <c r="V15" s="17" t="s">
        <v>1150</v>
      </c>
      <c r="W15" s="17" t="s">
        <v>1154</v>
      </c>
      <c r="X15" s="17" t="s">
        <v>1154</v>
      </c>
      <c r="Y15" s="17" t="s">
        <v>1154</v>
      </c>
      <c r="Z15" s="17" t="s">
        <v>1154</v>
      </c>
      <c r="AA15" s="17" t="s">
        <v>1154</v>
      </c>
      <c r="AB15" s="17" t="s">
        <v>1154</v>
      </c>
      <c r="AC15" s="17" t="s">
        <v>1154</v>
      </c>
      <c r="AD15" s="17" t="s">
        <v>1154</v>
      </c>
      <c r="AE15" s="17" t="s">
        <v>1154</v>
      </c>
      <c r="AF15" s="17" t="s">
        <v>1154</v>
      </c>
      <c r="AG15" s="17" t="s">
        <v>1154</v>
      </c>
      <c r="AH15" s="17" t="s">
        <v>1154</v>
      </c>
      <c r="AI15" s="17" t="s">
        <v>1154</v>
      </c>
      <c r="AJ15" s="17" t="s">
        <v>1154</v>
      </c>
      <c r="AK15" s="17" t="s">
        <v>1154</v>
      </c>
      <c r="AL15" s="17" t="s">
        <v>1150</v>
      </c>
    </row>
    <row r="16" spans="1:38" ht="21" customHeight="1" x14ac:dyDescent="0.7">
      <c r="A16" s="16">
        <f t="shared" si="0"/>
        <v>11</v>
      </c>
      <c r="B16" s="127" t="s">
        <v>1176</v>
      </c>
      <c r="C16" s="127" t="s">
        <v>1162</v>
      </c>
      <c r="D16" s="127" t="s">
        <v>1177</v>
      </c>
      <c r="E16" s="127" t="s">
        <v>0</v>
      </c>
      <c r="F16" s="17" t="s">
        <v>1150</v>
      </c>
      <c r="G16" s="17" t="s">
        <v>1150</v>
      </c>
      <c r="H16" s="17" t="s">
        <v>1150</v>
      </c>
      <c r="I16" s="17" t="s">
        <v>1150</v>
      </c>
      <c r="J16" s="17" t="s">
        <v>1150</v>
      </c>
      <c r="K16" s="17" t="s">
        <v>1154</v>
      </c>
      <c r="L16" s="17" t="s">
        <v>1154</v>
      </c>
      <c r="M16" s="17" t="s">
        <v>1154</v>
      </c>
      <c r="N16" s="17" t="s">
        <v>1154</v>
      </c>
      <c r="O16" s="17" t="s">
        <v>1154</v>
      </c>
      <c r="P16" s="17" t="s">
        <v>1154</v>
      </c>
      <c r="Q16" s="17" t="s">
        <v>1154</v>
      </c>
      <c r="R16" s="17" t="s">
        <v>1154</v>
      </c>
      <c r="S16" s="17" t="s">
        <v>1154</v>
      </c>
      <c r="T16" s="17" t="s">
        <v>1154</v>
      </c>
      <c r="U16" s="17" t="s">
        <v>1154</v>
      </c>
      <c r="V16" s="17" t="s">
        <v>1154</v>
      </c>
      <c r="W16" s="17" t="s">
        <v>1150</v>
      </c>
      <c r="X16" s="17" t="s">
        <v>1150</v>
      </c>
      <c r="Y16" s="17" t="s">
        <v>1150</v>
      </c>
      <c r="Z16" s="17" t="s">
        <v>1150</v>
      </c>
      <c r="AA16" s="17" t="s">
        <v>1154</v>
      </c>
      <c r="AB16" s="17" t="s">
        <v>1154</v>
      </c>
      <c r="AC16" s="17" t="s">
        <v>1154</v>
      </c>
      <c r="AD16" s="17" t="s">
        <v>1154</v>
      </c>
      <c r="AE16" s="17" t="s">
        <v>1154</v>
      </c>
      <c r="AF16" s="17" t="s">
        <v>1154</v>
      </c>
      <c r="AG16" s="17" t="s">
        <v>1154</v>
      </c>
      <c r="AH16" s="17" t="s">
        <v>1154</v>
      </c>
      <c r="AI16" s="17" t="s">
        <v>1154</v>
      </c>
      <c r="AJ16" s="17" t="s">
        <v>1154</v>
      </c>
      <c r="AK16" s="17" t="s">
        <v>1154</v>
      </c>
      <c r="AL16" s="17" t="s">
        <v>1150</v>
      </c>
    </row>
    <row r="17" spans="1:38" ht="21" customHeight="1" x14ac:dyDescent="0.7">
      <c r="A17" s="16">
        <f t="shared" si="0"/>
        <v>12</v>
      </c>
      <c r="B17" s="127" t="s">
        <v>1178</v>
      </c>
      <c r="C17" s="127" t="s">
        <v>1165</v>
      </c>
      <c r="D17" s="127" t="s">
        <v>1179</v>
      </c>
      <c r="E17" s="127" t="s">
        <v>0</v>
      </c>
      <c r="F17" s="17" t="s">
        <v>1150</v>
      </c>
      <c r="G17" s="17" t="s">
        <v>1150</v>
      </c>
      <c r="H17" s="17" t="s">
        <v>1150</v>
      </c>
      <c r="I17" s="17" t="s">
        <v>1150</v>
      </c>
      <c r="J17" s="17" t="s">
        <v>1150</v>
      </c>
      <c r="K17" s="17" t="s">
        <v>1154</v>
      </c>
      <c r="L17" s="17" t="s">
        <v>1154</v>
      </c>
      <c r="M17" s="17" t="s">
        <v>1154</v>
      </c>
      <c r="N17" s="17" t="s">
        <v>1154</v>
      </c>
      <c r="O17" s="17" t="s">
        <v>1154</v>
      </c>
      <c r="P17" s="17" t="s">
        <v>1154</v>
      </c>
      <c r="Q17" s="17" t="s">
        <v>1154</v>
      </c>
      <c r="R17" s="17" t="s">
        <v>1154</v>
      </c>
      <c r="S17" s="17" t="s">
        <v>1154</v>
      </c>
      <c r="T17" s="17" t="s">
        <v>1154</v>
      </c>
      <c r="U17" s="17" t="s">
        <v>1154</v>
      </c>
      <c r="V17" s="17" t="s">
        <v>1154</v>
      </c>
      <c r="W17" s="17" t="s">
        <v>1154</v>
      </c>
      <c r="X17" s="17" t="s">
        <v>1154</v>
      </c>
      <c r="Y17" s="17" t="s">
        <v>1154</v>
      </c>
      <c r="Z17" s="17" t="s">
        <v>1154</v>
      </c>
      <c r="AA17" s="17" t="s">
        <v>1150</v>
      </c>
      <c r="AB17" s="17" t="s">
        <v>1150</v>
      </c>
      <c r="AC17" s="17" t="s">
        <v>1150</v>
      </c>
      <c r="AD17" s="17" t="s">
        <v>1150</v>
      </c>
      <c r="AE17" s="17" t="s">
        <v>1154</v>
      </c>
      <c r="AF17" s="17" t="s">
        <v>1154</v>
      </c>
      <c r="AG17" s="17" t="s">
        <v>1154</v>
      </c>
      <c r="AH17" s="17" t="s">
        <v>1154</v>
      </c>
      <c r="AI17" s="17" t="s">
        <v>1154</v>
      </c>
      <c r="AJ17" s="17" t="s">
        <v>1154</v>
      </c>
      <c r="AK17" s="17" t="s">
        <v>1154</v>
      </c>
      <c r="AL17" s="17" t="s">
        <v>1150</v>
      </c>
    </row>
    <row r="18" spans="1:38" ht="21" customHeight="1" x14ac:dyDescent="0.7">
      <c r="A18" s="16">
        <f t="shared" si="0"/>
        <v>13</v>
      </c>
      <c r="B18" s="127" t="s">
        <v>1180</v>
      </c>
      <c r="C18" s="127" t="s">
        <v>1168</v>
      </c>
      <c r="D18" s="127" t="s">
        <v>1181</v>
      </c>
      <c r="E18" s="127" t="s">
        <v>0</v>
      </c>
      <c r="F18" s="17" t="s">
        <v>1150</v>
      </c>
      <c r="G18" s="17" t="s">
        <v>1150</v>
      </c>
      <c r="H18" s="17" t="s">
        <v>1150</v>
      </c>
      <c r="I18" s="17" t="s">
        <v>1150</v>
      </c>
      <c r="J18" s="17" t="s">
        <v>1150</v>
      </c>
      <c r="K18" s="17" t="s">
        <v>1154</v>
      </c>
      <c r="L18" s="17" t="s">
        <v>1154</v>
      </c>
      <c r="M18" s="17" t="s">
        <v>1154</v>
      </c>
      <c r="N18" s="17" t="s">
        <v>1154</v>
      </c>
      <c r="O18" s="17" t="s">
        <v>1154</v>
      </c>
      <c r="P18" s="17" t="s">
        <v>1154</v>
      </c>
      <c r="Q18" s="17" t="s">
        <v>1154</v>
      </c>
      <c r="R18" s="17" t="s">
        <v>1154</v>
      </c>
      <c r="S18" s="17" t="s">
        <v>1154</v>
      </c>
      <c r="T18" s="17" t="s">
        <v>1154</v>
      </c>
      <c r="U18" s="17" t="s">
        <v>1154</v>
      </c>
      <c r="V18" s="17" t="s">
        <v>1154</v>
      </c>
      <c r="W18" s="17" t="s">
        <v>1154</v>
      </c>
      <c r="X18" s="17" t="s">
        <v>1154</v>
      </c>
      <c r="Y18" s="17" t="s">
        <v>1154</v>
      </c>
      <c r="Z18" s="17" t="s">
        <v>1154</v>
      </c>
      <c r="AA18" s="17" t="s">
        <v>1154</v>
      </c>
      <c r="AB18" s="17" t="s">
        <v>1154</v>
      </c>
      <c r="AC18" s="17" t="s">
        <v>1154</v>
      </c>
      <c r="AD18" s="17" t="s">
        <v>1154</v>
      </c>
      <c r="AE18" s="17" t="s">
        <v>1150</v>
      </c>
      <c r="AF18" s="17" t="s">
        <v>1150</v>
      </c>
      <c r="AG18" s="17" t="s">
        <v>1150</v>
      </c>
      <c r="AH18" s="17" t="s">
        <v>1150</v>
      </c>
      <c r="AI18" s="17" t="s">
        <v>1154</v>
      </c>
      <c r="AJ18" s="17" t="s">
        <v>1154</v>
      </c>
      <c r="AK18" s="17" t="s">
        <v>1154</v>
      </c>
      <c r="AL18" s="17" t="s">
        <v>1150</v>
      </c>
    </row>
    <row r="19" spans="1:38" ht="21" customHeight="1" x14ac:dyDescent="0.7">
      <c r="F19" s="177"/>
      <c r="G19" s="177"/>
      <c r="H19" s="177"/>
      <c r="I19" s="177"/>
      <c r="K19" s="177"/>
      <c r="L19" s="177"/>
      <c r="M19" s="177"/>
      <c r="N19" s="177"/>
      <c r="O19" s="177"/>
      <c r="P19" s="177"/>
      <c r="Q19" s="177"/>
      <c r="R19" s="177"/>
      <c r="S19" s="177"/>
      <c r="T19" s="177"/>
      <c r="U19" s="177"/>
      <c r="V19" s="177"/>
      <c r="W19" s="177"/>
      <c r="X19" s="177"/>
      <c r="Y19" s="177"/>
      <c r="Z19" s="177"/>
      <c r="AA19" s="177"/>
      <c r="AB19" s="177"/>
      <c r="AC19" s="177"/>
      <c r="AD19" s="177"/>
      <c r="AE19" s="177"/>
      <c r="AF19" s="177"/>
      <c r="AG19" s="177"/>
      <c r="AH19" s="177"/>
      <c r="AI19" s="177"/>
    </row>
  </sheetData>
  <sheetProtection algorithmName="SHA-512" hashValue="i3FIdZDoiSMEVLCQwn1FROTe3F6WYPd8fnBQ45dFOdt7zGiOaJ9Em8HagJ7kqCJkAhibGZ8xhFTQLwm8+CXZVg==" saltValue="DlvmaGiJK8+wFcpBYQDfJA==" spinCount="100000" sheet="1" objects="1" scenarios="1"/>
  <autoFilter ref="A5:AL18" xr:uid="{0D5FCC64-96DF-418A-BC2E-917499C1D8B3}"/>
  <phoneticPr fontId="10" type="noConversion"/>
  <conditionalFormatting sqref="F6:AL18">
    <cfRule type="containsText" dxfId="45" priority="4" operator="containsText" text="x">
      <formula>NOT(ISERROR(SEARCH("x",F6)))</formula>
    </cfRule>
    <cfRule type="containsText" dxfId="44" priority="5" operator="containsText" text="a">
      <formula>NOT(ISERROR(SEARCH("a",F6)))</formula>
    </cfRule>
  </conditionalFormatting>
  <dataValidations count="2">
    <dataValidation type="custom" allowBlank="1" showInputMessage="1" showErrorMessage="1" error="The User Name exists already" sqref="B6:E18" xr:uid="{5D9DEB37-349D-41B8-88D7-D02F0485EBAF}">
      <formula1>AND(COUNTIF(B:B,B6)=1,ISTEXT(B6)=TRUE)</formula1>
    </dataValidation>
    <dataValidation type="list" allowBlank="1" showInputMessage="1" showErrorMessage="1" sqref="F6:AL18" xr:uid="{1591B853-E4B6-4FDC-B455-CA7C84BAA2D0}">
      <formula1>"a,x"</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B9FE-B0FE-48E2-87F6-C45A080B877E}">
  <sheetPr codeName="Sheet28">
    <tabColor rgb="FF7030A0"/>
    <pageSetUpPr fitToPage="1"/>
  </sheetPr>
  <dimension ref="A1:AZ205"/>
  <sheetViews>
    <sheetView showGridLines="0" showRowColHeaders="0" zoomScale="80" zoomScaleNormal="80" workbookViewId="0">
      <pane xSplit="1" ySplit="5" topLeftCell="B6" activePane="bottomRight" state="frozen"/>
      <selection pane="topRight" activeCell="D23" sqref="D23"/>
      <selection pane="bottomLeft" activeCell="D23" sqref="D23"/>
      <selection pane="bottomRight" activeCell="D6" sqref="D6:D105"/>
    </sheetView>
  </sheetViews>
  <sheetFormatPr defaultColWidth="8.69140625" defaultRowHeight="21" customHeight="1" x14ac:dyDescent="0.7"/>
  <cols>
    <col min="1" max="1" width="7.69140625" style="94" customWidth="1"/>
    <col min="2" max="8" width="12.69140625" style="189" customWidth="1"/>
    <col min="9" max="9" width="12.69140625" style="180" customWidth="1"/>
    <col min="10" max="11" width="33.69140625" style="179" customWidth="1"/>
    <col min="12" max="15" width="8.69140625" style="180" customWidth="1"/>
    <col min="16" max="19" width="1.69140625" style="89" customWidth="1"/>
    <col min="20" max="52" width="0" style="89" hidden="1" customWidth="1"/>
    <col min="53" max="53" width="33.69140625" style="89" customWidth="1"/>
    <col min="54" max="57" width="7.69140625" style="89" customWidth="1"/>
    <col min="58" max="58" width="33.69140625" style="89" customWidth="1"/>
    <col min="59" max="62" width="7.69140625" style="89" customWidth="1"/>
    <col min="63" max="74" width="0" style="89" hidden="1" customWidth="1"/>
    <col min="75" max="75" width="9.69140625" style="89" customWidth="1"/>
    <col min="76" max="76" width="33.69140625" style="89" customWidth="1"/>
    <col min="77" max="77" width="9.69140625" style="89" customWidth="1"/>
    <col min="78" max="78" width="33.69140625" style="89" customWidth="1"/>
    <col min="79" max="16384" width="8.69140625" style="89"/>
  </cols>
  <sheetData>
    <row r="1" spans="1:52" s="84" customFormat="1" ht="21" customHeight="1" x14ac:dyDescent="0.7">
      <c r="A1" s="94"/>
      <c r="B1" s="85"/>
      <c r="C1" s="85"/>
      <c r="D1" s="85"/>
      <c r="E1" s="85"/>
      <c r="F1" s="85"/>
      <c r="G1" s="85"/>
      <c r="H1" s="85"/>
      <c r="I1" s="91"/>
      <c r="J1" s="86"/>
      <c r="K1" s="86"/>
      <c r="L1" s="91"/>
      <c r="M1" s="91"/>
      <c r="N1" s="91"/>
      <c r="O1" s="91"/>
    </row>
    <row r="2" spans="1:52" s="84" customFormat="1" ht="21" customHeight="1" x14ac:dyDescent="0.7">
      <c r="A2" s="95" t="s">
        <v>3</v>
      </c>
      <c r="B2" s="87"/>
      <c r="C2" s="88"/>
      <c r="D2" s="88"/>
      <c r="E2" s="88"/>
      <c r="F2" s="85"/>
      <c r="G2" s="85"/>
      <c r="H2" s="85"/>
      <c r="I2" s="91"/>
      <c r="J2" s="86"/>
      <c r="K2" s="86"/>
      <c r="L2" s="91"/>
      <c r="M2" s="91"/>
      <c r="N2" s="91"/>
      <c r="O2" s="91"/>
    </row>
    <row r="3" spans="1:52" s="94" customFormat="1" ht="21" customHeight="1" x14ac:dyDescent="0.5">
      <c r="A3" s="96" t="str" cm="1">
        <f t="array" aca="1" ref="A3" ca="1">MID(CELL("filename",A1),FIND("]",CELL("filename",A1))+1,256)</f>
        <v>Setting</v>
      </c>
      <c r="B3" s="100">
        <f>COUNTA(B6:B205)</f>
        <v>9</v>
      </c>
      <c r="C3" s="100">
        <f t="shared" ref="C3:K3" si="0">COUNTA(C6:C205)</f>
        <v>4</v>
      </c>
      <c r="D3" s="100">
        <f t="shared" si="0"/>
        <v>5</v>
      </c>
      <c r="E3" s="100">
        <f t="shared" si="0"/>
        <v>1</v>
      </c>
      <c r="F3" s="100">
        <f>COUNTA(F6:F105)</f>
        <v>2</v>
      </c>
      <c r="G3" s="100">
        <f>COUNTA(G6:G105)</f>
        <v>14</v>
      </c>
      <c r="H3" s="100">
        <f t="shared" si="0"/>
        <v>7</v>
      </c>
      <c r="I3" s="100">
        <f t="shared" si="0"/>
        <v>52</v>
      </c>
      <c r="J3" s="100">
        <f t="shared" si="0"/>
        <v>52</v>
      </c>
      <c r="K3" s="100">
        <f t="shared" si="0"/>
        <v>81</v>
      </c>
      <c r="L3" s="100"/>
      <c r="M3" s="100"/>
      <c r="N3" s="100"/>
      <c r="O3" s="100"/>
    </row>
    <row r="4" spans="1:52" ht="4.95" customHeight="1" x14ac:dyDescent="0.7">
      <c r="A4" s="97"/>
      <c r="B4" s="37"/>
      <c r="C4" s="37"/>
      <c r="D4" s="37"/>
      <c r="E4" s="37"/>
      <c r="F4" s="37"/>
      <c r="G4" s="37"/>
      <c r="H4" s="37"/>
      <c r="I4" s="92"/>
      <c r="J4" s="37"/>
      <c r="K4" s="37"/>
      <c r="L4" s="92"/>
      <c r="M4" s="92"/>
      <c r="N4" s="92"/>
      <c r="O4" s="92"/>
    </row>
    <row r="5" spans="1:52" ht="21" customHeight="1" x14ac:dyDescent="0.7">
      <c r="A5" s="98" t="s">
        <v>1143</v>
      </c>
      <c r="B5" s="38" t="s">
        <v>1182</v>
      </c>
      <c r="C5" s="38" t="s">
        <v>1183</v>
      </c>
      <c r="D5" s="38" t="s">
        <v>1184</v>
      </c>
      <c r="E5" s="38" t="s">
        <v>1185</v>
      </c>
      <c r="F5" s="38" t="s">
        <v>1186</v>
      </c>
      <c r="G5" s="38" t="s">
        <v>1187</v>
      </c>
      <c r="H5" s="38" t="s">
        <v>35</v>
      </c>
      <c r="I5" s="38" t="s">
        <v>1188</v>
      </c>
      <c r="J5" s="38" t="s">
        <v>1189</v>
      </c>
      <c r="K5" s="38" t="s">
        <v>698</v>
      </c>
      <c r="L5" s="38" t="s">
        <v>811</v>
      </c>
      <c r="M5" s="38" t="s">
        <v>1004</v>
      </c>
      <c r="N5" s="38" t="s">
        <v>1002</v>
      </c>
      <c r="O5" s="90" t="s">
        <v>35</v>
      </c>
      <c r="AA5" s="89" t="s">
        <v>1190</v>
      </c>
      <c r="AE5" s="89" t="s">
        <v>1191</v>
      </c>
      <c r="AI5" s="89" t="s">
        <v>1192</v>
      </c>
      <c r="AM5" s="89" t="s">
        <v>1193</v>
      </c>
      <c r="AQ5" s="89" t="s">
        <v>1194</v>
      </c>
      <c r="AU5" s="89" t="s">
        <v>1195</v>
      </c>
    </row>
    <row r="6" spans="1:52" ht="21" customHeight="1" x14ac:dyDescent="0.7">
      <c r="A6" s="99">
        <f>ROW()-5</f>
        <v>1</v>
      </c>
      <c r="B6" s="181" t="s">
        <v>1272</v>
      </c>
      <c r="C6" s="181" t="s">
        <v>1272</v>
      </c>
      <c r="D6" s="181" t="s">
        <v>996</v>
      </c>
      <c r="E6" s="181" t="s">
        <v>1272</v>
      </c>
      <c r="F6" s="181" t="s">
        <v>1588</v>
      </c>
      <c r="G6" s="181" t="s">
        <v>1090</v>
      </c>
      <c r="H6" s="182" t="s">
        <v>49</v>
      </c>
      <c r="I6" s="183" t="s">
        <v>133</v>
      </c>
      <c r="J6" s="184" t="s">
        <v>134</v>
      </c>
      <c r="K6" s="184" t="s">
        <v>700</v>
      </c>
      <c r="L6" s="181" t="s">
        <v>754</v>
      </c>
      <c r="M6" s="181" t="s">
        <v>755</v>
      </c>
      <c r="N6" s="181" t="s">
        <v>756</v>
      </c>
      <c r="O6" s="181" t="s">
        <v>1190</v>
      </c>
      <c r="AA6" s="263" t="s">
        <v>700</v>
      </c>
      <c r="AB6" s="243" t="s">
        <v>754</v>
      </c>
      <c r="AC6" s="243" t="s">
        <v>755</v>
      </c>
      <c r="AD6" s="243" t="s">
        <v>756</v>
      </c>
      <c r="AE6" s="263" t="s">
        <v>816</v>
      </c>
      <c r="AF6" s="243" t="s">
        <v>759</v>
      </c>
      <c r="AG6" s="243" t="s">
        <v>760</v>
      </c>
      <c r="AH6" s="243" t="s">
        <v>761</v>
      </c>
      <c r="AI6" s="264" t="s">
        <v>892</v>
      </c>
      <c r="AJ6" s="255" t="s">
        <v>921</v>
      </c>
      <c r="AK6" s="255" t="s">
        <v>922</v>
      </c>
      <c r="AL6" s="255" t="s">
        <v>923</v>
      </c>
      <c r="AM6" s="264" t="s">
        <v>1321</v>
      </c>
      <c r="AN6" s="255" t="s">
        <v>869</v>
      </c>
      <c r="AO6" s="255" t="s">
        <v>1032</v>
      </c>
      <c r="AP6" s="255" t="s">
        <v>1033</v>
      </c>
      <c r="AQ6" s="263" t="s">
        <v>1055</v>
      </c>
      <c r="AR6" s="243" t="s">
        <v>1065</v>
      </c>
      <c r="AS6" s="243" t="s">
        <v>1066</v>
      </c>
      <c r="AT6" s="243" t="s">
        <v>923</v>
      </c>
      <c r="AU6" s="242" t="s">
        <v>1079</v>
      </c>
      <c r="AV6" s="243" t="s">
        <v>712</v>
      </c>
      <c r="AW6" s="243" t="s">
        <v>1078</v>
      </c>
      <c r="AX6" s="243" t="s">
        <v>723</v>
      </c>
      <c r="AY6" s="248" t="s">
        <v>133</v>
      </c>
      <c r="AZ6" s="141" t="s">
        <v>134</v>
      </c>
    </row>
    <row r="7" spans="1:52" ht="21" customHeight="1" x14ac:dyDescent="0.7">
      <c r="A7" s="99">
        <f t="shared" ref="A7:A70" si="1">ROW()-5</f>
        <v>2</v>
      </c>
      <c r="B7" s="181" t="s">
        <v>723</v>
      </c>
      <c r="C7" s="181" t="s">
        <v>723</v>
      </c>
      <c r="D7" s="181" t="s">
        <v>1272</v>
      </c>
      <c r="E7" s="181"/>
      <c r="F7" s="181" t="s">
        <v>1272</v>
      </c>
      <c r="G7" s="181" t="s">
        <v>1272</v>
      </c>
      <c r="H7" s="182" t="s">
        <v>43</v>
      </c>
      <c r="I7" s="185" t="s">
        <v>136</v>
      </c>
      <c r="J7" s="184" t="s">
        <v>137</v>
      </c>
      <c r="K7" s="184" t="s">
        <v>702</v>
      </c>
      <c r="L7" s="181" t="s">
        <v>759</v>
      </c>
      <c r="M7" s="181" t="s">
        <v>760</v>
      </c>
      <c r="N7" s="181" t="s">
        <v>761</v>
      </c>
      <c r="O7" s="181" t="s">
        <v>1190</v>
      </c>
      <c r="AA7" s="263" t="s">
        <v>702</v>
      </c>
      <c r="AB7" s="243" t="s">
        <v>759</v>
      </c>
      <c r="AC7" s="243" t="s">
        <v>760</v>
      </c>
      <c r="AD7" s="243" t="s">
        <v>761</v>
      </c>
      <c r="AE7" s="242" t="s">
        <v>818</v>
      </c>
      <c r="AF7" s="243" t="s">
        <v>759</v>
      </c>
      <c r="AG7" s="243" t="s">
        <v>760</v>
      </c>
      <c r="AH7" s="243" t="s">
        <v>761</v>
      </c>
      <c r="AI7" s="253" t="s">
        <v>894</v>
      </c>
      <c r="AJ7" s="255" t="s">
        <v>712</v>
      </c>
      <c r="AK7" s="255"/>
      <c r="AL7" s="255" t="s">
        <v>723</v>
      </c>
      <c r="AM7" s="264" t="s">
        <v>1021</v>
      </c>
      <c r="AN7" s="255" t="s">
        <v>869</v>
      </c>
      <c r="AO7" s="255" t="s">
        <v>870</v>
      </c>
      <c r="AP7" s="255" t="s">
        <v>857</v>
      </c>
      <c r="AQ7" s="263" t="s">
        <v>1388</v>
      </c>
      <c r="AR7" s="243" t="s">
        <v>1065</v>
      </c>
      <c r="AS7" s="243" t="s">
        <v>1066</v>
      </c>
      <c r="AT7" s="243" t="s">
        <v>923</v>
      </c>
      <c r="AU7" s="242" t="s">
        <v>1082</v>
      </c>
      <c r="AV7" s="243" t="s">
        <v>1081</v>
      </c>
      <c r="AW7" s="243" t="s">
        <v>1105</v>
      </c>
      <c r="AX7" s="243" t="s">
        <v>1106</v>
      </c>
      <c r="AY7" s="262" t="s">
        <v>136</v>
      </c>
      <c r="AZ7" s="261" t="s">
        <v>137</v>
      </c>
    </row>
    <row r="8" spans="1:52" ht="21" customHeight="1" x14ac:dyDescent="0.7">
      <c r="A8" s="99">
        <f t="shared" si="1"/>
        <v>3</v>
      </c>
      <c r="B8" s="181" t="s">
        <v>712</v>
      </c>
      <c r="C8" s="181" t="s">
        <v>1529</v>
      </c>
      <c r="D8" s="181" t="s">
        <v>723</v>
      </c>
      <c r="E8" s="181"/>
      <c r="F8" s="181"/>
      <c r="G8" s="181" t="s">
        <v>1092</v>
      </c>
      <c r="H8" s="182" t="s">
        <v>52</v>
      </c>
      <c r="I8" s="185" t="s">
        <v>138</v>
      </c>
      <c r="J8" s="184" t="s">
        <v>139</v>
      </c>
      <c r="K8" s="184" t="s">
        <v>704</v>
      </c>
      <c r="L8" s="181" t="s">
        <v>762</v>
      </c>
      <c r="M8" s="181" t="s">
        <v>763</v>
      </c>
      <c r="N8" s="181" t="s">
        <v>759</v>
      </c>
      <c r="O8" s="181" t="s">
        <v>1190</v>
      </c>
      <c r="AA8" s="263" t="s">
        <v>704</v>
      </c>
      <c r="AB8" s="243" t="s">
        <v>762</v>
      </c>
      <c r="AC8" s="243" t="s">
        <v>763</v>
      </c>
      <c r="AD8" s="243" t="s">
        <v>759</v>
      </c>
      <c r="AE8" s="242" t="s">
        <v>820</v>
      </c>
      <c r="AF8" s="243" t="s">
        <v>712</v>
      </c>
      <c r="AG8" s="243"/>
      <c r="AH8" s="243" t="s">
        <v>723</v>
      </c>
      <c r="AI8" s="253" t="s">
        <v>896</v>
      </c>
      <c r="AJ8" s="255" t="s">
        <v>712</v>
      </c>
      <c r="AK8" s="255"/>
      <c r="AL8" s="255" t="s">
        <v>723</v>
      </c>
      <c r="AM8" s="253" t="s">
        <v>1023</v>
      </c>
      <c r="AN8" s="255" t="s">
        <v>869</v>
      </c>
      <c r="AO8" s="255" t="s">
        <v>870</v>
      </c>
      <c r="AP8" s="255" t="s">
        <v>857</v>
      </c>
      <c r="AQ8" s="263" t="s">
        <v>1327</v>
      </c>
      <c r="AR8" s="243" t="s">
        <v>1065</v>
      </c>
      <c r="AS8" s="243" t="s">
        <v>1066</v>
      </c>
      <c r="AT8" s="243" t="s">
        <v>923</v>
      </c>
      <c r="AU8" s="242" t="s">
        <v>1085</v>
      </c>
      <c r="AV8" s="243" t="s">
        <v>1092</v>
      </c>
      <c r="AW8" s="243" t="s">
        <v>1084</v>
      </c>
      <c r="AX8" s="243" t="s">
        <v>1107</v>
      </c>
      <c r="AY8" s="257" t="s">
        <v>138</v>
      </c>
      <c r="AZ8" s="258" t="s">
        <v>139</v>
      </c>
    </row>
    <row r="9" spans="1:52" ht="21" customHeight="1" x14ac:dyDescent="0.7">
      <c r="A9" s="99">
        <f t="shared" si="1"/>
        <v>4</v>
      </c>
      <c r="B9" s="181" t="s">
        <v>715</v>
      </c>
      <c r="C9" s="181" t="s">
        <v>712</v>
      </c>
      <c r="D9" s="181" t="s">
        <v>1529</v>
      </c>
      <c r="E9" s="181"/>
      <c r="F9" s="181"/>
      <c r="G9" s="181" t="s">
        <v>1106</v>
      </c>
      <c r="H9" s="182" t="s">
        <v>46</v>
      </c>
      <c r="I9" s="185" t="s">
        <v>156</v>
      </c>
      <c r="J9" s="184" t="s">
        <v>157</v>
      </c>
      <c r="K9" s="184" t="s">
        <v>706</v>
      </c>
      <c r="L9" s="181" t="s">
        <v>762</v>
      </c>
      <c r="M9" s="181" t="s">
        <v>763</v>
      </c>
      <c r="N9" s="181" t="s">
        <v>759</v>
      </c>
      <c r="O9" s="181" t="s">
        <v>1190</v>
      </c>
      <c r="AA9" s="263" t="s">
        <v>706</v>
      </c>
      <c r="AB9" s="243" t="s">
        <v>762</v>
      </c>
      <c r="AC9" s="243" t="s">
        <v>763</v>
      </c>
      <c r="AD9" s="243" t="s">
        <v>759</v>
      </c>
      <c r="AE9" s="242" t="s">
        <v>822</v>
      </c>
      <c r="AF9" s="243" t="s">
        <v>759</v>
      </c>
      <c r="AG9" s="243" t="s">
        <v>760</v>
      </c>
      <c r="AH9" s="243" t="s">
        <v>761</v>
      </c>
      <c r="AI9" s="264" t="s">
        <v>897</v>
      </c>
      <c r="AJ9" s="255" t="s">
        <v>712</v>
      </c>
      <c r="AK9" s="255"/>
      <c r="AL9" s="255" t="s">
        <v>723</v>
      </c>
      <c r="AM9" s="253" t="s">
        <v>1025</v>
      </c>
      <c r="AN9" s="255" t="s">
        <v>1037</v>
      </c>
      <c r="AO9" s="255" t="s">
        <v>1038</v>
      </c>
      <c r="AP9" s="255" t="s">
        <v>1039</v>
      </c>
      <c r="AQ9" s="263" t="s">
        <v>1328</v>
      </c>
      <c r="AR9" s="243" t="s">
        <v>1065</v>
      </c>
      <c r="AS9" s="243" t="s">
        <v>1066</v>
      </c>
      <c r="AT9" s="243" t="s">
        <v>923</v>
      </c>
      <c r="AU9" s="242" t="s">
        <v>1087</v>
      </c>
      <c r="AV9" s="243" t="s">
        <v>712</v>
      </c>
      <c r="AW9" s="243" t="s">
        <v>1078</v>
      </c>
      <c r="AX9" s="243" t="s">
        <v>723</v>
      </c>
      <c r="AY9" s="257" t="s">
        <v>156</v>
      </c>
      <c r="AZ9" s="258" t="s">
        <v>157</v>
      </c>
    </row>
    <row r="10" spans="1:52" ht="21" customHeight="1" x14ac:dyDescent="0.7">
      <c r="A10" s="99">
        <f t="shared" si="1"/>
        <v>5</v>
      </c>
      <c r="B10" s="181" t="s">
        <v>726</v>
      </c>
      <c r="C10" s="181"/>
      <c r="D10" s="181" t="s">
        <v>712</v>
      </c>
      <c r="E10" s="181"/>
      <c r="F10" s="181"/>
      <c r="G10" s="182" t="s">
        <v>1084</v>
      </c>
      <c r="H10" s="182" t="s">
        <v>38</v>
      </c>
      <c r="I10" s="185" t="s">
        <v>165</v>
      </c>
      <c r="J10" s="184" t="s">
        <v>166</v>
      </c>
      <c r="K10" s="184" t="s">
        <v>708</v>
      </c>
      <c r="L10" s="181" t="s">
        <v>765</v>
      </c>
      <c r="M10" s="181" t="s">
        <v>766</v>
      </c>
      <c r="N10" s="181" t="s">
        <v>767</v>
      </c>
      <c r="O10" s="181" t="s">
        <v>1190</v>
      </c>
      <c r="AA10" s="263" t="s">
        <v>708</v>
      </c>
      <c r="AB10" s="243" t="s">
        <v>765</v>
      </c>
      <c r="AC10" s="243" t="s">
        <v>766</v>
      </c>
      <c r="AD10" s="243" t="s">
        <v>767</v>
      </c>
      <c r="AE10" s="263" t="s">
        <v>823</v>
      </c>
      <c r="AF10" s="243" t="s">
        <v>855</v>
      </c>
      <c r="AG10" s="243" t="s">
        <v>856</v>
      </c>
      <c r="AH10" s="243" t="s">
        <v>857</v>
      </c>
      <c r="AI10" s="253" t="s">
        <v>899</v>
      </c>
      <c r="AJ10" s="255" t="s">
        <v>712</v>
      </c>
      <c r="AK10" s="255"/>
      <c r="AL10" s="255" t="s">
        <v>723</v>
      </c>
      <c r="AM10" s="253" t="s">
        <v>1027</v>
      </c>
      <c r="AN10" s="255" t="s">
        <v>1040</v>
      </c>
      <c r="AO10" s="255" t="s">
        <v>1041</v>
      </c>
      <c r="AP10" s="255" t="s">
        <v>1042</v>
      </c>
      <c r="AQ10" s="263" t="s">
        <v>1329</v>
      </c>
      <c r="AR10" s="243" t="s">
        <v>1065</v>
      </c>
      <c r="AS10" s="243" t="s">
        <v>1066</v>
      </c>
      <c r="AT10" s="243" t="s">
        <v>923</v>
      </c>
      <c r="AU10" s="263" t="s">
        <v>1089</v>
      </c>
      <c r="AV10" s="243" t="s">
        <v>1065</v>
      </c>
      <c r="AW10" s="243" t="s">
        <v>1109</v>
      </c>
      <c r="AX10" s="243" t="s">
        <v>761</v>
      </c>
      <c r="AY10" s="248" t="s">
        <v>165</v>
      </c>
      <c r="AZ10" s="141" t="s">
        <v>166</v>
      </c>
    </row>
    <row r="11" spans="1:52" ht="21" customHeight="1" x14ac:dyDescent="0.7">
      <c r="A11" s="99">
        <f t="shared" si="1"/>
        <v>6</v>
      </c>
      <c r="B11" s="181" t="s">
        <v>771</v>
      </c>
      <c r="C11" s="181"/>
      <c r="D11" s="181"/>
      <c r="E11" s="181"/>
      <c r="F11" s="181"/>
      <c r="G11" s="181" t="s">
        <v>723</v>
      </c>
      <c r="H11" s="182" t="s">
        <v>88</v>
      </c>
      <c r="I11" s="185" t="s">
        <v>167</v>
      </c>
      <c r="J11" s="184" t="s">
        <v>168</v>
      </c>
      <c r="K11" s="184" t="s">
        <v>710</v>
      </c>
      <c r="L11" s="181" t="s">
        <v>765</v>
      </c>
      <c r="M11" s="181" t="s">
        <v>766</v>
      </c>
      <c r="N11" s="181" t="s">
        <v>767</v>
      </c>
      <c r="O11" s="181" t="s">
        <v>1190</v>
      </c>
      <c r="AA11" s="242" t="s">
        <v>710</v>
      </c>
      <c r="AB11" s="243" t="s">
        <v>765</v>
      </c>
      <c r="AC11" s="243" t="s">
        <v>766</v>
      </c>
      <c r="AD11" s="243" t="s">
        <v>767</v>
      </c>
      <c r="AE11" s="263" t="s">
        <v>825</v>
      </c>
      <c r="AF11" s="243" t="s">
        <v>855</v>
      </c>
      <c r="AG11" s="243" t="s">
        <v>856</v>
      </c>
      <c r="AH11" s="243" t="s">
        <v>857</v>
      </c>
      <c r="AI11" s="253" t="s">
        <v>1408</v>
      </c>
      <c r="AJ11" s="255" t="s">
        <v>712</v>
      </c>
      <c r="AK11" s="255"/>
      <c r="AL11" s="255" t="s">
        <v>723</v>
      </c>
      <c r="AM11" s="264" t="s">
        <v>1029</v>
      </c>
      <c r="AN11" s="255" t="s">
        <v>1037</v>
      </c>
      <c r="AO11" s="255" t="s">
        <v>1038</v>
      </c>
      <c r="AP11" s="255" t="s">
        <v>1039</v>
      </c>
      <c r="AQ11" s="263" t="s">
        <v>1061</v>
      </c>
      <c r="AR11" s="243" t="s">
        <v>767</v>
      </c>
      <c r="AS11" s="243" t="s">
        <v>766</v>
      </c>
      <c r="AT11" s="243" t="s">
        <v>765</v>
      </c>
      <c r="AU11" s="242" t="s">
        <v>1341</v>
      </c>
      <c r="AV11" s="243" t="s">
        <v>1090</v>
      </c>
      <c r="AW11" s="243" t="s">
        <v>1110</v>
      </c>
      <c r="AX11" s="243" t="s">
        <v>1111</v>
      </c>
      <c r="AY11" s="257" t="s">
        <v>167</v>
      </c>
      <c r="AZ11" s="258" t="s">
        <v>168</v>
      </c>
    </row>
    <row r="12" spans="1:52" ht="21" customHeight="1" x14ac:dyDescent="0.7">
      <c r="A12" s="99">
        <f t="shared" si="1"/>
        <v>7</v>
      </c>
      <c r="B12" s="181" t="s">
        <v>736</v>
      </c>
      <c r="C12" s="181"/>
      <c r="D12" s="181"/>
      <c r="E12" s="181"/>
      <c r="F12" s="181"/>
      <c r="G12" s="181" t="s">
        <v>936</v>
      </c>
      <c r="H12" s="182" t="s">
        <v>119</v>
      </c>
      <c r="I12" s="185" t="s">
        <v>179</v>
      </c>
      <c r="J12" s="184" t="s">
        <v>180</v>
      </c>
      <c r="K12" s="184" t="s">
        <v>713</v>
      </c>
      <c r="L12" s="181" t="s">
        <v>712</v>
      </c>
      <c r="M12" s="181" t="s">
        <v>715</v>
      </c>
      <c r="N12" s="181" t="s">
        <v>723</v>
      </c>
      <c r="O12" s="181" t="s">
        <v>1190</v>
      </c>
      <c r="AA12" s="242" t="s">
        <v>713</v>
      </c>
      <c r="AB12" s="243" t="s">
        <v>712</v>
      </c>
      <c r="AC12" s="243" t="s">
        <v>715</v>
      </c>
      <c r="AD12" s="243" t="s">
        <v>723</v>
      </c>
      <c r="AE12" s="263" t="s">
        <v>827</v>
      </c>
      <c r="AF12" s="243" t="s">
        <v>762</v>
      </c>
      <c r="AG12" s="243" t="s">
        <v>859</v>
      </c>
      <c r="AH12" s="243" t="s">
        <v>767</v>
      </c>
      <c r="AI12" s="264" t="s">
        <v>901</v>
      </c>
      <c r="AJ12" s="255" t="s">
        <v>765</v>
      </c>
      <c r="AK12" s="255" t="s">
        <v>926</v>
      </c>
      <c r="AL12" s="255" t="s">
        <v>927</v>
      </c>
      <c r="AM12" s="253" t="s">
        <v>1031</v>
      </c>
      <c r="AN12" s="255" t="s">
        <v>869</v>
      </c>
      <c r="AO12" s="255" t="s">
        <v>1032</v>
      </c>
      <c r="AP12" s="255" t="s">
        <v>1033</v>
      </c>
      <c r="AQ12" s="263" t="s">
        <v>1330</v>
      </c>
      <c r="AR12" s="243" t="s">
        <v>927</v>
      </c>
      <c r="AS12" s="243" t="s">
        <v>937</v>
      </c>
      <c r="AT12" s="243" t="s">
        <v>773</v>
      </c>
      <c r="AU12" s="242" t="s">
        <v>1093</v>
      </c>
      <c r="AV12" s="243" t="s">
        <v>1092</v>
      </c>
      <c r="AW12" s="243" t="s">
        <v>1084</v>
      </c>
      <c r="AX12" s="243" t="s">
        <v>1107</v>
      </c>
      <c r="AY12" s="248" t="s">
        <v>179</v>
      </c>
      <c r="AZ12" s="141" t="s">
        <v>180</v>
      </c>
    </row>
    <row r="13" spans="1:52" ht="21" customHeight="1" x14ac:dyDescent="0.7">
      <c r="A13" s="99">
        <f t="shared" si="1"/>
        <v>8</v>
      </c>
      <c r="B13" s="181" t="s">
        <v>720</v>
      </c>
      <c r="C13" s="181"/>
      <c r="D13" s="181"/>
      <c r="E13" s="181"/>
      <c r="F13" s="181"/>
      <c r="G13" s="181" t="s">
        <v>1107</v>
      </c>
      <c r="H13" s="181"/>
      <c r="I13" s="185" t="s">
        <v>183</v>
      </c>
      <c r="J13" s="184" t="s">
        <v>184</v>
      </c>
      <c r="K13" s="184" t="s">
        <v>716</v>
      </c>
      <c r="L13" s="181" t="s">
        <v>712</v>
      </c>
      <c r="M13" s="181" t="s">
        <v>715</v>
      </c>
      <c r="N13" s="181" t="s">
        <v>723</v>
      </c>
      <c r="O13" s="181" t="s">
        <v>1190</v>
      </c>
      <c r="AA13" s="242" t="s">
        <v>716</v>
      </c>
      <c r="AB13" s="243" t="s">
        <v>712</v>
      </c>
      <c r="AC13" s="243" t="s">
        <v>715</v>
      </c>
      <c r="AD13" s="243" t="s">
        <v>723</v>
      </c>
      <c r="AE13" s="263" t="s">
        <v>828</v>
      </c>
      <c r="AF13" s="243" t="s">
        <v>767</v>
      </c>
      <c r="AG13" s="243" t="s">
        <v>766</v>
      </c>
      <c r="AH13" s="243" t="s">
        <v>765</v>
      </c>
      <c r="AI13" s="264" t="s">
        <v>903</v>
      </c>
      <c r="AJ13" s="255" t="s">
        <v>928</v>
      </c>
      <c r="AK13" s="255" t="s">
        <v>929</v>
      </c>
      <c r="AL13" s="255" t="s">
        <v>930</v>
      </c>
      <c r="AQ13" s="263" t="s">
        <v>1064</v>
      </c>
      <c r="AR13" s="243" t="s">
        <v>1070</v>
      </c>
      <c r="AS13" s="243">
        <v>0.5</v>
      </c>
      <c r="AT13" s="243" t="s">
        <v>761</v>
      </c>
      <c r="AU13" s="242" t="s">
        <v>1095</v>
      </c>
      <c r="AV13" s="243" t="s">
        <v>1081</v>
      </c>
      <c r="AW13" s="243" t="s">
        <v>1105</v>
      </c>
      <c r="AX13" s="243" t="s">
        <v>1106</v>
      </c>
      <c r="AY13" s="248" t="s">
        <v>183</v>
      </c>
      <c r="AZ13" s="141" t="s">
        <v>184</v>
      </c>
    </row>
    <row r="14" spans="1:52" ht="21" customHeight="1" x14ac:dyDescent="0.7">
      <c r="A14" s="99">
        <f t="shared" si="1"/>
        <v>9</v>
      </c>
      <c r="B14" s="182" t="s">
        <v>733</v>
      </c>
      <c r="C14" s="181"/>
      <c r="D14" s="181"/>
      <c r="E14" s="181"/>
      <c r="F14" s="181"/>
      <c r="G14" s="181" t="s">
        <v>1111</v>
      </c>
      <c r="H14" s="181"/>
      <c r="I14" s="185" t="s">
        <v>186</v>
      </c>
      <c r="J14" s="184" t="s">
        <v>187</v>
      </c>
      <c r="K14" s="184" t="s">
        <v>718</v>
      </c>
      <c r="L14" s="181" t="s">
        <v>712</v>
      </c>
      <c r="M14" s="181" t="s">
        <v>715</v>
      </c>
      <c r="N14" s="181" t="s">
        <v>723</v>
      </c>
      <c r="O14" s="181" t="s">
        <v>1190</v>
      </c>
      <c r="AA14" s="242" t="s">
        <v>718</v>
      </c>
      <c r="AB14" s="243" t="s">
        <v>712</v>
      </c>
      <c r="AC14" s="243" t="s">
        <v>715</v>
      </c>
      <c r="AD14" s="243" t="s">
        <v>723</v>
      </c>
      <c r="AE14" s="242" t="s">
        <v>829</v>
      </c>
      <c r="AF14" s="243" t="s">
        <v>712</v>
      </c>
      <c r="AG14" s="243"/>
      <c r="AH14" s="243" t="s">
        <v>723</v>
      </c>
      <c r="AI14" s="264" t="s">
        <v>904</v>
      </c>
      <c r="AJ14" s="255" t="s">
        <v>928</v>
      </c>
      <c r="AK14" s="255" t="s">
        <v>929</v>
      </c>
      <c r="AL14" s="255" t="s">
        <v>930</v>
      </c>
      <c r="AU14" s="242" t="s">
        <v>1098</v>
      </c>
      <c r="AV14" s="243" t="s">
        <v>1097</v>
      </c>
      <c r="AW14" s="243" t="s">
        <v>1084</v>
      </c>
      <c r="AX14" s="243" t="s">
        <v>936</v>
      </c>
      <c r="AY14" s="248" t="s">
        <v>186</v>
      </c>
      <c r="AZ14" s="141" t="s">
        <v>187</v>
      </c>
    </row>
    <row r="15" spans="1:52" ht="21" customHeight="1" x14ac:dyDescent="0.7">
      <c r="A15" s="99">
        <f t="shared" si="1"/>
        <v>10</v>
      </c>
      <c r="B15" s="181"/>
      <c r="C15" s="181"/>
      <c r="D15" s="181"/>
      <c r="E15" s="181"/>
      <c r="F15" s="181"/>
      <c r="G15" s="181" t="s">
        <v>1105</v>
      </c>
      <c r="H15" s="181"/>
      <c r="I15" s="185" t="s">
        <v>188</v>
      </c>
      <c r="J15" s="184" t="s">
        <v>189</v>
      </c>
      <c r="K15" s="184" t="s">
        <v>721</v>
      </c>
      <c r="L15" s="181" t="s">
        <v>723</v>
      </c>
      <c r="M15" s="181" t="s">
        <v>720</v>
      </c>
      <c r="N15" s="181" t="s">
        <v>712</v>
      </c>
      <c r="O15" s="181" t="s">
        <v>1190</v>
      </c>
      <c r="AA15" s="242" t="s">
        <v>721</v>
      </c>
      <c r="AB15" s="243" t="s">
        <v>723</v>
      </c>
      <c r="AC15" s="243" t="s">
        <v>720</v>
      </c>
      <c r="AD15" s="243" t="s">
        <v>712</v>
      </c>
      <c r="AE15" s="242" t="s">
        <v>831</v>
      </c>
      <c r="AF15" s="243" t="s">
        <v>712</v>
      </c>
      <c r="AG15" s="243"/>
      <c r="AH15" s="243" t="s">
        <v>723</v>
      </c>
      <c r="AI15" s="264" t="s">
        <v>906</v>
      </c>
      <c r="AJ15" s="255" t="s">
        <v>921</v>
      </c>
      <c r="AK15" s="255" t="s">
        <v>932</v>
      </c>
      <c r="AL15" s="255" t="s">
        <v>773</v>
      </c>
      <c r="AU15" s="242" t="s">
        <v>1100</v>
      </c>
      <c r="AV15" s="243" t="s">
        <v>1097</v>
      </c>
      <c r="AW15" s="243" t="s">
        <v>1084</v>
      </c>
      <c r="AX15" s="243" t="s">
        <v>936</v>
      </c>
      <c r="AY15" s="248" t="s">
        <v>188</v>
      </c>
      <c r="AZ15" s="141" t="s">
        <v>189</v>
      </c>
    </row>
    <row r="16" spans="1:52" ht="21" customHeight="1" x14ac:dyDescent="0.7">
      <c r="A16" s="99">
        <f t="shared" si="1"/>
        <v>11</v>
      </c>
      <c r="B16" s="181"/>
      <c r="C16" s="181"/>
      <c r="D16" s="181"/>
      <c r="E16" s="181"/>
      <c r="F16" s="181"/>
      <c r="G16" s="181" t="s">
        <v>1110</v>
      </c>
      <c r="H16" s="181"/>
      <c r="I16" s="185" t="s">
        <v>190</v>
      </c>
      <c r="J16" s="184" t="s">
        <v>191</v>
      </c>
      <c r="K16" s="184" t="s">
        <v>724</v>
      </c>
      <c r="L16" s="181" t="s">
        <v>723</v>
      </c>
      <c r="M16" s="181" t="s">
        <v>771</v>
      </c>
      <c r="N16" s="181" t="s">
        <v>712</v>
      </c>
      <c r="O16" s="181" t="s">
        <v>1190</v>
      </c>
      <c r="AA16" s="242" t="s">
        <v>724</v>
      </c>
      <c r="AB16" s="243" t="s">
        <v>723</v>
      </c>
      <c r="AC16" s="243" t="s">
        <v>771</v>
      </c>
      <c r="AD16" s="243" t="s">
        <v>712</v>
      </c>
      <c r="AE16" s="263" t="s">
        <v>833</v>
      </c>
      <c r="AF16" s="243" t="s">
        <v>712</v>
      </c>
      <c r="AG16" s="243"/>
      <c r="AH16" s="243" t="s">
        <v>723</v>
      </c>
      <c r="AI16" s="264" t="s">
        <v>907</v>
      </c>
      <c r="AJ16" s="255" t="s">
        <v>712</v>
      </c>
      <c r="AK16" s="255"/>
      <c r="AL16" s="255" t="s">
        <v>723</v>
      </c>
      <c r="AU16" s="242" t="s">
        <v>1102</v>
      </c>
      <c r="AV16" s="243" t="s">
        <v>1097</v>
      </c>
      <c r="AW16" s="243" t="s">
        <v>1084</v>
      </c>
      <c r="AX16" s="243" t="s">
        <v>936</v>
      </c>
      <c r="AY16" s="248" t="s">
        <v>190</v>
      </c>
      <c r="AZ16" s="141" t="s">
        <v>191</v>
      </c>
    </row>
    <row r="17" spans="1:52" ht="21" customHeight="1" x14ac:dyDescent="0.7">
      <c r="A17" s="99">
        <f t="shared" si="1"/>
        <v>12</v>
      </c>
      <c r="B17" s="181"/>
      <c r="C17" s="181"/>
      <c r="D17" s="181"/>
      <c r="E17" s="181"/>
      <c r="F17" s="181"/>
      <c r="G17" s="181" t="s">
        <v>1097</v>
      </c>
      <c r="H17" s="181"/>
      <c r="I17" s="185" t="s">
        <v>192</v>
      </c>
      <c r="J17" s="184" t="s">
        <v>193</v>
      </c>
      <c r="K17" s="184" t="s">
        <v>727</v>
      </c>
      <c r="L17" s="181" t="s">
        <v>723</v>
      </c>
      <c r="M17" s="181" t="s">
        <v>726</v>
      </c>
      <c r="N17" s="181" t="s">
        <v>712</v>
      </c>
      <c r="O17" s="181" t="s">
        <v>1190</v>
      </c>
      <c r="AA17" s="242" t="s">
        <v>727</v>
      </c>
      <c r="AB17" s="243" t="s">
        <v>723</v>
      </c>
      <c r="AC17" s="243" t="s">
        <v>726</v>
      </c>
      <c r="AD17" s="243" t="s">
        <v>712</v>
      </c>
      <c r="AE17" s="242" t="s">
        <v>835</v>
      </c>
      <c r="AF17" s="243" t="s">
        <v>712</v>
      </c>
      <c r="AG17" s="243"/>
      <c r="AH17" s="243" t="s">
        <v>723</v>
      </c>
      <c r="AI17" s="264" t="s">
        <v>909</v>
      </c>
      <c r="AJ17" s="255" t="s">
        <v>928</v>
      </c>
      <c r="AK17" s="255" t="s">
        <v>935</v>
      </c>
      <c r="AL17" s="255" t="s">
        <v>923</v>
      </c>
      <c r="AY17" s="248" t="s">
        <v>192</v>
      </c>
      <c r="AZ17" s="141" t="s">
        <v>193</v>
      </c>
    </row>
    <row r="18" spans="1:52" ht="21" customHeight="1" x14ac:dyDescent="0.7">
      <c r="A18" s="99">
        <f t="shared" si="1"/>
        <v>13</v>
      </c>
      <c r="B18" s="181"/>
      <c r="C18" s="181"/>
      <c r="D18" s="181"/>
      <c r="E18" s="181"/>
      <c r="F18" s="181"/>
      <c r="G18" s="181" t="s">
        <v>712</v>
      </c>
      <c r="H18" s="181"/>
      <c r="I18" s="185" t="s">
        <v>194</v>
      </c>
      <c r="J18" s="184" t="s">
        <v>195</v>
      </c>
      <c r="K18" s="184" t="s">
        <v>729</v>
      </c>
      <c r="L18" s="181" t="s">
        <v>759</v>
      </c>
      <c r="M18" s="181" t="s">
        <v>772</v>
      </c>
      <c r="N18" s="181" t="s">
        <v>773</v>
      </c>
      <c r="O18" s="181" t="s">
        <v>1190</v>
      </c>
      <c r="AA18" s="263" t="s">
        <v>729</v>
      </c>
      <c r="AB18" s="243" t="s">
        <v>759</v>
      </c>
      <c r="AC18" s="243" t="s">
        <v>772</v>
      </c>
      <c r="AD18" s="243" t="s">
        <v>773</v>
      </c>
      <c r="AE18" s="242" t="s">
        <v>837</v>
      </c>
      <c r="AF18" s="243" t="s">
        <v>712</v>
      </c>
      <c r="AG18" s="243"/>
      <c r="AH18" s="243" t="s">
        <v>723</v>
      </c>
      <c r="AI18" s="264" t="s">
        <v>911</v>
      </c>
      <c r="AJ18" s="255" t="s">
        <v>928</v>
      </c>
      <c r="AK18" s="255" t="s">
        <v>935</v>
      </c>
      <c r="AL18" s="255" t="s">
        <v>923</v>
      </c>
      <c r="AY18" s="248" t="s">
        <v>194</v>
      </c>
      <c r="AZ18" s="141" t="s">
        <v>195</v>
      </c>
    </row>
    <row r="19" spans="1:52" ht="21" customHeight="1" x14ac:dyDescent="0.7">
      <c r="A19" s="99">
        <f t="shared" si="1"/>
        <v>14</v>
      </c>
      <c r="B19" s="181"/>
      <c r="C19" s="181"/>
      <c r="D19" s="181"/>
      <c r="E19" s="181"/>
      <c r="F19" s="181"/>
      <c r="G19" s="181" t="s">
        <v>1078</v>
      </c>
      <c r="H19" s="181"/>
      <c r="I19" s="185" t="s">
        <v>196</v>
      </c>
      <c r="J19" s="184" t="s">
        <v>197</v>
      </c>
      <c r="K19" s="186" t="s">
        <v>731</v>
      </c>
      <c r="L19" s="181" t="s">
        <v>712</v>
      </c>
      <c r="M19" s="181" t="s">
        <v>715</v>
      </c>
      <c r="N19" s="181" t="s">
        <v>723</v>
      </c>
      <c r="O19" s="181" t="s">
        <v>1190</v>
      </c>
      <c r="AA19" s="242" t="s">
        <v>731</v>
      </c>
      <c r="AB19" s="243" t="s">
        <v>712</v>
      </c>
      <c r="AC19" s="243" t="s">
        <v>715</v>
      </c>
      <c r="AD19" s="243" t="s">
        <v>723</v>
      </c>
      <c r="AE19" s="242" t="s">
        <v>839</v>
      </c>
      <c r="AF19" s="243" t="s">
        <v>759</v>
      </c>
      <c r="AG19" s="243" t="s">
        <v>760</v>
      </c>
      <c r="AH19" s="243" t="s">
        <v>761</v>
      </c>
      <c r="AI19" s="264" t="s">
        <v>913</v>
      </c>
      <c r="AJ19" s="255" t="s">
        <v>921</v>
      </c>
      <c r="AK19" s="255" t="s">
        <v>922</v>
      </c>
      <c r="AL19" s="255" t="s">
        <v>923</v>
      </c>
      <c r="AY19" s="257" t="s">
        <v>196</v>
      </c>
      <c r="AZ19" s="258" t="s">
        <v>197</v>
      </c>
    </row>
    <row r="20" spans="1:52" ht="21" customHeight="1" x14ac:dyDescent="0.7">
      <c r="A20" s="99">
        <f t="shared" si="1"/>
        <v>15</v>
      </c>
      <c r="B20" s="181"/>
      <c r="C20" s="181"/>
      <c r="D20" s="181"/>
      <c r="E20" s="181"/>
      <c r="F20" s="181"/>
      <c r="G20" s="181"/>
      <c r="H20" s="181"/>
      <c r="I20" s="185" t="s">
        <v>208</v>
      </c>
      <c r="J20" s="184" t="s">
        <v>209</v>
      </c>
      <c r="K20" s="184" t="s">
        <v>734</v>
      </c>
      <c r="L20" s="181" t="s">
        <v>723</v>
      </c>
      <c r="M20" s="181" t="s">
        <v>733</v>
      </c>
      <c r="N20" s="181" t="s">
        <v>712</v>
      </c>
      <c r="O20" s="181" t="s">
        <v>1190</v>
      </c>
      <c r="AA20" s="242" t="s">
        <v>734</v>
      </c>
      <c r="AB20" s="243" t="s">
        <v>723</v>
      </c>
      <c r="AC20" s="243" t="s">
        <v>733</v>
      </c>
      <c r="AD20" s="243" t="s">
        <v>712</v>
      </c>
      <c r="AE20" s="263" t="s">
        <v>840</v>
      </c>
      <c r="AF20" s="243" t="s">
        <v>759</v>
      </c>
      <c r="AG20" s="243" t="s">
        <v>772</v>
      </c>
      <c r="AH20" s="243" t="s">
        <v>773</v>
      </c>
      <c r="AI20" s="264" t="s">
        <v>915</v>
      </c>
      <c r="AJ20" s="255" t="s">
        <v>921</v>
      </c>
      <c r="AK20" s="255" t="s">
        <v>922</v>
      </c>
      <c r="AL20" s="255" t="s">
        <v>923</v>
      </c>
      <c r="AY20" s="248" t="s">
        <v>208</v>
      </c>
      <c r="AZ20" s="141" t="s">
        <v>209</v>
      </c>
    </row>
    <row r="21" spans="1:52" ht="21" customHeight="1" x14ac:dyDescent="0.7">
      <c r="A21" s="99">
        <f t="shared" si="1"/>
        <v>16</v>
      </c>
      <c r="B21" s="181"/>
      <c r="C21" s="181"/>
      <c r="D21" s="181"/>
      <c r="E21" s="181"/>
      <c r="F21" s="181"/>
      <c r="G21" s="181"/>
      <c r="H21" s="181"/>
      <c r="I21" s="185" t="s">
        <v>210</v>
      </c>
      <c r="J21" s="184" t="s">
        <v>211</v>
      </c>
      <c r="K21" s="184" t="s">
        <v>737</v>
      </c>
      <c r="L21" s="181" t="s">
        <v>723</v>
      </c>
      <c r="M21" s="181" t="s">
        <v>736</v>
      </c>
      <c r="N21" s="181" t="s">
        <v>712</v>
      </c>
      <c r="O21" s="181" t="s">
        <v>1190</v>
      </c>
      <c r="AA21" s="242" t="s">
        <v>737</v>
      </c>
      <c r="AB21" s="243" t="s">
        <v>723</v>
      </c>
      <c r="AC21" s="243" t="s">
        <v>736</v>
      </c>
      <c r="AD21" s="243" t="s">
        <v>712</v>
      </c>
      <c r="AE21" s="242" t="s">
        <v>841</v>
      </c>
      <c r="AF21" s="243" t="s">
        <v>864</v>
      </c>
      <c r="AG21" s="243" t="s">
        <v>865</v>
      </c>
      <c r="AH21" s="243" t="s">
        <v>866</v>
      </c>
      <c r="AI21" s="253" t="s">
        <v>917</v>
      </c>
      <c r="AJ21" s="255" t="s">
        <v>921</v>
      </c>
      <c r="AK21" s="255" t="s">
        <v>922</v>
      </c>
      <c r="AL21" s="255" t="s">
        <v>923</v>
      </c>
      <c r="AY21" s="248" t="s">
        <v>210</v>
      </c>
      <c r="AZ21" s="141" t="s">
        <v>211</v>
      </c>
    </row>
    <row r="22" spans="1:52" ht="21" customHeight="1" x14ac:dyDescent="0.7">
      <c r="A22" s="99">
        <f t="shared" si="1"/>
        <v>17</v>
      </c>
      <c r="B22" s="181"/>
      <c r="C22" s="181"/>
      <c r="D22" s="181"/>
      <c r="E22" s="181"/>
      <c r="F22" s="181"/>
      <c r="G22" s="181"/>
      <c r="H22" s="181"/>
      <c r="I22" s="185" t="s">
        <v>212</v>
      </c>
      <c r="J22" s="184" t="s">
        <v>213</v>
      </c>
      <c r="K22" s="184" t="s">
        <v>816</v>
      </c>
      <c r="L22" s="181" t="s">
        <v>759</v>
      </c>
      <c r="M22" s="181" t="s">
        <v>760</v>
      </c>
      <c r="N22" s="181" t="s">
        <v>761</v>
      </c>
      <c r="O22" s="181" t="s">
        <v>1191</v>
      </c>
      <c r="AE22" s="242" t="s">
        <v>843</v>
      </c>
      <c r="AF22" s="243" t="s">
        <v>712</v>
      </c>
      <c r="AG22" s="243"/>
      <c r="AH22" s="243" t="s">
        <v>723</v>
      </c>
      <c r="AI22" s="264" t="s">
        <v>919</v>
      </c>
      <c r="AJ22" s="255" t="s">
        <v>921</v>
      </c>
      <c r="AK22" s="255" t="s">
        <v>922</v>
      </c>
      <c r="AL22" s="255" t="s">
        <v>923</v>
      </c>
      <c r="AY22" s="248" t="s">
        <v>212</v>
      </c>
      <c r="AZ22" s="141" t="s">
        <v>213</v>
      </c>
    </row>
    <row r="23" spans="1:52" ht="21" customHeight="1" x14ac:dyDescent="0.7">
      <c r="A23" s="99">
        <f t="shared" si="1"/>
        <v>18</v>
      </c>
      <c r="B23" s="181"/>
      <c r="C23" s="181"/>
      <c r="D23" s="181"/>
      <c r="E23" s="181"/>
      <c r="F23" s="181"/>
      <c r="G23" s="181"/>
      <c r="H23" s="181"/>
      <c r="I23" s="185" t="s">
        <v>214</v>
      </c>
      <c r="J23" s="184" t="s">
        <v>215</v>
      </c>
      <c r="K23" s="184" t="s">
        <v>818</v>
      </c>
      <c r="L23" s="181" t="s">
        <v>759</v>
      </c>
      <c r="M23" s="181" t="s">
        <v>760</v>
      </c>
      <c r="N23" s="181" t="s">
        <v>761</v>
      </c>
      <c r="O23" s="181" t="s">
        <v>1191</v>
      </c>
      <c r="AE23" s="242" t="s">
        <v>845</v>
      </c>
      <c r="AF23" s="243" t="s">
        <v>712</v>
      </c>
      <c r="AG23" s="243"/>
      <c r="AH23" s="243" t="s">
        <v>723</v>
      </c>
      <c r="AY23" s="257" t="s">
        <v>214</v>
      </c>
      <c r="AZ23" s="258" t="s">
        <v>215</v>
      </c>
    </row>
    <row r="24" spans="1:52" ht="21" customHeight="1" x14ac:dyDescent="0.7">
      <c r="A24" s="99">
        <f t="shared" si="1"/>
        <v>19</v>
      </c>
      <c r="B24" s="181"/>
      <c r="C24" s="181"/>
      <c r="D24" s="181"/>
      <c r="E24" s="181"/>
      <c r="F24" s="181"/>
      <c r="G24" s="181"/>
      <c r="H24" s="181"/>
      <c r="I24" s="185" t="s">
        <v>226</v>
      </c>
      <c r="J24" s="184" t="s">
        <v>227</v>
      </c>
      <c r="K24" s="184" t="s">
        <v>820</v>
      </c>
      <c r="L24" s="181" t="s">
        <v>712</v>
      </c>
      <c r="M24" s="181"/>
      <c r="N24" s="181" t="s">
        <v>723</v>
      </c>
      <c r="O24" s="181" t="s">
        <v>1191</v>
      </c>
      <c r="AE24" s="242" t="s">
        <v>846</v>
      </c>
      <c r="AF24" s="243" t="s">
        <v>712</v>
      </c>
      <c r="AG24" s="243"/>
      <c r="AH24" s="243" t="s">
        <v>723</v>
      </c>
      <c r="AY24" s="248" t="s">
        <v>226</v>
      </c>
      <c r="AZ24" s="141" t="s">
        <v>227</v>
      </c>
    </row>
    <row r="25" spans="1:52" ht="21" customHeight="1" x14ac:dyDescent="0.7">
      <c r="A25" s="99">
        <f t="shared" si="1"/>
        <v>20</v>
      </c>
      <c r="B25" s="181"/>
      <c r="C25" s="181"/>
      <c r="D25" s="181"/>
      <c r="E25" s="181"/>
      <c r="F25" s="181"/>
      <c r="G25" s="181"/>
      <c r="H25" s="181"/>
      <c r="I25" s="185" t="s">
        <v>230</v>
      </c>
      <c r="J25" s="184" t="s">
        <v>231</v>
      </c>
      <c r="K25" s="184" t="s">
        <v>822</v>
      </c>
      <c r="L25" s="181" t="s">
        <v>759</v>
      </c>
      <c r="M25" s="181" t="s">
        <v>760</v>
      </c>
      <c r="N25" s="181" t="s">
        <v>761</v>
      </c>
      <c r="O25" s="181" t="s">
        <v>1191</v>
      </c>
      <c r="AE25" s="242" t="s">
        <v>848</v>
      </c>
      <c r="AF25" s="243" t="s">
        <v>712</v>
      </c>
      <c r="AG25" s="243"/>
      <c r="AH25" s="243" t="s">
        <v>723</v>
      </c>
      <c r="AY25" s="248" t="s">
        <v>230</v>
      </c>
      <c r="AZ25" s="141" t="s">
        <v>231</v>
      </c>
    </row>
    <row r="26" spans="1:52" ht="21" customHeight="1" x14ac:dyDescent="0.7">
      <c r="A26" s="99">
        <f t="shared" si="1"/>
        <v>21</v>
      </c>
      <c r="B26" s="181"/>
      <c r="C26" s="181"/>
      <c r="D26" s="181"/>
      <c r="E26" s="181"/>
      <c r="F26" s="181"/>
      <c r="G26" s="181"/>
      <c r="H26" s="181"/>
      <c r="I26" s="185" t="s">
        <v>232</v>
      </c>
      <c r="J26" s="184" t="s">
        <v>233</v>
      </c>
      <c r="K26" s="184" t="s">
        <v>823</v>
      </c>
      <c r="L26" s="181" t="s">
        <v>855</v>
      </c>
      <c r="M26" s="181" t="s">
        <v>856</v>
      </c>
      <c r="N26" s="181" t="s">
        <v>857</v>
      </c>
      <c r="O26" s="181" t="s">
        <v>1191</v>
      </c>
      <c r="AE26" s="242" t="s">
        <v>850</v>
      </c>
      <c r="AF26" s="243" t="s">
        <v>869</v>
      </c>
      <c r="AG26" s="243" t="s">
        <v>870</v>
      </c>
      <c r="AH26" s="243" t="s">
        <v>857</v>
      </c>
      <c r="AY26" s="248" t="s">
        <v>232</v>
      </c>
      <c r="AZ26" s="141" t="s">
        <v>233</v>
      </c>
    </row>
    <row r="27" spans="1:52" ht="21" customHeight="1" x14ac:dyDescent="0.7">
      <c r="A27" s="99">
        <f t="shared" si="1"/>
        <v>22</v>
      </c>
      <c r="B27" s="181"/>
      <c r="C27" s="181"/>
      <c r="D27" s="181"/>
      <c r="E27" s="181"/>
      <c r="F27" s="181"/>
      <c r="G27" s="181"/>
      <c r="H27" s="181"/>
      <c r="I27" s="185" t="s">
        <v>236</v>
      </c>
      <c r="J27" s="184" t="s">
        <v>237</v>
      </c>
      <c r="K27" s="187" t="s">
        <v>825</v>
      </c>
      <c r="L27" s="181" t="s">
        <v>855</v>
      </c>
      <c r="M27" s="181" t="s">
        <v>856</v>
      </c>
      <c r="N27" s="181" t="s">
        <v>857</v>
      </c>
      <c r="O27" s="181" t="s">
        <v>1191</v>
      </c>
      <c r="AE27" s="263" t="s">
        <v>851</v>
      </c>
      <c r="AF27" s="243" t="s">
        <v>759</v>
      </c>
      <c r="AG27" s="243" t="s">
        <v>760</v>
      </c>
      <c r="AH27" s="243" t="s">
        <v>761</v>
      </c>
      <c r="AY27" s="248" t="s">
        <v>236</v>
      </c>
      <c r="AZ27" s="141" t="s">
        <v>237</v>
      </c>
    </row>
    <row r="28" spans="1:52" ht="21" customHeight="1" x14ac:dyDescent="0.7">
      <c r="A28" s="99">
        <f t="shared" si="1"/>
        <v>23</v>
      </c>
      <c r="B28" s="181"/>
      <c r="C28" s="181"/>
      <c r="D28" s="181"/>
      <c r="E28" s="181"/>
      <c r="F28" s="181"/>
      <c r="G28" s="181"/>
      <c r="H28" s="181"/>
      <c r="I28" s="185" t="s">
        <v>238</v>
      </c>
      <c r="J28" s="184" t="s">
        <v>239</v>
      </c>
      <c r="K28" s="184" t="s">
        <v>827</v>
      </c>
      <c r="L28" s="188" t="s">
        <v>762</v>
      </c>
      <c r="M28" s="188" t="s">
        <v>859</v>
      </c>
      <c r="N28" s="188" t="s">
        <v>767</v>
      </c>
      <c r="O28" s="181" t="s">
        <v>1191</v>
      </c>
      <c r="AY28" s="248" t="s">
        <v>238</v>
      </c>
      <c r="AZ28" s="141" t="s">
        <v>239</v>
      </c>
    </row>
    <row r="29" spans="1:52" ht="21" customHeight="1" x14ac:dyDescent="0.7">
      <c r="A29" s="99">
        <f t="shared" si="1"/>
        <v>24</v>
      </c>
      <c r="B29" s="181"/>
      <c r="C29" s="181"/>
      <c r="D29" s="181"/>
      <c r="E29" s="181"/>
      <c r="F29" s="181"/>
      <c r="G29" s="181"/>
      <c r="H29" s="181"/>
      <c r="I29" s="185" t="s">
        <v>240</v>
      </c>
      <c r="J29" s="184" t="s">
        <v>241</v>
      </c>
      <c r="K29" s="184" t="s">
        <v>828</v>
      </c>
      <c r="L29" s="181" t="s">
        <v>767</v>
      </c>
      <c r="M29" s="181" t="s">
        <v>766</v>
      </c>
      <c r="N29" s="181" t="s">
        <v>765</v>
      </c>
      <c r="O29" s="181" t="s">
        <v>1191</v>
      </c>
      <c r="AY29" s="257" t="s">
        <v>240</v>
      </c>
      <c r="AZ29" s="258" t="s">
        <v>241</v>
      </c>
    </row>
    <row r="30" spans="1:52" ht="21" customHeight="1" x14ac:dyDescent="0.7">
      <c r="A30" s="99">
        <f t="shared" si="1"/>
        <v>25</v>
      </c>
      <c r="B30" s="181"/>
      <c r="C30" s="181"/>
      <c r="D30" s="181"/>
      <c r="E30" s="181"/>
      <c r="F30" s="181"/>
      <c r="G30" s="181"/>
      <c r="H30" s="181"/>
      <c r="I30" s="185" t="s">
        <v>464</v>
      </c>
      <c r="J30" s="184" t="s">
        <v>465</v>
      </c>
      <c r="K30" s="184" t="s">
        <v>829</v>
      </c>
      <c r="L30" s="181" t="s">
        <v>712</v>
      </c>
      <c r="M30" s="181"/>
      <c r="N30" s="181" t="s">
        <v>723</v>
      </c>
      <c r="O30" s="181" t="s">
        <v>1191</v>
      </c>
      <c r="AY30" s="249" t="s">
        <v>464</v>
      </c>
      <c r="AZ30" s="128" t="s">
        <v>465</v>
      </c>
    </row>
    <row r="31" spans="1:52" ht="21" customHeight="1" x14ac:dyDescent="0.7">
      <c r="A31" s="99">
        <f t="shared" si="1"/>
        <v>26</v>
      </c>
      <c r="B31" s="181"/>
      <c r="C31" s="181"/>
      <c r="D31" s="181"/>
      <c r="E31" s="181"/>
      <c r="F31" s="181"/>
      <c r="G31" s="181"/>
      <c r="H31" s="181"/>
      <c r="I31" s="185" t="s">
        <v>466</v>
      </c>
      <c r="J31" s="184" t="s">
        <v>467</v>
      </c>
      <c r="K31" s="184" t="s">
        <v>831</v>
      </c>
      <c r="L31" s="181" t="s">
        <v>712</v>
      </c>
      <c r="M31" s="181"/>
      <c r="N31" s="181" t="s">
        <v>723</v>
      </c>
      <c r="O31" s="181" t="s">
        <v>1191</v>
      </c>
      <c r="AY31" s="249" t="s">
        <v>466</v>
      </c>
      <c r="AZ31" s="128" t="s">
        <v>467</v>
      </c>
    </row>
    <row r="32" spans="1:52" ht="21" customHeight="1" x14ac:dyDescent="0.7">
      <c r="A32" s="99">
        <f t="shared" si="1"/>
        <v>27</v>
      </c>
      <c r="B32" s="181"/>
      <c r="C32" s="181"/>
      <c r="D32" s="181"/>
      <c r="E32" s="181"/>
      <c r="F32" s="181"/>
      <c r="G32" s="181"/>
      <c r="H32" s="181"/>
      <c r="I32" s="185" t="s">
        <v>468</v>
      </c>
      <c r="J32" s="184" t="s">
        <v>469</v>
      </c>
      <c r="K32" s="184" t="s">
        <v>833</v>
      </c>
      <c r="L32" s="181" t="s">
        <v>712</v>
      </c>
      <c r="M32" s="181"/>
      <c r="N32" s="181" t="s">
        <v>723</v>
      </c>
      <c r="O32" s="181" t="s">
        <v>1191</v>
      </c>
      <c r="AY32" s="249" t="s">
        <v>468</v>
      </c>
      <c r="AZ32" s="128" t="s">
        <v>469</v>
      </c>
    </row>
    <row r="33" spans="1:52" ht="21" customHeight="1" x14ac:dyDescent="0.7">
      <c r="A33" s="99">
        <f t="shared" si="1"/>
        <v>28</v>
      </c>
      <c r="B33" s="181"/>
      <c r="C33" s="181"/>
      <c r="D33" s="181"/>
      <c r="E33" s="181"/>
      <c r="F33" s="181"/>
      <c r="G33" s="181"/>
      <c r="H33" s="181"/>
      <c r="I33" s="185" t="s">
        <v>470</v>
      </c>
      <c r="J33" s="184" t="s">
        <v>471</v>
      </c>
      <c r="K33" s="184" t="s">
        <v>835</v>
      </c>
      <c r="L33" s="181" t="s">
        <v>712</v>
      </c>
      <c r="M33" s="181"/>
      <c r="N33" s="181" t="s">
        <v>723</v>
      </c>
      <c r="O33" s="181" t="s">
        <v>1191</v>
      </c>
      <c r="AY33" s="249" t="s">
        <v>470</v>
      </c>
      <c r="AZ33" s="128" t="s">
        <v>471</v>
      </c>
    </row>
    <row r="34" spans="1:52" ht="21" customHeight="1" x14ac:dyDescent="0.7">
      <c r="A34" s="99">
        <f t="shared" si="1"/>
        <v>29</v>
      </c>
      <c r="B34" s="181"/>
      <c r="C34" s="181"/>
      <c r="D34" s="181"/>
      <c r="E34" s="181"/>
      <c r="F34" s="181"/>
      <c r="G34" s="181"/>
      <c r="H34" s="181"/>
      <c r="I34" s="185" t="s">
        <v>472</v>
      </c>
      <c r="J34" s="184" t="s">
        <v>473</v>
      </c>
      <c r="K34" s="184" t="s">
        <v>837</v>
      </c>
      <c r="L34" s="181" t="s">
        <v>712</v>
      </c>
      <c r="M34" s="181"/>
      <c r="N34" s="181" t="s">
        <v>723</v>
      </c>
      <c r="O34" s="181" t="s">
        <v>1191</v>
      </c>
      <c r="AY34" s="249" t="s">
        <v>472</v>
      </c>
      <c r="AZ34" s="128" t="s">
        <v>473</v>
      </c>
    </row>
    <row r="35" spans="1:52" ht="21" customHeight="1" x14ac:dyDescent="0.7">
      <c r="A35" s="99">
        <f t="shared" si="1"/>
        <v>30</v>
      </c>
      <c r="B35" s="181"/>
      <c r="C35" s="181"/>
      <c r="D35" s="181"/>
      <c r="E35" s="181"/>
      <c r="F35" s="181"/>
      <c r="G35" s="181"/>
      <c r="H35" s="181"/>
      <c r="I35" s="185" t="s">
        <v>474</v>
      </c>
      <c r="J35" s="184" t="s">
        <v>475</v>
      </c>
      <c r="K35" s="184" t="s">
        <v>839</v>
      </c>
      <c r="L35" s="181" t="s">
        <v>759</v>
      </c>
      <c r="M35" s="181" t="s">
        <v>760</v>
      </c>
      <c r="N35" s="181" t="s">
        <v>761</v>
      </c>
      <c r="O35" s="181" t="s">
        <v>1191</v>
      </c>
      <c r="AY35" s="249" t="s">
        <v>474</v>
      </c>
      <c r="AZ35" s="128" t="s">
        <v>475</v>
      </c>
    </row>
    <row r="36" spans="1:52" ht="21" customHeight="1" x14ac:dyDescent="0.7">
      <c r="A36" s="99">
        <f t="shared" si="1"/>
        <v>31</v>
      </c>
      <c r="B36" s="181"/>
      <c r="C36" s="181"/>
      <c r="D36" s="181"/>
      <c r="E36" s="181"/>
      <c r="F36" s="181"/>
      <c r="G36" s="181"/>
      <c r="H36" s="181"/>
      <c r="I36" s="185" t="s">
        <v>476</v>
      </c>
      <c r="J36" s="184" t="s">
        <v>477</v>
      </c>
      <c r="K36" s="184" t="s">
        <v>840</v>
      </c>
      <c r="L36" s="181" t="s">
        <v>759</v>
      </c>
      <c r="M36" s="181" t="s">
        <v>772</v>
      </c>
      <c r="N36" s="181" t="s">
        <v>773</v>
      </c>
      <c r="O36" s="181" t="s">
        <v>1191</v>
      </c>
      <c r="AY36" s="249" t="s">
        <v>476</v>
      </c>
      <c r="AZ36" s="128" t="s">
        <v>477</v>
      </c>
    </row>
    <row r="37" spans="1:52" ht="21" customHeight="1" x14ac:dyDescent="0.7">
      <c r="A37" s="99">
        <f t="shared" si="1"/>
        <v>32</v>
      </c>
      <c r="B37" s="181"/>
      <c r="C37" s="181"/>
      <c r="D37" s="181"/>
      <c r="E37" s="181"/>
      <c r="F37" s="181"/>
      <c r="G37" s="181"/>
      <c r="H37" s="181"/>
      <c r="I37" s="185" t="s">
        <v>478</v>
      </c>
      <c r="J37" s="184" t="s">
        <v>479</v>
      </c>
      <c r="K37" s="184" t="s">
        <v>841</v>
      </c>
      <c r="L37" s="181" t="s">
        <v>864</v>
      </c>
      <c r="M37" s="181" t="s">
        <v>865</v>
      </c>
      <c r="N37" s="181" t="s">
        <v>866</v>
      </c>
      <c r="O37" s="181" t="s">
        <v>1191</v>
      </c>
      <c r="AY37" s="249" t="s">
        <v>478</v>
      </c>
      <c r="AZ37" s="128" t="s">
        <v>479</v>
      </c>
    </row>
    <row r="38" spans="1:52" ht="21" customHeight="1" x14ac:dyDescent="0.7">
      <c r="A38" s="99">
        <f t="shared" si="1"/>
        <v>33</v>
      </c>
      <c r="B38" s="181"/>
      <c r="C38" s="181"/>
      <c r="D38" s="181"/>
      <c r="E38" s="181"/>
      <c r="F38" s="181"/>
      <c r="G38" s="181"/>
      <c r="H38" s="181"/>
      <c r="I38" s="185" t="s">
        <v>480</v>
      </c>
      <c r="J38" s="184" t="s">
        <v>481</v>
      </c>
      <c r="K38" s="184" t="s">
        <v>843</v>
      </c>
      <c r="L38" s="181" t="s">
        <v>712</v>
      </c>
      <c r="M38" s="181"/>
      <c r="N38" s="181" t="s">
        <v>723</v>
      </c>
      <c r="O38" s="181" t="s">
        <v>1191</v>
      </c>
      <c r="AY38" s="249" t="s">
        <v>480</v>
      </c>
      <c r="AZ38" s="128" t="s">
        <v>481</v>
      </c>
    </row>
    <row r="39" spans="1:52" ht="21" customHeight="1" x14ac:dyDescent="0.7">
      <c r="A39" s="99">
        <f t="shared" si="1"/>
        <v>34</v>
      </c>
      <c r="B39" s="181"/>
      <c r="C39" s="181"/>
      <c r="D39" s="181"/>
      <c r="E39" s="181"/>
      <c r="F39" s="181"/>
      <c r="G39" s="181"/>
      <c r="H39" s="181"/>
      <c r="I39" s="185" t="s">
        <v>483</v>
      </c>
      <c r="J39" s="184" t="s">
        <v>484</v>
      </c>
      <c r="K39" s="184" t="s">
        <v>845</v>
      </c>
      <c r="L39" s="181" t="s">
        <v>712</v>
      </c>
      <c r="M39" s="181"/>
      <c r="N39" s="181" t="s">
        <v>723</v>
      </c>
      <c r="O39" s="181" t="s">
        <v>1191</v>
      </c>
      <c r="AY39" s="249" t="s">
        <v>483</v>
      </c>
      <c r="AZ39" s="128" t="s">
        <v>484</v>
      </c>
    </row>
    <row r="40" spans="1:52" ht="21" customHeight="1" x14ac:dyDescent="0.7">
      <c r="A40" s="99">
        <f t="shared" si="1"/>
        <v>35</v>
      </c>
      <c r="B40" s="181"/>
      <c r="C40" s="181"/>
      <c r="D40" s="181"/>
      <c r="E40" s="181"/>
      <c r="F40" s="181"/>
      <c r="G40" s="181"/>
      <c r="H40" s="181"/>
      <c r="I40" s="185" t="s">
        <v>485</v>
      </c>
      <c r="J40" s="184" t="s">
        <v>486</v>
      </c>
      <c r="K40" s="184" t="s">
        <v>846</v>
      </c>
      <c r="L40" s="181" t="s">
        <v>712</v>
      </c>
      <c r="M40" s="181"/>
      <c r="N40" s="181" t="s">
        <v>723</v>
      </c>
      <c r="O40" s="181" t="s">
        <v>1191</v>
      </c>
      <c r="AY40" s="249" t="s">
        <v>485</v>
      </c>
      <c r="AZ40" s="128" t="s">
        <v>486</v>
      </c>
    </row>
    <row r="41" spans="1:52" ht="21" customHeight="1" x14ac:dyDescent="0.7">
      <c r="A41" s="99">
        <f t="shared" si="1"/>
        <v>36</v>
      </c>
      <c r="B41" s="181"/>
      <c r="C41" s="181"/>
      <c r="D41" s="181"/>
      <c r="E41" s="181"/>
      <c r="F41" s="181"/>
      <c r="G41" s="181"/>
      <c r="H41" s="181"/>
      <c r="I41" s="185" t="s">
        <v>487</v>
      </c>
      <c r="J41" s="184" t="s">
        <v>488</v>
      </c>
      <c r="K41" s="184" t="s">
        <v>848</v>
      </c>
      <c r="L41" s="181" t="s">
        <v>712</v>
      </c>
      <c r="M41" s="181"/>
      <c r="N41" s="181" t="s">
        <v>723</v>
      </c>
      <c r="O41" s="181" t="s">
        <v>1191</v>
      </c>
      <c r="AY41" s="249" t="s">
        <v>487</v>
      </c>
      <c r="AZ41" s="128" t="s">
        <v>488</v>
      </c>
    </row>
    <row r="42" spans="1:52" ht="21" customHeight="1" x14ac:dyDescent="0.7">
      <c r="A42" s="99">
        <f t="shared" si="1"/>
        <v>37</v>
      </c>
      <c r="B42" s="181"/>
      <c r="C42" s="181"/>
      <c r="D42" s="181"/>
      <c r="E42" s="181"/>
      <c r="F42" s="181"/>
      <c r="G42" s="181"/>
      <c r="H42" s="181"/>
      <c r="I42" s="185" t="s">
        <v>489</v>
      </c>
      <c r="J42" s="184" t="s">
        <v>490</v>
      </c>
      <c r="K42" s="184" t="s">
        <v>850</v>
      </c>
      <c r="L42" s="181" t="s">
        <v>869</v>
      </c>
      <c r="M42" s="181" t="s">
        <v>870</v>
      </c>
      <c r="N42" s="181" t="s">
        <v>857</v>
      </c>
      <c r="O42" s="181" t="s">
        <v>1191</v>
      </c>
      <c r="AY42" s="249" t="s">
        <v>489</v>
      </c>
      <c r="AZ42" s="128" t="s">
        <v>490</v>
      </c>
    </row>
    <row r="43" spans="1:52" ht="21" customHeight="1" x14ac:dyDescent="0.7">
      <c r="A43" s="99">
        <f t="shared" si="1"/>
        <v>38</v>
      </c>
      <c r="B43" s="181"/>
      <c r="C43" s="181"/>
      <c r="D43" s="181"/>
      <c r="E43" s="181"/>
      <c r="F43" s="181"/>
      <c r="G43" s="181"/>
      <c r="H43" s="181"/>
      <c r="I43" s="185" t="s">
        <v>491</v>
      </c>
      <c r="J43" s="184" t="s">
        <v>492</v>
      </c>
      <c r="K43" s="184" t="s">
        <v>851</v>
      </c>
      <c r="L43" s="181" t="s">
        <v>759</v>
      </c>
      <c r="M43" s="181" t="s">
        <v>760</v>
      </c>
      <c r="N43" s="181" t="s">
        <v>761</v>
      </c>
      <c r="O43" s="181" t="s">
        <v>1191</v>
      </c>
      <c r="AY43" s="249" t="s">
        <v>491</v>
      </c>
      <c r="AZ43" s="128" t="s">
        <v>492</v>
      </c>
    </row>
    <row r="44" spans="1:52" ht="21" customHeight="1" x14ac:dyDescent="0.7">
      <c r="A44" s="99">
        <f t="shared" si="1"/>
        <v>39</v>
      </c>
      <c r="B44" s="181"/>
      <c r="C44" s="181"/>
      <c r="D44" s="181"/>
      <c r="E44" s="181"/>
      <c r="F44" s="181"/>
      <c r="G44" s="181"/>
      <c r="H44" s="181"/>
      <c r="I44" s="185" t="s">
        <v>493</v>
      </c>
      <c r="J44" s="184" t="s">
        <v>494</v>
      </c>
      <c r="K44" s="184" t="s">
        <v>892</v>
      </c>
      <c r="L44" s="181" t="s">
        <v>921</v>
      </c>
      <c r="M44" s="181" t="s">
        <v>922</v>
      </c>
      <c r="N44" s="181" t="s">
        <v>923</v>
      </c>
      <c r="O44" s="181" t="s">
        <v>1192</v>
      </c>
      <c r="AY44" s="249" t="s">
        <v>493</v>
      </c>
      <c r="AZ44" s="128" t="s">
        <v>494</v>
      </c>
    </row>
    <row r="45" spans="1:52" ht="21" customHeight="1" x14ac:dyDescent="0.7">
      <c r="A45" s="99">
        <f t="shared" si="1"/>
        <v>40</v>
      </c>
      <c r="B45" s="181"/>
      <c r="C45" s="181"/>
      <c r="D45" s="181"/>
      <c r="E45" s="181"/>
      <c r="F45" s="181"/>
      <c r="G45" s="181"/>
      <c r="H45" s="181"/>
      <c r="I45" s="185" t="s">
        <v>495</v>
      </c>
      <c r="J45" s="184" t="s">
        <v>496</v>
      </c>
      <c r="K45" s="184" t="s">
        <v>894</v>
      </c>
      <c r="L45" s="181" t="s">
        <v>712</v>
      </c>
      <c r="M45" s="181"/>
      <c r="N45" s="181" t="s">
        <v>723</v>
      </c>
      <c r="O45" s="181" t="s">
        <v>1192</v>
      </c>
      <c r="AY45" s="249" t="s">
        <v>495</v>
      </c>
      <c r="AZ45" s="128" t="s">
        <v>496</v>
      </c>
    </row>
    <row r="46" spans="1:52" ht="21" customHeight="1" x14ac:dyDescent="0.7">
      <c r="A46" s="99">
        <f t="shared" si="1"/>
        <v>41</v>
      </c>
      <c r="B46" s="181"/>
      <c r="C46" s="181"/>
      <c r="D46" s="181"/>
      <c r="E46" s="181"/>
      <c r="F46" s="181"/>
      <c r="G46" s="181"/>
      <c r="H46" s="181"/>
      <c r="I46" s="185" t="s">
        <v>497</v>
      </c>
      <c r="J46" s="184" t="s">
        <v>498</v>
      </c>
      <c r="K46" s="184" t="s">
        <v>896</v>
      </c>
      <c r="L46" s="181" t="s">
        <v>712</v>
      </c>
      <c r="M46" s="181"/>
      <c r="N46" s="181" t="s">
        <v>723</v>
      </c>
      <c r="O46" s="181" t="s">
        <v>1192</v>
      </c>
      <c r="AY46" s="249" t="s">
        <v>497</v>
      </c>
      <c r="AZ46" s="128" t="s">
        <v>498</v>
      </c>
    </row>
    <row r="47" spans="1:52" ht="21" customHeight="1" x14ac:dyDescent="0.7">
      <c r="A47" s="99">
        <f t="shared" si="1"/>
        <v>42</v>
      </c>
      <c r="B47" s="181"/>
      <c r="C47" s="181"/>
      <c r="D47" s="181"/>
      <c r="E47" s="181"/>
      <c r="F47" s="181"/>
      <c r="G47" s="181"/>
      <c r="H47" s="181"/>
      <c r="I47" s="185" t="s">
        <v>499</v>
      </c>
      <c r="J47" s="184" t="s">
        <v>500</v>
      </c>
      <c r="K47" s="184" t="s">
        <v>897</v>
      </c>
      <c r="L47" s="181" t="s">
        <v>712</v>
      </c>
      <c r="M47" s="181"/>
      <c r="N47" s="181" t="s">
        <v>723</v>
      </c>
      <c r="O47" s="181" t="s">
        <v>1192</v>
      </c>
      <c r="AY47" s="249" t="s">
        <v>499</v>
      </c>
      <c r="AZ47" s="128" t="s">
        <v>500</v>
      </c>
    </row>
    <row r="48" spans="1:52" ht="21" customHeight="1" x14ac:dyDescent="0.7">
      <c r="A48" s="99">
        <f t="shared" si="1"/>
        <v>43</v>
      </c>
      <c r="B48" s="181"/>
      <c r="C48" s="181"/>
      <c r="D48" s="181"/>
      <c r="E48" s="181"/>
      <c r="F48" s="181"/>
      <c r="G48" s="181"/>
      <c r="H48" s="181"/>
      <c r="I48" s="185" t="s">
        <v>501</v>
      </c>
      <c r="J48" s="184" t="s">
        <v>91</v>
      </c>
      <c r="K48" s="184" t="s">
        <v>899</v>
      </c>
      <c r="L48" s="181" t="s">
        <v>712</v>
      </c>
      <c r="M48" s="181"/>
      <c r="N48" s="181" t="s">
        <v>723</v>
      </c>
      <c r="O48" s="181" t="s">
        <v>1192</v>
      </c>
      <c r="AY48" s="249" t="s">
        <v>501</v>
      </c>
      <c r="AZ48" s="128" t="s">
        <v>91</v>
      </c>
    </row>
    <row r="49" spans="1:52" ht="21" customHeight="1" x14ac:dyDescent="0.7">
      <c r="A49" s="99">
        <f t="shared" si="1"/>
        <v>44</v>
      </c>
      <c r="B49" s="181"/>
      <c r="C49" s="181"/>
      <c r="D49" s="181"/>
      <c r="E49" s="181"/>
      <c r="F49" s="181"/>
      <c r="G49" s="181"/>
      <c r="H49" s="181"/>
      <c r="I49" s="185" t="s">
        <v>502</v>
      </c>
      <c r="J49" s="184" t="s">
        <v>503</v>
      </c>
      <c r="K49" s="184" t="s">
        <v>1408</v>
      </c>
      <c r="L49" s="181" t="s">
        <v>712</v>
      </c>
      <c r="M49" s="181"/>
      <c r="N49" s="181" t="s">
        <v>723</v>
      </c>
      <c r="O49" s="181" t="s">
        <v>1192</v>
      </c>
      <c r="AY49" s="249" t="s">
        <v>502</v>
      </c>
      <c r="AZ49" s="128" t="s">
        <v>503</v>
      </c>
    </row>
    <row r="50" spans="1:52" ht="21" customHeight="1" x14ac:dyDescent="0.7">
      <c r="A50" s="99">
        <f t="shared" si="1"/>
        <v>45</v>
      </c>
      <c r="B50" s="181"/>
      <c r="C50" s="181"/>
      <c r="D50" s="181"/>
      <c r="E50" s="181"/>
      <c r="F50" s="181"/>
      <c r="G50" s="181"/>
      <c r="H50" s="181"/>
      <c r="I50" s="185" t="s">
        <v>504</v>
      </c>
      <c r="J50" s="184" t="s">
        <v>505</v>
      </c>
      <c r="K50" s="184" t="s">
        <v>901</v>
      </c>
      <c r="L50" s="181" t="s">
        <v>765</v>
      </c>
      <c r="M50" s="181" t="s">
        <v>926</v>
      </c>
      <c r="N50" s="181" t="s">
        <v>927</v>
      </c>
      <c r="O50" s="181" t="s">
        <v>1192</v>
      </c>
      <c r="AY50" s="249" t="s">
        <v>504</v>
      </c>
      <c r="AZ50" s="128" t="s">
        <v>505</v>
      </c>
    </row>
    <row r="51" spans="1:52" ht="21" customHeight="1" x14ac:dyDescent="0.7">
      <c r="A51" s="99">
        <f t="shared" si="1"/>
        <v>46</v>
      </c>
      <c r="B51" s="181"/>
      <c r="C51" s="181"/>
      <c r="D51" s="181"/>
      <c r="E51" s="181"/>
      <c r="F51" s="181"/>
      <c r="G51" s="181"/>
      <c r="H51" s="181"/>
      <c r="I51" s="185" t="s">
        <v>506</v>
      </c>
      <c r="J51" s="184" t="s">
        <v>507</v>
      </c>
      <c r="K51" s="184" t="s">
        <v>903</v>
      </c>
      <c r="L51" s="181" t="s">
        <v>928</v>
      </c>
      <c r="M51" s="181" t="s">
        <v>929</v>
      </c>
      <c r="N51" s="181" t="s">
        <v>930</v>
      </c>
      <c r="O51" s="181" t="s">
        <v>1192</v>
      </c>
      <c r="AY51" s="259" t="s">
        <v>506</v>
      </c>
      <c r="AZ51" s="260" t="s">
        <v>507</v>
      </c>
    </row>
    <row r="52" spans="1:52" ht="21" customHeight="1" x14ac:dyDescent="0.7">
      <c r="A52" s="99">
        <f t="shared" si="1"/>
        <v>47</v>
      </c>
      <c r="B52" s="181"/>
      <c r="C52" s="181"/>
      <c r="D52" s="181"/>
      <c r="E52" s="181"/>
      <c r="F52" s="181"/>
      <c r="G52" s="181"/>
      <c r="H52" s="181"/>
      <c r="I52" s="185" t="s">
        <v>512</v>
      </c>
      <c r="J52" s="184" t="s">
        <v>513</v>
      </c>
      <c r="K52" s="184" t="s">
        <v>904</v>
      </c>
      <c r="L52" s="181" t="s">
        <v>928</v>
      </c>
      <c r="M52" s="181" t="s">
        <v>929</v>
      </c>
      <c r="N52" s="181" t="s">
        <v>930</v>
      </c>
      <c r="O52" s="181" t="s">
        <v>1192</v>
      </c>
      <c r="AY52" s="249" t="s">
        <v>512</v>
      </c>
      <c r="AZ52" s="128" t="s">
        <v>513</v>
      </c>
    </row>
    <row r="53" spans="1:52" ht="21" customHeight="1" x14ac:dyDescent="0.7">
      <c r="A53" s="99">
        <f t="shared" si="1"/>
        <v>48</v>
      </c>
      <c r="B53" s="181"/>
      <c r="C53" s="181"/>
      <c r="D53" s="181"/>
      <c r="E53" s="181"/>
      <c r="F53" s="181"/>
      <c r="G53" s="181"/>
      <c r="H53" s="181"/>
      <c r="I53" s="185" t="s">
        <v>514</v>
      </c>
      <c r="J53" s="184" t="s">
        <v>515</v>
      </c>
      <c r="K53" s="184" t="s">
        <v>906</v>
      </c>
      <c r="L53" s="181" t="s">
        <v>921</v>
      </c>
      <c r="M53" s="181" t="s">
        <v>932</v>
      </c>
      <c r="N53" s="181" t="s">
        <v>773</v>
      </c>
      <c r="O53" s="181" t="s">
        <v>1192</v>
      </c>
      <c r="AY53" s="249" t="s">
        <v>514</v>
      </c>
      <c r="AZ53" s="128" t="s">
        <v>515</v>
      </c>
    </row>
    <row r="54" spans="1:52" ht="21" customHeight="1" x14ac:dyDescent="0.7">
      <c r="A54" s="99">
        <f t="shared" si="1"/>
        <v>49</v>
      </c>
      <c r="B54" s="181"/>
      <c r="C54" s="181"/>
      <c r="D54" s="181"/>
      <c r="E54" s="181"/>
      <c r="F54" s="181"/>
      <c r="G54" s="181"/>
      <c r="H54" s="181"/>
      <c r="I54" s="185" t="s">
        <v>516</v>
      </c>
      <c r="J54" s="184" t="s">
        <v>517</v>
      </c>
      <c r="K54" s="184" t="s">
        <v>907</v>
      </c>
      <c r="L54" s="181" t="s">
        <v>712</v>
      </c>
      <c r="M54" s="181"/>
      <c r="N54" s="181" t="s">
        <v>723</v>
      </c>
      <c r="O54" s="181" t="s">
        <v>1192</v>
      </c>
      <c r="AY54" s="259" t="s">
        <v>516</v>
      </c>
      <c r="AZ54" s="260" t="s">
        <v>517</v>
      </c>
    </row>
    <row r="55" spans="1:52" ht="21" customHeight="1" x14ac:dyDescent="0.7">
      <c r="A55" s="99">
        <f t="shared" si="1"/>
        <v>50</v>
      </c>
      <c r="B55" s="181"/>
      <c r="C55" s="181"/>
      <c r="D55" s="181"/>
      <c r="E55" s="181"/>
      <c r="F55" s="181"/>
      <c r="G55" s="181"/>
      <c r="H55" s="181"/>
      <c r="I55" s="185" t="s">
        <v>522</v>
      </c>
      <c r="J55" s="184" t="s">
        <v>523</v>
      </c>
      <c r="K55" s="184" t="s">
        <v>909</v>
      </c>
      <c r="L55" s="181" t="s">
        <v>928</v>
      </c>
      <c r="M55" s="181" t="s">
        <v>935</v>
      </c>
      <c r="N55" s="181" t="s">
        <v>923</v>
      </c>
      <c r="O55" s="181" t="s">
        <v>1192</v>
      </c>
      <c r="AY55" s="249" t="s">
        <v>522</v>
      </c>
      <c r="AZ55" s="128" t="s">
        <v>523</v>
      </c>
    </row>
    <row r="56" spans="1:52" ht="21" customHeight="1" x14ac:dyDescent="0.7">
      <c r="A56" s="99">
        <f t="shared" si="1"/>
        <v>51</v>
      </c>
      <c r="B56" s="181"/>
      <c r="C56" s="181"/>
      <c r="D56" s="181"/>
      <c r="E56" s="181"/>
      <c r="F56" s="181"/>
      <c r="G56" s="181"/>
      <c r="H56" s="181"/>
      <c r="I56" s="185" t="s">
        <v>525</v>
      </c>
      <c r="J56" s="184" t="s">
        <v>526</v>
      </c>
      <c r="K56" s="184" t="s">
        <v>911</v>
      </c>
      <c r="L56" s="181" t="s">
        <v>928</v>
      </c>
      <c r="M56" s="181" t="s">
        <v>935</v>
      </c>
      <c r="N56" s="181" t="s">
        <v>923</v>
      </c>
      <c r="O56" s="181" t="s">
        <v>1192</v>
      </c>
      <c r="AY56" s="249" t="s">
        <v>525</v>
      </c>
      <c r="AZ56" s="128" t="s">
        <v>526</v>
      </c>
    </row>
    <row r="57" spans="1:52" ht="21" customHeight="1" x14ac:dyDescent="0.7">
      <c r="A57" s="99">
        <f t="shared" si="1"/>
        <v>52</v>
      </c>
      <c r="B57" s="181"/>
      <c r="C57" s="181"/>
      <c r="D57" s="181"/>
      <c r="E57" s="181"/>
      <c r="F57" s="181"/>
      <c r="G57" s="181"/>
      <c r="H57" s="181"/>
      <c r="I57" s="185" t="s">
        <v>528</v>
      </c>
      <c r="J57" s="184" t="s">
        <v>529</v>
      </c>
      <c r="K57" s="184" t="s">
        <v>913</v>
      </c>
      <c r="L57" s="181" t="s">
        <v>921</v>
      </c>
      <c r="M57" s="181" t="s">
        <v>922</v>
      </c>
      <c r="N57" s="181" t="s">
        <v>923</v>
      </c>
      <c r="O57" s="181" t="s">
        <v>1192</v>
      </c>
      <c r="AY57" s="249" t="s">
        <v>528</v>
      </c>
      <c r="AZ57" s="128" t="s">
        <v>529</v>
      </c>
    </row>
    <row r="58" spans="1:52" ht="21" customHeight="1" x14ac:dyDescent="0.7">
      <c r="A58" s="99">
        <f t="shared" si="1"/>
        <v>53</v>
      </c>
      <c r="B58" s="181"/>
      <c r="C58" s="181"/>
      <c r="D58" s="181"/>
      <c r="E58" s="181"/>
      <c r="F58" s="181"/>
      <c r="G58" s="181"/>
      <c r="H58" s="181"/>
      <c r="I58" s="185"/>
      <c r="J58" s="184"/>
      <c r="K58" s="184" t="s">
        <v>915</v>
      </c>
      <c r="L58" s="181" t="s">
        <v>921</v>
      </c>
      <c r="M58" s="181" t="s">
        <v>922</v>
      </c>
      <c r="N58" s="181" t="s">
        <v>923</v>
      </c>
      <c r="O58" s="181" t="s">
        <v>1192</v>
      </c>
    </row>
    <row r="59" spans="1:52" ht="21" customHeight="1" x14ac:dyDescent="0.7">
      <c r="A59" s="99">
        <f t="shared" si="1"/>
        <v>54</v>
      </c>
      <c r="B59" s="181"/>
      <c r="C59" s="181"/>
      <c r="D59" s="181"/>
      <c r="E59" s="181"/>
      <c r="F59" s="181"/>
      <c r="G59" s="181"/>
      <c r="H59" s="181"/>
      <c r="I59" s="185"/>
      <c r="J59" s="184"/>
      <c r="K59" s="184" t="s">
        <v>917</v>
      </c>
      <c r="L59" s="181" t="s">
        <v>921</v>
      </c>
      <c r="M59" s="181" t="s">
        <v>922</v>
      </c>
      <c r="N59" s="181" t="s">
        <v>923</v>
      </c>
      <c r="O59" s="181" t="s">
        <v>1192</v>
      </c>
    </row>
    <row r="60" spans="1:52" ht="21" customHeight="1" x14ac:dyDescent="0.7">
      <c r="A60" s="99">
        <f t="shared" si="1"/>
        <v>55</v>
      </c>
      <c r="B60" s="181"/>
      <c r="C60" s="181"/>
      <c r="D60" s="181"/>
      <c r="E60" s="181"/>
      <c r="F60" s="181"/>
      <c r="G60" s="181"/>
      <c r="H60" s="181"/>
      <c r="I60" s="185"/>
      <c r="J60" s="184"/>
      <c r="K60" s="184" t="s">
        <v>919</v>
      </c>
      <c r="L60" s="181" t="s">
        <v>921</v>
      </c>
      <c r="M60" s="181" t="s">
        <v>922</v>
      </c>
      <c r="N60" s="181" t="s">
        <v>923</v>
      </c>
      <c r="O60" s="181" t="s">
        <v>1192</v>
      </c>
    </row>
    <row r="61" spans="1:52" ht="21" customHeight="1" x14ac:dyDescent="0.7">
      <c r="A61" s="99">
        <f t="shared" si="1"/>
        <v>56</v>
      </c>
      <c r="B61" s="181"/>
      <c r="C61" s="181"/>
      <c r="D61" s="181"/>
      <c r="E61" s="181"/>
      <c r="F61" s="181"/>
      <c r="G61" s="181"/>
      <c r="H61" s="181"/>
      <c r="I61" s="185"/>
      <c r="J61" s="184"/>
      <c r="K61" s="184" t="s">
        <v>1321</v>
      </c>
      <c r="L61" s="181" t="s">
        <v>869</v>
      </c>
      <c r="M61" s="181" t="s">
        <v>1032</v>
      </c>
      <c r="N61" s="181" t="s">
        <v>1033</v>
      </c>
      <c r="O61" s="181" t="s">
        <v>1193</v>
      </c>
    </row>
    <row r="62" spans="1:52" ht="21" customHeight="1" x14ac:dyDescent="0.7">
      <c r="A62" s="99">
        <f t="shared" si="1"/>
        <v>57</v>
      </c>
      <c r="B62" s="181"/>
      <c r="C62" s="181"/>
      <c r="D62" s="181"/>
      <c r="E62" s="181"/>
      <c r="F62" s="181"/>
      <c r="G62" s="181"/>
      <c r="H62" s="181"/>
      <c r="I62" s="185"/>
      <c r="J62" s="184"/>
      <c r="K62" s="184" t="s">
        <v>1021</v>
      </c>
      <c r="L62" s="181" t="s">
        <v>869</v>
      </c>
      <c r="M62" s="181" t="s">
        <v>870</v>
      </c>
      <c r="N62" s="181" t="s">
        <v>857</v>
      </c>
      <c r="O62" s="181" t="s">
        <v>1193</v>
      </c>
    </row>
    <row r="63" spans="1:52" ht="21" customHeight="1" x14ac:dyDescent="0.7">
      <c r="A63" s="99">
        <f t="shared" si="1"/>
        <v>58</v>
      </c>
      <c r="B63" s="181"/>
      <c r="C63" s="181"/>
      <c r="D63" s="181"/>
      <c r="E63" s="181"/>
      <c r="F63" s="181"/>
      <c r="G63" s="181"/>
      <c r="H63" s="181"/>
      <c r="I63" s="185"/>
      <c r="J63" s="184"/>
      <c r="K63" s="184" t="s">
        <v>1023</v>
      </c>
      <c r="L63" s="181" t="s">
        <v>869</v>
      </c>
      <c r="M63" s="181" t="s">
        <v>870</v>
      </c>
      <c r="N63" s="181" t="s">
        <v>857</v>
      </c>
      <c r="O63" s="181" t="s">
        <v>1193</v>
      </c>
    </row>
    <row r="64" spans="1:52" ht="21" customHeight="1" x14ac:dyDescent="0.7">
      <c r="A64" s="99">
        <f t="shared" si="1"/>
        <v>59</v>
      </c>
      <c r="B64" s="181"/>
      <c r="C64" s="181"/>
      <c r="D64" s="181"/>
      <c r="E64" s="181"/>
      <c r="F64" s="181"/>
      <c r="G64" s="181"/>
      <c r="H64" s="181"/>
      <c r="I64" s="185"/>
      <c r="J64" s="184"/>
      <c r="K64" s="184" t="s">
        <v>1025</v>
      </c>
      <c r="L64" s="181" t="s">
        <v>1037</v>
      </c>
      <c r="M64" s="181" t="s">
        <v>1038</v>
      </c>
      <c r="N64" s="181" t="s">
        <v>1039</v>
      </c>
      <c r="O64" s="181" t="s">
        <v>1193</v>
      </c>
    </row>
    <row r="65" spans="1:15" ht="21" customHeight="1" x14ac:dyDescent="0.7">
      <c r="A65" s="99">
        <f t="shared" si="1"/>
        <v>60</v>
      </c>
      <c r="B65" s="181"/>
      <c r="C65" s="181"/>
      <c r="D65" s="181"/>
      <c r="E65" s="181"/>
      <c r="F65" s="181"/>
      <c r="G65" s="181"/>
      <c r="H65" s="181"/>
      <c r="I65" s="185"/>
      <c r="J65" s="184"/>
      <c r="K65" s="184" t="s">
        <v>1027</v>
      </c>
      <c r="L65" s="181" t="s">
        <v>1040</v>
      </c>
      <c r="M65" s="181" t="s">
        <v>1041</v>
      </c>
      <c r="N65" s="181" t="s">
        <v>1042</v>
      </c>
      <c r="O65" s="181" t="s">
        <v>1193</v>
      </c>
    </row>
    <row r="66" spans="1:15" ht="21" customHeight="1" x14ac:dyDescent="0.7">
      <c r="A66" s="99">
        <f t="shared" si="1"/>
        <v>61</v>
      </c>
      <c r="B66" s="181"/>
      <c r="C66" s="181"/>
      <c r="D66" s="181"/>
      <c r="E66" s="181"/>
      <c r="F66" s="181"/>
      <c r="G66" s="181"/>
      <c r="H66" s="181"/>
      <c r="I66" s="185"/>
      <c r="J66" s="184"/>
      <c r="K66" s="184" t="s">
        <v>1029</v>
      </c>
      <c r="L66" s="181" t="s">
        <v>1037</v>
      </c>
      <c r="M66" s="181" t="s">
        <v>1038</v>
      </c>
      <c r="N66" s="181" t="s">
        <v>1039</v>
      </c>
      <c r="O66" s="181" t="s">
        <v>1193</v>
      </c>
    </row>
    <row r="67" spans="1:15" ht="21" customHeight="1" x14ac:dyDescent="0.7">
      <c r="A67" s="99">
        <f t="shared" si="1"/>
        <v>62</v>
      </c>
      <c r="B67" s="181"/>
      <c r="C67" s="181"/>
      <c r="D67" s="181"/>
      <c r="E67" s="181"/>
      <c r="F67" s="181"/>
      <c r="G67" s="181"/>
      <c r="H67" s="181"/>
      <c r="I67" s="185"/>
      <c r="J67" s="184"/>
      <c r="K67" s="184" t="s">
        <v>1031</v>
      </c>
      <c r="L67" s="181" t="s">
        <v>869</v>
      </c>
      <c r="M67" s="181" t="s">
        <v>1032</v>
      </c>
      <c r="N67" s="181" t="s">
        <v>1033</v>
      </c>
      <c r="O67" s="181" t="s">
        <v>1193</v>
      </c>
    </row>
    <row r="68" spans="1:15" ht="21" customHeight="1" x14ac:dyDescent="0.7">
      <c r="A68" s="99">
        <f t="shared" si="1"/>
        <v>63</v>
      </c>
      <c r="B68" s="181"/>
      <c r="C68" s="181"/>
      <c r="D68" s="181"/>
      <c r="E68" s="181"/>
      <c r="F68" s="181"/>
      <c r="G68" s="181"/>
      <c r="H68" s="181"/>
      <c r="I68" s="185"/>
      <c r="J68" s="184"/>
      <c r="K68" s="184" t="s">
        <v>1055</v>
      </c>
      <c r="L68" s="181" t="s">
        <v>1065</v>
      </c>
      <c r="M68" s="181" t="s">
        <v>1066</v>
      </c>
      <c r="N68" s="181" t="s">
        <v>923</v>
      </c>
      <c r="O68" s="181" t="s">
        <v>1194</v>
      </c>
    </row>
    <row r="69" spans="1:15" ht="21" customHeight="1" x14ac:dyDescent="0.7">
      <c r="A69" s="99">
        <f t="shared" si="1"/>
        <v>64</v>
      </c>
      <c r="B69" s="181"/>
      <c r="C69" s="181"/>
      <c r="D69" s="181"/>
      <c r="E69" s="181"/>
      <c r="F69" s="181"/>
      <c r="G69" s="181"/>
      <c r="H69" s="181"/>
      <c r="I69" s="185"/>
      <c r="J69" s="184"/>
      <c r="K69" s="184" t="s">
        <v>1388</v>
      </c>
      <c r="L69" s="181" t="s">
        <v>1065</v>
      </c>
      <c r="M69" s="181" t="s">
        <v>1066</v>
      </c>
      <c r="N69" s="181" t="s">
        <v>923</v>
      </c>
      <c r="O69" s="181" t="s">
        <v>1194</v>
      </c>
    </row>
    <row r="70" spans="1:15" ht="21" customHeight="1" x14ac:dyDescent="0.7">
      <c r="A70" s="99">
        <f t="shared" si="1"/>
        <v>65</v>
      </c>
      <c r="B70" s="181"/>
      <c r="C70" s="181"/>
      <c r="D70" s="181"/>
      <c r="E70" s="181"/>
      <c r="F70" s="181"/>
      <c r="G70" s="181"/>
      <c r="H70" s="181"/>
      <c r="I70" s="185"/>
      <c r="J70" s="184"/>
      <c r="K70" s="186" t="s">
        <v>1327</v>
      </c>
      <c r="L70" s="181" t="s">
        <v>1065</v>
      </c>
      <c r="M70" s="181" t="s">
        <v>1066</v>
      </c>
      <c r="N70" s="181" t="s">
        <v>923</v>
      </c>
      <c r="O70" s="181" t="s">
        <v>1194</v>
      </c>
    </row>
    <row r="71" spans="1:15" ht="21" customHeight="1" x14ac:dyDescent="0.7">
      <c r="A71" s="99">
        <f t="shared" ref="A71:A134" si="2">ROW()-5</f>
        <v>66</v>
      </c>
      <c r="B71" s="181"/>
      <c r="C71" s="181"/>
      <c r="D71" s="181"/>
      <c r="E71" s="181"/>
      <c r="F71" s="181"/>
      <c r="G71" s="181"/>
      <c r="H71" s="181"/>
      <c r="I71" s="185"/>
      <c r="J71" s="184"/>
      <c r="K71" s="186" t="s">
        <v>1328</v>
      </c>
      <c r="L71" s="181" t="s">
        <v>1065</v>
      </c>
      <c r="M71" s="181" t="s">
        <v>1066</v>
      </c>
      <c r="N71" s="181" t="s">
        <v>923</v>
      </c>
      <c r="O71" s="181" t="s">
        <v>1194</v>
      </c>
    </row>
    <row r="72" spans="1:15" ht="21" customHeight="1" x14ac:dyDescent="0.7">
      <c r="A72" s="99">
        <f t="shared" si="2"/>
        <v>67</v>
      </c>
      <c r="B72" s="181"/>
      <c r="C72" s="181"/>
      <c r="D72" s="181"/>
      <c r="E72" s="181"/>
      <c r="F72" s="181"/>
      <c r="G72" s="181"/>
      <c r="H72" s="181"/>
      <c r="I72" s="185"/>
      <c r="J72" s="184"/>
      <c r="K72" s="186" t="s">
        <v>1329</v>
      </c>
      <c r="L72" s="181" t="s">
        <v>1065</v>
      </c>
      <c r="M72" s="181" t="s">
        <v>1066</v>
      </c>
      <c r="N72" s="181" t="s">
        <v>923</v>
      </c>
      <c r="O72" s="181" t="s">
        <v>1194</v>
      </c>
    </row>
    <row r="73" spans="1:15" ht="21" customHeight="1" x14ac:dyDescent="0.7">
      <c r="A73" s="99">
        <f t="shared" si="2"/>
        <v>68</v>
      </c>
      <c r="B73" s="181"/>
      <c r="C73" s="181"/>
      <c r="D73" s="181"/>
      <c r="E73" s="181"/>
      <c r="F73" s="181"/>
      <c r="G73" s="181"/>
      <c r="H73" s="181"/>
      <c r="I73" s="185"/>
      <c r="J73" s="184"/>
      <c r="K73" s="184" t="s">
        <v>1061</v>
      </c>
      <c r="L73" s="181" t="s">
        <v>767</v>
      </c>
      <c r="M73" s="181" t="s">
        <v>766</v>
      </c>
      <c r="N73" s="181" t="s">
        <v>765</v>
      </c>
      <c r="O73" s="181" t="s">
        <v>1194</v>
      </c>
    </row>
    <row r="74" spans="1:15" ht="21" customHeight="1" x14ac:dyDescent="0.7">
      <c r="A74" s="99">
        <f t="shared" si="2"/>
        <v>69</v>
      </c>
      <c r="B74" s="181"/>
      <c r="C74" s="181"/>
      <c r="D74" s="181"/>
      <c r="E74" s="181"/>
      <c r="F74" s="181"/>
      <c r="G74" s="181"/>
      <c r="H74" s="181"/>
      <c r="I74" s="185"/>
      <c r="J74" s="184"/>
      <c r="K74" s="186" t="s">
        <v>1330</v>
      </c>
      <c r="L74" s="181" t="s">
        <v>927</v>
      </c>
      <c r="M74" s="181" t="s">
        <v>937</v>
      </c>
      <c r="N74" s="181" t="s">
        <v>773</v>
      </c>
      <c r="O74" s="181" t="s">
        <v>1194</v>
      </c>
    </row>
    <row r="75" spans="1:15" ht="21" customHeight="1" x14ac:dyDescent="0.7">
      <c r="A75" s="99">
        <f t="shared" si="2"/>
        <v>70</v>
      </c>
      <c r="B75" s="181"/>
      <c r="C75" s="181"/>
      <c r="D75" s="181"/>
      <c r="E75" s="181"/>
      <c r="F75" s="181"/>
      <c r="G75" s="181"/>
      <c r="H75" s="181"/>
      <c r="I75" s="185"/>
      <c r="J75" s="184"/>
      <c r="K75" s="186" t="s">
        <v>1064</v>
      </c>
      <c r="L75" s="181" t="s">
        <v>1070</v>
      </c>
      <c r="M75" s="181">
        <v>0.5</v>
      </c>
      <c r="N75" s="181" t="s">
        <v>761</v>
      </c>
      <c r="O75" s="181" t="s">
        <v>1194</v>
      </c>
    </row>
    <row r="76" spans="1:15" ht="21" customHeight="1" x14ac:dyDescent="0.7">
      <c r="A76" s="99">
        <f t="shared" si="2"/>
        <v>71</v>
      </c>
      <c r="B76" s="181"/>
      <c r="C76" s="181"/>
      <c r="D76" s="181"/>
      <c r="E76" s="181"/>
      <c r="F76" s="181"/>
      <c r="G76" s="181"/>
      <c r="H76" s="181"/>
      <c r="I76" s="185"/>
      <c r="J76" s="184"/>
      <c r="K76" s="184" t="s">
        <v>1079</v>
      </c>
      <c r="L76" s="181" t="s">
        <v>712</v>
      </c>
      <c r="M76" s="181" t="s">
        <v>1078</v>
      </c>
      <c r="N76" s="181" t="s">
        <v>723</v>
      </c>
      <c r="O76" s="181" t="s">
        <v>1195</v>
      </c>
    </row>
    <row r="77" spans="1:15" ht="21" customHeight="1" x14ac:dyDescent="0.7">
      <c r="A77" s="99">
        <f t="shared" si="2"/>
        <v>72</v>
      </c>
      <c r="B77" s="181"/>
      <c r="C77" s="181"/>
      <c r="D77" s="181"/>
      <c r="E77" s="181"/>
      <c r="F77" s="181"/>
      <c r="G77" s="181"/>
      <c r="H77" s="181"/>
      <c r="I77" s="185"/>
      <c r="J77" s="184"/>
      <c r="K77" s="186" t="s">
        <v>1082</v>
      </c>
      <c r="L77" s="181" t="s">
        <v>1081</v>
      </c>
      <c r="M77" s="181" t="s">
        <v>1105</v>
      </c>
      <c r="N77" s="181" t="s">
        <v>1106</v>
      </c>
      <c r="O77" s="181" t="s">
        <v>1195</v>
      </c>
    </row>
    <row r="78" spans="1:15" ht="21" customHeight="1" x14ac:dyDescent="0.7">
      <c r="A78" s="99">
        <f t="shared" si="2"/>
        <v>73</v>
      </c>
      <c r="B78" s="181"/>
      <c r="C78" s="181"/>
      <c r="D78" s="181"/>
      <c r="E78" s="181"/>
      <c r="F78" s="181"/>
      <c r="G78" s="181"/>
      <c r="H78" s="181"/>
      <c r="I78" s="185"/>
      <c r="J78" s="184"/>
      <c r="K78" s="184" t="s">
        <v>1085</v>
      </c>
      <c r="L78" s="181" t="s">
        <v>1092</v>
      </c>
      <c r="M78" s="181" t="s">
        <v>1084</v>
      </c>
      <c r="N78" s="181" t="s">
        <v>1107</v>
      </c>
      <c r="O78" s="181" t="s">
        <v>1195</v>
      </c>
    </row>
    <row r="79" spans="1:15" ht="21" customHeight="1" x14ac:dyDescent="0.7">
      <c r="A79" s="99">
        <f t="shared" si="2"/>
        <v>74</v>
      </c>
      <c r="B79" s="181"/>
      <c r="C79" s="181"/>
      <c r="D79" s="181"/>
      <c r="E79" s="181"/>
      <c r="F79" s="181"/>
      <c r="G79" s="181"/>
      <c r="H79" s="181"/>
      <c r="I79" s="185"/>
      <c r="J79" s="184"/>
      <c r="K79" s="184" t="s">
        <v>1087</v>
      </c>
      <c r="L79" s="181" t="s">
        <v>712</v>
      </c>
      <c r="M79" s="181" t="s">
        <v>1078</v>
      </c>
      <c r="N79" s="181" t="s">
        <v>723</v>
      </c>
      <c r="O79" s="181" t="s">
        <v>1195</v>
      </c>
    </row>
    <row r="80" spans="1:15" ht="21" customHeight="1" x14ac:dyDescent="0.7">
      <c r="A80" s="99">
        <f t="shared" si="2"/>
        <v>75</v>
      </c>
      <c r="B80" s="181"/>
      <c r="C80" s="181"/>
      <c r="D80" s="181"/>
      <c r="E80" s="181"/>
      <c r="F80" s="181"/>
      <c r="G80" s="181"/>
      <c r="H80" s="181"/>
      <c r="I80" s="185"/>
      <c r="J80" s="184"/>
      <c r="K80" s="184" t="s">
        <v>1089</v>
      </c>
      <c r="L80" s="181" t="s">
        <v>1065</v>
      </c>
      <c r="M80" s="181" t="s">
        <v>1109</v>
      </c>
      <c r="N80" s="181" t="s">
        <v>761</v>
      </c>
      <c r="O80" s="181" t="s">
        <v>1195</v>
      </c>
    </row>
    <row r="81" spans="1:15" ht="21" customHeight="1" x14ac:dyDescent="0.7">
      <c r="A81" s="99">
        <f t="shared" si="2"/>
        <v>76</v>
      </c>
      <c r="B81" s="181"/>
      <c r="C81" s="181"/>
      <c r="D81" s="181"/>
      <c r="E81" s="181"/>
      <c r="F81" s="181"/>
      <c r="G81" s="181"/>
      <c r="H81" s="181"/>
      <c r="I81" s="185"/>
      <c r="J81" s="184"/>
      <c r="K81" s="186" t="s">
        <v>1341</v>
      </c>
      <c r="L81" s="181" t="s">
        <v>1090</v>
      </c>
      <c r="M81" s="181" t="s">
        <v>1110</v>
      </c>
      <c r="N81" s="181" t="s">
        <v>1111</v>
      </c>
      <c r="O81" s="181" t="s">
        <v>1195</v>
      </c>
    </row>
    <row r="82" spans="1:15" ht="21" customHeight="1" x14ac:dyDescent="0.7">
      <c r="A82" s="99">
        <f t="shared" si="2"/>
        <v>77</v>
      </c>
      <c r="B82" s="181"/>
      <c r="C82" s="181"/>
      <c r="D82" s="181"/>
      <c r="E82" s="181"/>
      <c r="F82" s="181"/>
      <c r="G82" s="181"/>
      <c r="H82" s="181"/>
      <c r="I82" s="185"/>
      <c r="J82" s="184"/>
      <c r="K82" s="186" t="s">
        <v>1093</v>
      </c>
      <c r="L82" s="181" t="s">
        <v>1092</v>
      </c>
      <c r="M82" s="181" t="s">
        <v>1084</v>
      </c>
      <c r="N82" s="181" t="s">
        <v>1107</v>
      </c>
      <c r="O82" s="181" t="s">
        <v>1195</v>
      </c>
    </row>
    <row r="83" spans="1:15" ht="21" customHeight="1" x14ac:dyDescent="0.7">
      <c r="A83" s="99">
        <f t="shared" si="2"/>
        <v>78</v>
      </c>
      <c r="B83" s="181"/>
      <c r="C83" s="181"/>
      <c r="D83" s="181"/>
      <c r="E83" s="181"/>
      <c r="F83" s="181"/>
      <c r="G83" s="181"/>
      <c r="H83" s="181"/>
      <c r="I83" s="185"/>
      <c r="J83" s="184"/>
      <c r="K83" s="186" t="s">
        <v>1095</v>
      </c>
      <c r="L83" s="181" t="s">
        <v>1081</v>
      </c>
      <c r="M83" s="181" t="s">
        <v>1105</v>
      </c>
      <c r="N83" s="181" t="s">
        <v>1106</v>
      </c>
      <c r="O83" s="181" t="s">
        <v>1195</v>
      </c>
    </row>
    <row r="84" spans="1:15" ht="21" customHeight="1" x14ac:dyDescent="0.7">
      <c r="A84" s="99">
        <f t="shared" si="2"/>
        <v>79</v>
      </c>
      <c r="B84" s="181"/>
      <c r="C84" s="181"/>
      <c r="D84" s="181"/>
      <c r="E84" s="181"/>
      <c r="F84" s="181"/>
      <c r="G84" s="181"/>
      <c r="H84" s="181"/>
      <c r="I84" s="185"/>
      <c r="J84" s="184"/>
      <c r="K84" s="186" t="s">
        <v>1098</v>
      </c>
      <c r="L84" s="181" t="s">
        <v>1097</v>
      </c>
      <c r="M84" s="181" t="s">
        <v>1084</v>
      </c>
      <c r="N84" s="181" t="s">
        <v>936</v>
      </c>
      <c r="O84" s="181" t="s">
        <v>1195</v>
      </c>
    </row>
    <row r="85" spans="1:15" ht="21" customHeight="1" x14ac:dyDescent="0.7">
      <c r="A85" s="99">
        <f t="shared" si="2"/>
        <v>80</v>
      </c>
      <c r="B85" s="181"/>
      <c r="C85" s="181"/>
      <c r="D85" s="181"/>
      <c r="E85" s="181"/>
      <c r="F85" s="181"/>
      <c r="G85" s="181"/>
      <c r="H85" s="181"/>
      <c r="I85" s="185"/>
      <c r="J85" s="184"/>
      <c r="K85" s="186" t="s">
        <v>1100</v>
      </c>
      <c r="L85" s="181" t="s">
        <v>1097</v>
      </c>
      <c r="M85" s="181" t="s">
        <v>1084</v>
      </c>
      <c r="N85" s="181" t="s">
        <v>936</v>
      </c>
      <c r="O85" s="181" t="s">
        <v>1195</v>
      </c>
    </row>
    <row r="86" spans="1:15" ht="21" customHeight="1" x14ac:dyDescent="0.7">
      <c r="A86" s="99">
        <f t="shared" si="2"/>
        <v>81</v>
      </c>
      <c r="B86" s="181"/>
      <c r="C86" s="181"/>
      <c r="D86" s="181"/>
      <c r="E86" s="181"/>
      <c r="F86" s="181"/>
      <c r="G86" s="181"/>
      <c r="H86" s="181"/>
      <c r="I86" s="185"/>
      <c r="J86" s="184"/>
      <c r="K86" s="186" t="s">
        <v>1102</v>
      </c>
      <c r="L86" s="181" t="s">
        <v>1097</v>
      </c>
      <c r="M86" s="181" t="s">
        <v>1084</v>
      </c>
      <c r="N86" s="181" t="s">
        <v>936</v>
      </c>
      <c r="O86" s="181" t="s">
        <v>1195</v>
      </c>
    </row>
    <row r="87" spans="1:15" ht="21" customHeight="1" x14ac:dyDescent="0.7">
      <c r="A87" s="99">
        <f t="shared" si="2"/>
        <v>82</v>
      </c>
      <c r="B87" s="181"/>
      <c r="C87" s="181"/>
      <c r="D87" s="181"/>
      <c r="E87" s="181"/>
      <c r="F87" s="181"/>
      <c r="G87" s="181"/>
      <c r="H87" s="181"/>
      <c r="I87" s="185"/>
      <c r="J87" s="184"/>
      <c r="K87" s="184"/>
      <c r="L87" s="181"/>
      <c r="M87" s="181"/>
      <c r="N87" s="181"/>
      <c r="O87" s="181"/>
    </row>
    <row r="88" spans="1:15" ht="21" customHeight="1" x14ac:dyDescent="0.7">
      <c r="A88" s="99">
        <f t="shared" si="2"/>
        <v>83</v>
      </c>
      <c r="B88" s="181"/>
      <c r="C88" s="181"/>
      <c r="D88" s="181"/>
      <c r="E88" s="181"/>
      <c r="F88" s="181"/>
      <c r="G88" s="181"/>
      <c r="H88" s="181"/>
      <c r="I88" s="185"/>
      <c r="J88" s="184"/>
      <c r="K88" s="186"/>
      <c r="L88" s="181"/>
      <c r="M88" s="181"/>
      <c r="N88" s="181"/>
      <c r="O88" s="181"/>
    </row>
    <row r="89" spans="1:15" ht="21" customHeight="1" x14ac:dyDescent="0.7">
      <c r="A89" s="99">
        <f t="shared" si="2"/>
        <v>84</v>
      </c>
      <c r="B89" s="181"/>
      <c r="C89" s="181"/>
      <c r="D89" s="181"/>
      <c r="E89" s="181"/>
      <c r="F89" s="181"/>
      <c r="G89" s="181"/>
      <c r="H89" s="181"/>
      <c r="I89" s="185"/>
      <c r="J89" s="184"/>
      <c r="K89" s="184"/>
      <c r="L89" s="181"/>
      <c r="M89" s="181"/>
      <c r="N89" s="181"/>
      <c r="O89" s="181"/>
    </row>
    <row r="90" spans="1:15" ht="21" customHeight="1" x14ac:dyDescent="0.7">
      <c r="A90" s="99">
        <f t="shared" si="2"/>
        <v>85</v>
      </c>
      <c r="B90" s="181"/>
      <c r="C90" s="181"/>
      <c r="D90" s="181"/>
      <c r="E90" s="181"/>
      <c r="F90" s="181"/>
      <c r="G90" s="181"/>
      <c r="H90" s="181"/>
      <c r="I90" s="185"/>
      <c r="J90" s="184"/>
      <c r="K90" s="186"/>
      <c r="L90" s="181"/>
      <c r="M90" s="181"/>
      <c r="N90" s="181"/>
      <c r="O90" s="181"/>
    </row>
    <row r="91" spans="1:15" ht="21" customHeight="1" x14ac:dyDescent="0.7">
      <c r="A91" s="99">
        <f t="shared" si="2"/>
        <v>86</v>
      </c>
      <c r="B91" s="181"/>
      <c r="C91" s="181"/>
      <c r="D91" s="181"/>
      <c r="E91" s="181"/>
      <c r="F91" s="181"/>
      <c r="G91" s="181"/>
      <c r="H91" s="181"/>
      <c r="I91" s="185"/>
      <c r="J91" s="184"/>
      <c r="K91" s="186"/>
      <c r="L91" s="181"/>
      <c r="M91" s="181"/>
      <c r="N91" s="181"/>
      <c r="O91" s="181"/>
    </row>
    <row r="92" spans="1:15" ht="21" customHeight="1" x14ac:dyDescent="0.7">
      <c r="A92" s="99">
        <f t="shared" si="2"/>
        <v>87</v>
      </c>
      <c r="B92" s="181"/>
      <c r="C92" s="181"/>
      <c r="D92" s="181"/>
      <c r="E92" s="181"/>
      <c r="F92" s="181"/>
      <c r="G92" s="181"/>
      <c r="H92" s="181"/>
      <c r="I92" s="185"/>
      <c r="J92" s="184"/>
      <c r="K92" s="186"/>
      <c r="L92" s="181"/>
      <c r="M92" s="181"/>
      <c r="N92" s="181"/>
      <c r="O92" s="181"/>
    </row>
    <row r="93" spans="1:15" ht="21" customHeight="1" x14ac:dyDescent="0.7">
      <c r="A93" s="99">
        <f t="shared" si="2"/>
        <v>88</v>
      </c>
      <c r="B93" s="181"/>
      <c r="C93" s="181"/>
      <c r="D93" s="181"/>
      <c r="E93" s="181"/>
      <c r="F93" s="181"/>
      <c r="G93" s="181"/>
      <c r="H93" s="181"/>
      <c r="I93" s="185"/>
      <c r="J93" s="184"/>
      <c r="K93" s="184"/>
      <c r="L93" s="181"/>
      <c r="M93" s="181"/>
      <c r="N93" s="181"/>
      <c r="O93" s="181"/>
    </row>
    <row r="94" spans="1:15" ht="21" customHeight="1" x14ac:dyDescent="0.7">
      <c r="A94" s="99">
        <f t="shared" si="2"/>
        <v>89</v>
      </c>
      <c r="B94" s="181"/>
      <c r="C94" s="181"/>
      <c r="D94" s="181"/>
      <c r="E94" s="181"/>
      <c r="F94" s="181"/>
      <c r="G94" s="181"/>
      <c r="H94" s="181"/>
      <c r="I94" s="185"/>
      <c r="J94" s="184"/>
      <c r="K94" s="186"/>
      <c r="L94" s="181"/>
      <c r="M94" s="181"/>
      <c r="N94" s="181"/>
      <c r="O94" s="181"/>
    </row>
    <row r="95" spans="1:15" ht="21" customHeight="1" x14ac:dyDescent="0.7">
      <c r="A95" s="99">
        <f t="shared" si="2"/>
        <v>90</v>
      </c>
      <c r="B95" s="181"/>
      <c r="C95" s="181"/>
      <c r="D95" s="181"/>
      <c r="E95" s="181"/>
      <c r="F95" s="181"/>
      <c r="G95" s="181"/>
      <c r="H95" s="181"/>
      <c r="I95" s="185"/>
      <c r="J95" s="184"/>
      <c r="K95" s="186"/>
      <c r="L95" s="181"/>
      <c r="M95" s="181"/>
      <c r="N95" s="181"/>
      <c r="O95" s="181"/>
    </row>
    <row r="96" spans="1:15" ht="21" customHeight="1" x14ac:dyDescent="0.7">
      <c r="A96" s="99">
        <f t="shared" si="2"/>
        <v>91</v>
      </c>
      <c r="B96" s="181"/>
      <c r="C96" s="181"/>
      <c r="D96" s="181"/>
      <c r="E96" s="181"/>
      <c r="F96" s="181"/>
      <c r="G96" s="181"/>
      <c r="H96" s="181"/>
      <c r="I96" s="185"/>
      <c r="J96" s="184"/>
      <c r="K96" s="186"/>
      <c r="L96" s="181"/>
      <c r="M96" s="181"/>
      <c r="N96" s="181"/>
      <c r="O96" s="181"/>
    </row>
    <row r="97" spans="1:15" ht="21" customHeight="1" x14ac:dyDescent="0.7">
      <c r="A97" s="99">
        <f t="shared" si="2"/>
        <v>92</v>
      </c>
      <c r="B97" s="181"/>
      <c r="C97" s="181"/>
      <c r="D97" s="181"/>
      <c r="E97" s="181"/>
      <c r="F97" s="181"/>
      <c r="G97" s="181"/>
      <c r="H97" s="181"/>
      <c r="I97" s="185"/>
      <c r="J97" s="184"/>
      <c r="K97" s="186"/>
      <c r="L97" s="181"/>
      <c r="M97" s="181"/>
      <c r="N97" s="181"/>
      <c r="O97" s="181"/>
    </row>
    <row r="98" spans="1:15" ht="21" customHeight="1" x14ac:dyDescent="0.7">
      <c r="A98" s="99">
        <f t="shared" si="2"/>
        <v>93</v>
      </c>
      <c r="B98" s="181"/>
      <c r="C98" s="181"/>
      <c r="D98" s="181"/>
      <c r="E98" s="181"/>
      <c r="F98" s="181"/>
      <c r="G98" s="181"/>
      <c r="H98" s="181"/>
      <c r="I98" s="185"/>
      <c r="J98" s="184"/>
      <c r="K98" s="186"/>
      <c r="L98" s="181"/>
      <c r="M98" s="181"/>
      <c r="N98" s="181"/>
      <c r="O98" s="181"/>
    </row>
    <row r="99" spans="1:15" ht="21" customHeight="1" x14ac:dyDescent="0.7">
      <c r="A99" s="99">
        <f t="shared" si="2"/>
        <v>94</v>
      </c>
      <c r="B99" s="181"/>
      <c r="C99" s="181"/>
      <c r="D99" s="181"/>
      <c r="E99" s="181"/>
      <c r="F99" s="181"/>
      <c r="G99" s="181"/>
      <c r="H99" s="181"/>
      <c r="I99" s="185"/>
      <c r="J99" s="184"/>
      <c r="K99" s="186"/>
      <c r="L99" s="181"/>
      <c r="M99" s="181"/>
      <c r="N99" s="181"/>
      <c r="O99" s="181"/>
    </row>
    <row r="100" spans="1:15" ht="21" customHeight="1" x14ac:dyDescent="0.7">
      <c r="A100" s="99">
        <f t="shared" si="2"/>
        <v>95</v>
      </c>
      <c r="B100" s="181"/>
      <c r="C100" s="181"/>
      <c r="D100" s="181"/>
      <c r="E100" s="181"/>
      <c r="F100" s="181"/>
      <c r="G100" s="181"/>
      <c r="H100" s="181"/>
      <c r="I100" s="185"/>
      <c r="J100" s="184"/>
      <c r="K100" s="184"/>
      <c r="L100" s="181"/>
      <c r="M100" s="181"/>
      <c r="N100" s="181"/>
      <c r="O100" s="181"/>
    </row>
    <row r="101" spans="1:15" ht="21" customHeight="1" x14ac:dyDescent="0.7">
      <c r="A101" s="99">
        <f t="shared" si="2"/>
        <v>96</v>
      </c>
      <c r="B101" s="181"/>
      <c r="C101" s="181"/>
      <c r="D101" s="181"/>
      <c r="E101" s="181"/>
      <c r="F101" s="181"/>
      <c r="G101" s="181"/>
      <c r="H101" s="181"/>
      <c r="I101" s="185"/>
      <c r="J101" s="184"/>
      <c r="K101" s="184"/>
      <c r="L101" s="181"/>
      <c r="M101" s="181"/>
      <c r="N101" s="181"/>
      <c r="O101" s="181"/>
    </row>
    <row r="102" spans="1:15" ht="21" customHeight="1" x14ac:dyDescent="0.7">
      <c r="A102" s="99">
        <f t="shared" si="2"/>
        <v>97</v>
      </c>
      <c r="B102" s="181"/>
      <c r="C102" s="181"/>
      <c r="D102" s="181"/>
      <c r="E102" s="181"/>
      <c r="F102" s="181"/>
      <c r="G102" s="181"/>
      <c r="H102" s="181"/>
      <c r="I102" s="185"/>
      <c r="J102" s="184"/>
      <c r="K102" s="184"/>
      <c r="L102" s="181"/>
      <c r="M102" s="181"/>
      <c r="N102" s="181"/>
      <c r="O102" s="181"/>
    </row>
    <row r="103" spans="1:15" ht="21" customHeight="1" x14ac:dyDescent="0.7">
      <c r="A103" s="99">
        <f t="shared" si="2"/>
        <v>98</v>
      </c>
      <c r="B103" s="181"/>
      <c r="C103" s="181"/>
      <c r="D103" s="181"/>
      <c r="E103" s="181"/>
      <c r="F103" s="181"/>
      <c r="G103" s="181"/>
      <c r="H103" s="181"/>
      <c r="I103" s="185"/>
      <c r="J103" s="184"/>
      <c r="K103" s="184"/>
      <c r="L103" s="181"/>
      <c r="M103" s="181"/>
      <c r="N103" s="181"/>
      <c r="O103" s="181"/>
    </row>
    <row r="104" spans="1:15" ht="21" customHeight="1" x14ac:dyDescent="0.7">
      <c r="A104" s="99">
        <f t="shared" si="2"/>
        <v>99</v>
      </c>
      <c r="B104" s="181"/>
      <c r="C104" s="181"/>
      <c r="D104" s="181"/>
      <c r="E104" s="181"/>
      <c r="F104" s="181"/>
      <c r="G104" s="181"/>
      <c r="H104" s="181"/>
      <c r="I104" s="185"/>
      <c r="J104" s="184"/>
      <c r="K104" s="184"/>
      <c r="L104" s="181"/>
      <c r="M104" s="181"/>
      <c r="N104" s="181"/>
      <c r="O104" s="181"/>
    </row>
    <row r="105" spans="1:15" ht="21" customHeight="1" x14ac:dyDescent="0.7">
      <c r="A105" s="99">
        <f t="shared" si="2"/>
        <v>100</v>
      </c>
      <c r="B105" s="181"/>
      <c r="C105" s="181"/>
      <c r="D105" s="181"/>
      <c r="E105" s="181"/>
      <c r="F105" s="181"/>
      <c r="G105" s="181"/>
      <c r="H105" s="181"/>
      <c r="I105" s="185"/>
      <c r="J105" s="184"/>
      <c r="K105" s="184"/>
      <c r="L105" s="181"/>
      <c r="M105" s="181"/>
      <c r="N105" s="181"/>
      <c r="O105" s="181"/>
    </row>
    <row r="106" spans="1:15" ht="21" customHeight="1" x14ac:dyDescent="0.7">
      <c r="A106" s="99">
        <f t="shared" si="2"/>
        <v>101</v>
      </c>
      <c r="I106" s="185"/>
      <c r="J106" s="184"/>
      <c r="K106" s="184"/>
      <c r="L106" s="181"/>
      <c r="M106" s="181"/>
      <c r="N106" s="181"/>
      <c r="O106" s="181"/>
    </row>
    <row r="107" spans="1:15" ht="21" customHeight="1" x14ac:dyDescent="0.7">
      <c r="A107" s="99">
        <f t="shared" si="2"/>
        <v>102</v>
      </c>
      <c r="I107" s="185"/>
      <c r="J107" s="184"/>
      <c r="K107" s="184"/>
      <c r="L107" s="181"/>
      <c r="M107" s="181"/>
      <c r="N107" s="181"/>
      <c r="O107" s="181"/>
    </row>
    <row r="108" spans="1:15" ht="21" customHeight="1" x14ac:dyDescent="0.7">
      <c r="A108" s="99">
        <f t="shared" si="2"/>
        <v>103</v>
      </c>
      <c r="I108" s="185"/>
      <c r="J108" s="184"/>
      <c r="K108" s="184"/>
      <c r="L108" s="181"/>
      <c r="M108" s="181"/>
      <c r="N108" s="181"/>
      <c r="O108" s="181"/>
    </row>
    <row r="109" spans="1:15" ht="21" customHeight="1" x14ac:dyDescent="0.7">
      <c r="A109" s="99">
        <f t="shared" si="2"/>
        <v>104</v>
      </c>
      <c r="I109" s="185"/>
      <c r="J109" s="184"/>
      <c r="K109" s="186"/>
      <c r="L109" s="181"/>
      <c r="M109" s="181"/>
      <c r="N109" s="181"/>
      <c r="O109" s="181"/>
    </row>
    <row r="110" spans="1:15" ht="21" customHeight="1" x14ac:dyDescent="0.7">
      <c r="A110" s="99">
        <f t="shared" si="2"/>
        <v>105</v>
      </c>
      <c r="I110" s="185"/>
      <c r="J110" s="184"/>
      <c r="K110" s="186"/>
      <c r="L110" s="181"/>
      <c r="M110" s="181"/>
      <c r="N110" s="181"/>
      <c r="O110" s="181"/>
    </row>
    <row r="111" spans="1:15" ht="21" customHeight="1" x14ac:dyDescent="0.7">
      <c r="A111" s="99">
        <f t="shared" si="2"/>
        <v>106</v>
      </c>
      <c r="I111" s="185"/>
      <c r="J111" s="184"/>
      <c r="K111" s="186"/>
      <c r="L111" s="181"/>
      <c r="M111" s="181"/>
      <c r="N111" s="181"/>
      <c r="O111" s="181"/>
    </row>
    <row r="112" spans="1:15" ht="21" customHeight="1" x14ac:dyDescent="0.7">
      <c r="A112" s="99">
        <f t="shared" si="2"/>
        <v>107</v>
      </c>
      <c r="I112" s="185"/>
      <c r="J112" s="184"/>
      <c r="K112" s="184"/>
      <c r="L112" s="181"/>
      <c r="M112" s="181"/>
      <c r="N112" s="181"/>
      <c r="O112" s="181"/>
    </row>
    <row r="113" spans="1:15" ht="21" customHeight="1" x14ac:dyDescent="0.7">
      <c r="A113" s="99">
        <f t="shared" si="2"/>
        <v>108</v>
      </c>
      <c r="I113" s="185"/>
      <c r="J113" s="184"/>
      <c r="K113" s="186"/>
      <c r="L113" s="181"/>
      <c r="M113" s="181"/>
      <c r="N113" s="181"/>
      <c r="O113" s="181"/>
    </row>
    <row r="114" spans="1:15" ht="21" customHeight="1" x14ac:dyDescent="0.7">
      <c r="A114" s="99">
        <f t="shared" si="2"/>
        <v>109</v>
      </c>
      <c r="I114" s="185"/>
      <c r="J114" s="184"/>
      <c r="K114" s="186"/>
      <c r="L114" s="181"/>
      <c r="M114" s="181"/>
      <c r="N114" s="181"/>
      <c r="O114" s="181"/>
    </row>
    <row r="115" spans="1:15" ht="21" customHeight="1" x14ac:dyDescent="0.7">
      <c r="A115" s="99">
        <f t="shared" si="2"/>
        <v>110</v>
      </c>
      <c r="I115" s="185"/>
      <c r="J115" s="184"/>
      <c r="K115" s="184"/>
      <c r="L115" s="181"/>
      <c r="M115" s="181"/>
      <c r="N115" s="181"/>
      <c r="O115" s="181"/>
    </row>
    <row r="116" spans="1:15" ht="21" customHeight="1" x14ac:dyDescent="0.7">
      <c r="A116" s="99">
        <f t="shared" si="2"/>
        <v>111</v>
      </c>
      <c r="I116" s="185"/>
      <c r="J116" s="184"/>
      <c r="K116" s="186"/>
      <c r="L116" s="181"/>
      <c r="M116" s="181"/>
      <c r="N116" s="181"/>
      <c r="O116" s="181"/>
    </row>
    <row r="117" spans="1:15" ht="21" customHeight="1" x14ac:dyDescent="0.7">
      <c r="A117" s="99">
        <f t="shared" si="2"/>
        <v>112</v>
      </c>
      <c r="I117" s="185"/>
      <c r="J117" s="184"/>
      <c r="K117" s="184"/>
      <c r="L117" s="181"/>
      <c r="M117" s="181"/>
      <c r="N117" s="181"/>
      <c r="O117" s="181"/>
    </row>
    <row r="118" spans="1:15" ht="21" customHeight="1" x14ac:dyDescent="0.7">
      <c r="A118" s="99">
        <f t="shared" si="2"/>
        <v>113</v>
      </c>
      <c r="I118" s="185"/>
      <c r="J118" s="184"/>
      <c r="K118" s="184"/>
      <c r="L118" s="181"/>
      <c r="M118" s="181"/>
      <c r="N118" s="181"/>
      <c r="O118" s="181"/>
    </row>
    <row r="119" spans="1:15" ht="21" customHeight="1" x14ac:dyDescent="0.7">
      <c r="A119" s="99">
        <f t="shared" si="2"/>
        <v>114</v>
      </c>
      <c r="I119" s="185"/>
      <c r="J119" s="184"/>
      <c r="K119" s="184"/>
      <c r="L119" s="181"/>
      <c r="M119" s="181"/>
      <c r="N119" s="181"/>
      <c r="O119" s="181"/>
    </row>
    <row r="120" spans="1:15" ht="21" customHeight="1" x14ac:dyDescent="0.7">
      <c r="A120" s="99">
        <f t="shared" si="2"/>
        <v>115</v>
      </c>
      <c r="I120" s="185"/>
      <c r="J120" s="184"/>
      <c r="K120" s="186"/>
      <c r="L120" s="181"/>
      <c r="M120" s="181"/>
      <c r="N120" s="181"/>
      <c r="O120" s="181"/>
    </row>
    <row r="121" spans="1:15" ht="21" customHeight="1" x14ac:dyDescent="0.7">
      <c r="A121" s="99">
        <f t="shared" si="2"/>
        <v>116</v>
      </c>
      <c r="I121" s="185"/>
      <c r="J121" s="184"/>
      <c r="K121" s="186"/>
      <c r="L121" s="181"/>
      <c r="M121" s="181"/>
      <c r="N121" s="181"/>
      <c r="O121" s="181"/>
    </row>
    <row r="122" spans="1:15" ht="21" customHeight="1" x14ac:dyDescent="0.7">
      <c r="A122" s="99">
        <f t="shared" si="2"/>
        <v>117</v>
      </c>
      <c r="I122" s="185"/>
      <c r="J122" s="184"/>
      <c r="K122" s="184"/>
      <c r="L122" s="181"/>
      <c r="M122" s="181"/>
      <c r="N122" s="181"/>
      <c r="O122" s="181"/>
    </row>
    <row r="123" spans="1:15" ht="21" customHeight="1" x14ac:dyDescent="0.7">
      <c r="A123" s="99">
        <f t="shared" si="2"/>
        <v>118</v>
      </c>
      <c r="I123" s="185"/>
      <c r="J123" s="184"/>
      <c r="K123" s="186"/>
      <c r="L123" s="181"/>
      <c r="M123" s="181"/>
      <c r="N123" s="181"/>
      <c r="O123" s="181"/>
    </row>
    <row r="124" spans="1:15" ht="21" customHeight="1" x14ac:dyDescent="0.7">
      <c r="A124" s="99">
        <f t="shared" si="2"/>
        <v>119</v>
      </c>
      <c r="I124" s="185"/>
      <c r="J124" s="184"/>
      <c r="K124" s="186"/>
      <c r="L124" s="181"/>
      <c r="M124" s="181"/>
      <c r="N124" s="181"/>
      <c r="O124" s="181"/>
    </row>
    <row r="125" spans="1:15" ht="21" customHeight="1" x14ac:dyDescent="0.7">
      <c r="A125" s="99">
        <f t="shared" si="2"/>
        <v>120</v>
      </c>
      <c r="I125" s="185"/>
      <c r="J125" s="184"/>
      <c r="K125" s="186"/>
      <c r="L125" s="181"/>
      <c r="M125" s="181"/>
      <c r="N125" s="181"/>
      <c r="O125" s="181"/>
    </row>
    <row r="126" spans="1:15" ht="21" customHeight="1" x14ac:dyDescent="0.7">
      <c r="A126" s="99">
        <f t="shared" si="2"/>
        <v>121</v>
      </c>
      <c r="I126" s="185"/>
      <c r="J126" s="184"/>
      <c r="K126" s="184"/>
      <c r="L126" s="181"/>
      <c r="M126" s="181"/>
      <c r="N126" s="181"/>
      <c r="O126" s="181"/>
    </row>
    <row r="127" spans="1:15" ht="21" customHeight="1" x14ac:dyDescent="0.7">
      <c r="A127" s="99">
        <f t="shared" si="2"/>
        <v>122</v>
      </c>
      <c r="I127" s="185"/>
      <c r="J127" s="184"/>
      <c r="K127" s="184"/>
      <c r="L127" s="181"/>
      <c r="M127" s="181"/>
      <c r="N127" s="181"/>
      <c r="O127" s="181"/>
    </row>
    <row r="128" spans="1:15" ht="21" customHeight="1" x14ac:dyDescent="0.7">
      <c r="A128" s="99">
        <f t="shared" si="2"/>
        <v>123</v>
      </c>
      <c r="I128" s="185"/>
      <c r="J128" s="184"/>
      <c r="K128" s="184"/>
      <c r="L128" s="181"/>
      <c r="M128" s="181"/>
      <c r="N128" s="181"/>
      <c r="O128" s="181"/>
    </row>
    <row r="129" spans="1:15" ht="21" customHeight="1" x14ac:dyDescent="0.7">
      <c r="A129" s="99">
        <f t="shared" si="2"/>
        <v>124</v>
      </c>
      <c r="I129" s="185"/>
      <c r="J129" s="184"/>
      <c r="K129" s="184"/>
      <c r="L129" s="181"/>
      <c r="M129" s="181"/>
      <c r="N129" s="181"/>
      <c r="O129" s="181"/>
    </row>
    <row r="130" spans="1:15" ht="21" customHeight="1" x14ac:dyDescent="0.7">
      <c r="A130" s="99">
        <f t="shared" si="2"/>
        <v>125</v>
      </c>
      <c r="I130" s="185"/>
      <c r="J130" s="184"/>
      <c r="K130" s="184"/>
      <c r="L130" s="181"/>
      <c r="M130" s="181"/>
      <c r="N130" s="181"/>
      <c r="O130" s="181"/>
    </row>
    <row r="131" spans="1:15" ht="21" customHeight="1" x14ac:dyDescent="0.7">
      <c r="A131" s="99">
        <f t="shared" si="2"/>
        <v>126</v>
      </c>
      <c r="I131" s="185"/>
      <c r="J131" s="184"/>
      <c r="K131" s="184"/>
      <c r="L131" s="181"/>
      <c r="M131" s="181"/>
      <c r="N131" s="181"/>
      <c r="O131" s="181"/>
    </row>
    <row r="132" spans="1:15" ht="21" customHeight="1" x14ac:dyDescent="0.7">
      <c r="A132" s="99">
        <f t="shared" si="2"/>
        <v>127</v>
      </c>
      <c r="I132" s="185"/>
      <c r="J132" s="184"/>
      <c r="K132" s="184"/>
      <c r="L132" s="181"/>
      <c r="M132" s="181"/>
      <c r="N132" s="181"/>
      <c r="O132" s="181"/>
    </row>
    <row r="133" spans="1:15" ht="21" customHeight="1" x14ac:dyDescent="0.7">
      <c r="A133" s="99">
        <f t="shared" si="2"/>
        <v>128</v>
      </c>
      <c r="I133" s="185"/>
      <c r="J133" s="184"/>
      <c r="K133" s="184"/>
      <c r="L133" s="181"/>
      <c r="M133" s="181"/>
      <c r="N133" s="181"/>
      <c r="O133" s="181"/>
    </row>
    <row r="134" spans="1:15" ht="21" customHeight="1" x14ac:dyDescent="0.7">
      <c r="A134" s="99">
        <f t="shared" si="2"/>
        <v>129</v>
      </c>
      <c r="I134" s="185"/>
      <c r="J134" s="184"/>
      <c r="K134" s="184"/>
      <c r="L134" s="181"/>
      <c r="M134" s="181"/>
      <c r="N134" s="181"/>
      <c r="O134" s="181"/>
    </row>
    <row r="135" spans="1:15" ht="21" customHeight="1" x14ac:dyDescent="0.7">
      <c r="A135" s="99">
        <f t="shared" ref="A135:A198" si="3">ROW()-5</f>
        <v>130</v>
      </c>
      <c r="I135" s="185"/>
      <c r="J135" s="184"/>
      <c r="K135" s="184"/>
      <c r="L135" s="181"/>
      <c r="M135" s="181"/>
      <c r="N135" s="181"/>
      <c r="O135" s="181"/>
    </row>
    <row r="136" spans="1:15" ht="21" customHeight="1" x14ac:dyDescent="0.7">
      <c r="A136" s="99">
        <f t="shared" si="3"/>
        <v>131</v>
      </c>
      <c r="I136" s="185"/>
      <c r="J136" s="184"/>
      <c r="K136" s="184"/>
      <c r="L136" s="181"/>
      <c r="M136" s="181"/>
      <c r="N136" s="181"/>
      <c r="O136" s="181"/>
    </row>
    <row r="137" spans="1:15" ht="21" customHeight="1" x14ac:dyDescent="0.7">
      <c r="A137" s="99">
        <f t="shared" si="3"/>
        <v>132</v>
      </c>
      <c r="I137" s="185"/>
      <c r="J137" s="184"/>
      <c r="K137" s="184"/>
      <c r="L137" s="181"/>
      <c r="M137" s="181"/>
      <c r="N137" s="181"/>
      <c r="O137" s="181"/>
    </row>
    <row r="138" spans="1:15" ht="21" customHeight="1" x14ac:dyDescent="0.7">
      <c r="A138" s="99">
        <f t="shared" si="3"/>
        <v>133</v>
      </c>
      <c r="I138" s="185"/>
      <c r="J138" s="184"/>
      <c r="K138" s="184"/>
      <c r="L138" s="181"/>
      <c r="M138" s="181"/>
      <c r="N138" s="181"/>
      <c r="O138" s="181"/>
    </row>
    <row r="139" spans="1:15" ht="21" customHeight="1" x14ac:dyDescent="0.7">
      <c r="A139" s="99">
        <f t="shared" si="3"/>
        <v>134</v>
      </c>
      <c r="I139" s="185"/>
      <c r="J139" s="184"/>
      <c r="K139" s="184"/>
      <c r="L139" s="181"/>
      <c r="M139" s="181"/>
      <c r="N139" s="181"/>
      <c r="O139" s="181"/>
    </row>
    <row r="140" spans="1:15" ht="21" customHeight="1" x14ac:dyDescent="0.7">
      <c r="A140" s="99">
        <f t="shared" si="3"/>
        <v>135</v>
      </c>
      <c r="I140" s="185"/>
      <c r="J140" s="184"/>
      <c r="K140" s="184"/>
      <c r="L140" s="181"/>
      <c r="M140" s="181"/>
      <c r="N140" s="181"/>
      <c r="O140" s="181"/>
    </row>
    <row r="141" spans="1:15" ht="21" customHeight="1" x14ac:dyDescent="0.7">
      <c r="A141" s="99">
        <f t="shared" si="3"/>
        <v>136</v>
      </c>
      <c r="I141" s="185"/>
      <c r="J141" s="184"/>
      <c r="K141" s="184"/>
      <c r="L141" s="181"/>
      <c r="M141" s="181"/>
      <c r="N141" s="181"/>
      <c r="O141" s="181"/>
    </row>
    <row r="142" spans="1:15" ht="21" customHeight="1" x14ac:dyDescent="0.7">
      <c r="A142" s="99">
        <f t="shared" si="3"/>
        <v>137</v>
      </c>
      <c r="I142" s="185"/>
      <c r="J142" s="184"/>
      <c r="K142" s="184"/>
      <c r="L142" s="181"/>
      <c r="M142" s="181"/>
      <c r="N142" s="181"/>
      <c r="O142" s="181"/>
    </row>
    <row r="143" spans="1:15" ht="21" customHeight="1" x14ac:dyDescent="0.7">
      <c r="A143" s="99">
        <f t="shared" si="3"/>
        <v>138</v>
      </c>
      <c r="I143" s="185"/>
      <c r="J143" s="184"/>
      <c r="K143" s="184"/>
      <c r="L143" s="181"/>
      <c r="M143" s="181"/>
      <c r="N143" s="181"/>
      <c r="O143" s="181"/>
    </row>
    <row r="144" spans="1:15" ht="21" customHeight="1" x14ac:dyDescent="0.7">
      <c r="A144" s="99">
        <f t="shared" si="3"/>
        <v>139</v>
      </c>
      <c r="I144" s="185"/>
      <c r="J144" s="184"/>
      <c r="K144" s="184"/>
      <c r="L144" s="181"/>
      <c r="M144" s="181"/>
      <c r="N144" s="181"/>
      <c r="O144" s="181"/>
    </row>
    <row r="145" spans="1:15" ht="21" customHeight="1" x14ac:dyDescent="0.7">
      <c r="A145" s="99">
        <f t="shared" si="3"/>
        <v>140</v>
      </c>
      <c r="I145" s="185"/>
      <c r="J145" s="184"/>
      <c r="K145" s="184"/>
      <c r="L145" s="181"/>
      <c r="M145" s="181"/>
      <c r="N145" s="181"/>
      <c r="O145" s="181"/>
    </row>
    <row r="146" spans="1:15" ht="21" customHeight="1" x14ac:dyDescent="0.7">
      <c r="A146" s="99">
        <f t="shared" si="3"/>
        <v>141</v>
      </c>
      <c r="I146" s="185"/>
      <c r="J146" s="184"/>
      <c r="K146" s="184"/>
      <c r="L146" s="181"/>
      <c r="M146" s="181"/>
      <c r="N146" s="181"/>
      <c r="O146" s="181"/>
    </row>
    <row r="147" spans="1:15" ht="21" customHeight="1" x14ac:dyDescent="0.7">
      <c r="A147" s="99">
        <f t="shared" si="3"/>
        <v>142</v>
      </c>
      <c r="I147" s="185"/>
      <c r="J147" s="184"/>
      <c r="K147" s="184"/>
      <c r="L147" s="181"/>
      <c r="M147" s="181"/>
      <c r="N147" s="181"/>
      <c r="O147" s="181"/>
    </row>
    <row r="148" spans="1:15" ht="21" customHeight="1" x14ac:dyDescent="0.7">
      <c r="A148" s="99">
        <f t="shared" si="3"/>
        <v>143</v>
      </c>
      <c r="I148" s="185"/>
      <c r="J148" s="184"/>
      <c r="K148" s="184"/>
      <c r="L148" s="181"/>
      <c r="M148" s="181"/>
      <c r="N148" s="181"/>
      <c r="O148" s="181"/>
    </row>
    <row r="149" spans="1:15" ht="21" customHeight="1" x14ac:dyDescent="0.7">
      <c r="A149" s="99">
        <f t="shared" si="3"/>
        <v>144</v>
      </c>
      <c r="I149" s="185"/>
      <c r="J149" s="184"/>
      <c r="K149" s="184"/>
      <c r="L149" s="181"/>
      <c r="M149" s="181"/>
      <c r="N149" s="181"/>
      <c r="O149" s="181"/>
    </row>
    <row r="150" spans="1:15" ht="21" customHeight="1" x14ac:dyDescent="0.7">
      <c r="A150" s="99">
        <f t="shared" si="3"/>
        <v>145</v>
      </c>
      <c r="I150" s="185"/>
      <c r="J150" s="184"/>
      <c r="K150" s="184"/>
      <c r="L150" s="181"/>
      <c r="M150" s="181"/>
      <c r="N150" s="181"/>
      <c r="O150" s="181"/>
    </row>
    <row r="151" spans="1:15" ht="21" customHeight="1" x14ac:dyDescent="0.7">
      <c r="A151" s="99">
        <f t="shared" si="3"/>
        <v>146</v>
      </c>
      <c r="I151" s="185"/>
      <c r="J151" s="184"/>
      <c r="K151" s="184"/>
      <c r="L151" s="181"/>
      <c r="M151" s="181"/>
      <c r="N151" s="181"/>
      <c r="O151" s="181"/>
    </row>
    <row r="152" spans="1:15" ht="21" customHeight="1" x14ac:dyDescent="0.7">
      <c r="A152" s="99">
        <f t="shared" si="3"/>
        <v>147</v>
      </c>
      <c r="I152" s="185"/>
      <c r="J152" s="184"/>
      <c r="K152" s="184"/>
      <c r="L152" s="181"/>
      <c r="M152" s="181"/>
      <c r="N152" s="181"/>
      <c r="O152" s="181"/>
    </row>
    <row r="153" spans="1:15" ht="21" customHeight="1" x14ac:dyDescent="0.7">
      <c r="A153" s="99">
        <f t="shared" si="3"/>
        <v>148</v>
      </c>
      <c r="I153" s="185"/>
      <c r="J153" s="184"/>
      <c r="K153" s="184"/>
      <c r="L153" s="181"/>
      <c r="M153" s="181"/>
      <c r="N153" s="181"/>
      <c r="O153" s="181"/>
    </row>
    <row r="154" spans="1:15" ht="21" customHeight="1" x14ac:dyDescent="0.7">
      <c r="A154" s="99">
        <f t="shared" si="3"/>
        <v>149</v>
      </c>
      <c r="I154" s="185"/>
      <c r="J154" s="184"/>
      <c r="K154" s="184"/>
      <c r="L154" s="181"/>
      <c r="M154" s="181"/>
      <c r="N154" s="181"/>
      <c r="O154" s="181"/>
    </row>
    <row r="155" spans="1:15" ht="21" customHeight="1" x14ac:dyDescent="0.7">
      <c r="A155" s="99">
        <f t="shared" si="3"/>
        <v>150</v>
      </c>
      <c r="I155" s="185"/>
      <c r="J155" s="184"/>
      <c r="K155" s="184"/>
      <c r="L155" s="181"/>
      <c r="M155" s="181"/>
      <c r="N155" s="181"/>
      <c r="O155" s="181"/>
    </row>
    <row r="156" spans="1:15" ht="21" customHeight="1" x14ac:dyDescent="0.7">
      <c r="A156" s="99">
        <f t="shared" si="3"/>
        <v>151</v>
      </c>
      <c r="I156" s="185"/>
      <c r="J156" s="184"/>
      <c r="K156" s="184"/>
      <c r="L156" s="181"/>
      <c r="M156" s="181"/>
      <c r="N156" s="181"/>
      <c r="O156" s="181"/>
    </row>
    <row r="157" spans="1:15" ht="21" customHeight="1" x14ac:dyDescent="0.7">
      <c r="A157" s="99">
        <f t="shared" si="3"/>
        <v>152</v>
      </c>
      <c r="I157" s="185"/>
      <c r="J157" s="184"/>
      <c r="K157" s="184"/>
      <c r="L157" s="181"/>
      <c r="M157" s="181"/>
      <c r="N157" s="181"/>
      <c r="O157" s="181"/>
    </row>
    <row r="158" spans="1:15" ht="21" customHeight="1" x14ac:dyDescent="0.7">
      <c r="A158" s="99">
        <f t="shared" si="3"/>
        <v>153</v>
      </c>
      <c r="I158" s="185"/>
      <c r="J158" s="184"/>
      <c r="K158" s="184"/>
      <c r="L158" s="181"/>
      <c r="M158" s="181"/>
      <c r="N158" s="181"/>
      <c r="O158" s="181"/>
    </row>
    <row r="159" spans="1:15" ht="21" customHeight="1" x14ac:dyDescent="0.7">
      <c r="A159" s="99">
        <f t="shared" si="3"/>
        <v>154</v>
      </c>
      <c r="I159" s="185"/>
      <c r="J159" s="184"/>
      <c r="K159" s="184"/>
      <c r="L159" s="181"/>
      <c r="M159" s="181"/>
      <c r="N159" s="181"/>
      <c r="O159" s="181"/>
    </row>
    <row r="160" spans="1:15" ht="21" customHeight="1" x14ac:dyDescent="0.7">
      <c r="A160" s="99">
        <f t="shared" si="3"/>
        <v>155</v>
      </c>
      <c r="I160" s="185"/>
      <c r="J160" s="184"/>
      <c r="K160" s="184"/>
      <c r="L160" s="181"/>
      <c r="M160" s="181"/>
      <c r="N160" s="181"/>
      <c r="O160" s="181"/>
    </row>
    <row r="161" spans="1:15" ht="21" customHeight="1" x14ac:dyDescent="0.7">
      <c r="A161" s="99">
        <f t="shared" si="3"/>
        <v>156</v>
      </c>
      <c r="I161" s="185"/>
      <c r="J161" s="184"/>
      <c r="K161" s="184"/>
      <c r="L161" s="181"/>
      <c r="M161" s="181"/>
      <c r="N161" s="181"/>
      <c r="O161" s="181"/>
    </row>
    <row r="162" spans="1:15" ht="21" customHeight="1" x14ac:dyDescent="0.7">
      <c r="A162" s="99">
        <f t="shared" si="3"/>
        <v>157</v>
      </c>
      <c r="I162" s="185"/>
      <c r="J162" s="184"/>
      <c r="K162" s="184"/>
      <c r="L162" s="181"/>
      <c r="M162" s="181"/>
      <c r="N162" s="181"/>
      <c r="O162" s="181"/>
    </row>
    <row r="163" spans="1:15" ht="21" customHeight="1" x14ac:dyDescent="0.7">
      <c r="A163" s="99">
        <f t="shared" si="3"/>
        <v>158</v>
      </c>
      <c r="I163" s="185"/>
      <c r="J163" s="184"/>
      <c r="K163" s="184"/>
      <c r="L163" s="181"/>
      <c r="M163" s="181"/>
      <c r="N163" s="181"/>
      <c r="O163" s="181"/>
    </row>
    <row r="164" spans="1:15" ht="21" customHeight="1" x14ac:dyDescent="0.7">
      <c r="A164" s="99">
        <f t="shared" si="3"/>
        <v>159</v>
      </c>
      <c r="I164" s="185"/>
      <c r="J164" s="184"/>
      <c r="K164" s="184"/>
      <c r="L164" s="181"/>
      <c r="M164" s="181"/>
      <c r="N164" s="181"/>
      <c r="O164" s="181"/>
    </row>
    <row r="165" spans="1:15" ht="21" customHeight="1" x14ac:dyDescent="0.7">
      <c r="A165" s="99">
        <f t="shared" si="3"/>
        <v>160</v>
      </c>
      <c r="I165" s="185"/>
      <c r="J165" s="184"/>
      <c r="K165" s="184"/>
      <c r="L165" s="181"/>
      <c r="M165" s="181"/>
      <c r="N165" s="181"/>
      <c r="O165" s="181"/>
    </row>
    <row r="166" spans="1:15" ht="21" customHeight="1" x14ac:dyDescent="0.7">
      <c r="A166" s="99">
        <f t="shared" si="3"/>
        <v>161</v>
      </c>
      <c r="I166" s="185"/>
      <c r="J166" s="184"/>
      <c r="K166" s="184"/>
      <c r="L166" s="181"/>
      <c r="M166" s="181"/>
      <c r="N166" s="181"/>
      <c r="O166" s="181"/>
    </row>
    <row r="167" spans="1:15" ht="21" customHeight="1" x14ac:dyDescent="0.7">
      <c r="A167" s="99">
        <f t="shared" si="3"/>
        <v>162</v>
      </c>
      <c r="I167" s="185"/>
      <c r="J167" s="184"/>
      <c r="K167" s="184"/>
      <c r="L167" s="181"/>
      <c r="M167" s="181"/>
      <c r="N167" s="181"/>
      <c r="O167" s="181"/>
    </row>
    <row r="168" spans="1:15" ht="21" customHeight="1" x14ac:dyDescent="0.7">
      <c r="A168" s="99">
        <f t="shared" si="3"/>
        <v>163</v>
      </c>
      <c r="I168" s="185"/>
      <c r="J168" s="184"/>
      <c r="K168" s="184"/>
      <c r="L168" s="181"/>
      <c r="M168" s="181"/>
      <c r="N168" s="181"/>
      <c r="O168" s="181"/>
    </row>
    <row r="169" spans="1:15" ht="21" customHeight="1" x14ac:dyDescent="0.7">
      <c r="A169" s="99">
        <f t="shared" si="3"/>
        <v>164</v>
      </c>
      <c r="I169" s="185"/>
      <c r="J169" s="184"/>
      <c r="K169" s="184"/>
      <c r="L169" s="181"/>
      <c r="M169" s="181"/>
      <c r="N169" s="181"/>
      <c r="O169" s="181"/>
    </row>
    <row r="170" spans="1:15" ht="21" customHeight="1" x14ac:dyDescent="0.7">
      <c r="A170" s="99">
        <f t="shared" si="3"/>
        <v>165</v>
      </c>
      <c r="I170" s="185"/>
      <c r="J170" s="184"/>
      <c r="K170" s="184"/>
      <c r="L170" s="181"/>
      <c r="M170" s="181"/>
      <c r="N170" s="181"/>
      <c r="O170" s="181"/>
    </row>
    <row r="171" spans="1:15" ht="21" customHeight="1" x14ac:dyDescent="0.7">
      <c r="A171" s="99">
        <f t="shared" si="3"/>
        <v>166</v>
      </c>
      <c r="I171" s="185"/>
      <c r="J171" s="184"/>
      <c r="K171" s="184"/>
      <c r="L171" s="181"/>
      <c r="M171" s="181"/>
      <c r="N171" s="181"/>
      <c r="O171" s="181"/>
    </row>
    <row r="172" spans="1:15" ht="21" customHeight="1" x14ac:dyDescent="0.7">
      <c r="A172" s="99">
        <f t="shared" si="3"/>
        <v>167</v>
      </c>
      <c r="I172" s="185"/>
      <c r="J172" s="184"/>
      <c r="K172" s="184"/>
      <c r="L172" s="181"/>
      <c r="M172" s="181"/>
      <c r="N172" s="181"/>
      <c r="O172" s="181"/>
    </row>
    <row r="173" spans="1:15" ht="21" customHeight="1" x14ac:dyDescent="0.7">
      <c r="A173" s="99">
        <f t="shared" si="3"/>
        <v>168</v>
      </c>
      <c r="I173" s="185"/>
      <c r="J173" s="184"/>
      <c r="K173" s="184"/>
      <c r="L173" s="181"/>
      <c r="M173" s="181"/>
      <c r="N173" s="181"/>
      <c r="O173" s="181"/>
    </row>
    <row r="174" spans="1:15" ht="21" customHeight="1" x14ac:dyDescent="0.7">
      <c r="A174" s="99">
        <f t="shared" si="3"/>
        <v>169</v>
      </c>
      <c r="I174" s="185"/>
      <c r="J174" s="184"/>
      <c r="K174" s="184"/>
      <c r="L174" s="181"/>
      <c r="M174" s="181"/>
      <c r="N174" s="181"/>
      <c r="O174" s="181"/>
    </row>
    <row r="175" spans="1:15" ht="21" customHeight="1" x14ac:dyDescent="0.7">
      <c r="A175" s="99">
        <f t="shared" si="3"/>
        <v>170</v>
      </c>
      <c r="I175" s="185"/>
      <c r="J175" s="184"/>
      <c r="K175" s="184"/>
      <c r="L175" s="181"/>
      <c r="M175" s="181"/>
      <c r="N175" s="181"/>
      <c r="O175" s="181"/>
    </row>
    <row r="176" spans="1:15" ht="21" customHeight="1" x14ac:dyDescent="0.7">
      <c r="A176" s="99">
        <f t="shared" si="3"/>
        <v>171</v>
      </c>
      <c r="I176" s="185"/>
      <c r="J176" s="184"/>
      <c r="K176" s="184"/>
      <c r="L176" s="181"/>
      <c r="M176" s="181"/>
      <c r="N176" s="181"/>
      <c r="O176" s="181"/>
    </row>
    <row r="177" spans="1:15" ht="21" customHeight="1" x14ac:dyDescent="0.7">
      <c r="A177" s="99">
        <f t="shared" si="3"/>
        <v>172</v>
      </c>
      <c r="I177" s="185"/>
      <c r="J177" s="184"/>
      <c r="K177" s="184"/>
      <c r="L177" s="181"/>
      <c r="M177" s="181"/>
      <c r="N177" s="181"/>
      <c r="O177" s="181"/>
    </row>
    <row r="178" spans="1:15" ht="21" customHeight="1" x14ac:dyDescent="0.7">
      <c r="A178" s="99">
        <f t="shared" si="3"/>
        <v>173</v>
      </c>
      <c r="I178" s="185"/>
      <c r="J178" s="184"/>
      <c r="K178" s="184"/>
      <c r="L178" s="181"/>
      <c r="M178" s="181"/>
      <c r="N178" s="181"/>
      <c r="O178" s="181"/>
    </row>
    <row r="179" spans="1:15" ht="21" customHeight="1" x14ac:dyDescent="0.7">
      <c r="A179" s="99">
        <f t="shared" si="3"/>
        <v>174</v>
      </c>
      <c r="I179" s="185"/>
      <c r="J179" s="184"/>
      <c r="K179" s="184"/>
      <c r="L179" s="181"/>
      <c r="M179" s="181"/>
      <c r="N179" s="181"/>
      <c r="O179" s="181"/>
    </row>
    <row r="180" spans="1:15" ht="21" customHeight="1" x14ac:dyDescent="0.7">
      <c r="A180" s="99">
        <f t="shared" si="3"/>
        <v>175</v>
      </c>
      <c r="I180" s="185"/>
      <c r="J180" s="184"/>
      <c r="K180" s="184"/>
      <c r="L180" s="181"/>
      <c r="M180" s="181"/>
      <c r="N180" s="181"/>
      <c r="O180" s="181"/>
    </row>
    <row r="181" spans="1:15" ht="21" customHeight="1" x14ac:dyDescent="0.7">
      <c r="A181" s="99">
        <f t="shared" si="3"/>
        <v>176</v>
      </c>
      <c r="I181" s="185"/>
      <c r="J181" s="184"/>
      <c r="K181" s="184"/>
      <c r="L181" s="181"/>
      <c r="M181" s="181"/>
      <c r="N181" s="181"/>
      <c r="O181" s="181"/>
    </row>
    <row r="182" spans="1:15" ht="21" customHeight="1" x14ac:dyDescent="0.7">
      <c r="A182" s="99">
        <f t="shared" si="3"/>
        <v>177</v>
      </c>
      <c r="I182" s="185"/>
      <c r="J182" s="184"/>
      <c r="K182" s="184"/>
      <c r="L182" s="181"/>
      <c r="M182" s="181"/>
      <c r="N182" s="181"/>
      <c r="O182" s="181"/>
    </row>
    <row r="183" spans="1:15" ht="21" customHeight="1" x14ac:dyDescent="0.7">
      <c r="A183" s="99">
        <f t="shared" si="3"/>
        <v>178</v>
      </c>
      <c r="I183" s="185"/>
      <c r="J183" s="184"/>
      <c r="K183" s="184"/>
      <c r="L183" s="181"/>
      <c r="M183" s="181"/>
      <c r="N183" s="181"/>
      <c r="O183" s="181"/>
    </row>
    <row r="184" spans="1:15" ht="21" customHeight="1" x14ac:dyDescent="0.7">
      <c r="A184" s="99">
        <f t="shared" si="3"/>
        <v>179</v>
      </c>
      <c r="I184" s="185"/>
      <c r="J184" s="184"/>
      <c r="K184" s="184"/>
      <c r="L184" s="181"/>
      <c r="M184" s="181"/>
      <c r="N184" s="181"/>
      <c r="O184" s="181"/>
    </row>
    <row r="185" spans="1:15" ht="21" customHeight="1" x14ac:dyDescent="0.7">
      <c r="A185" s="99">
        <f t="shared" si="3"/>
        <v>180</v>
      </c>
      <c r="I185" s="185"/>
      <c r="J185" s="184"/>
      <c r="K185" s="184"/>
      <c r="L185" s="181"/>
      <c r="M185" s="181"/>
      <c r="N185" s="181"/>
      <c r="O185" s="181"/>
    </row>
    <row r="186" spans="1:15" ht="21" customHeight="1" x14ac:dyDescent="0.7">
      <c r="A186" s="99">
        <f t="shared" si="3"/>
        <v>181</v>
      </c>
      <c r="I186" s="185"/>
      <c r="J186" s="184"/>
      <c r="K186" s="184"/>
      <c r="L186" s="181"/>
      <c r="M186" s="181"/>
      <c r="N186" s="181"/>
      <c r="O186" s="181"/>
    </row>
    <row r="187" spans="1:15" ht="21" customHeight="1" x14ac:dyDescent="0.7">
      <c r="A187" s="99">
        <f t="shared" si="3"/>
        <v>182</v>
      </c>
      <c r="I187" s="185"/>
      <c r="J187" s="184"/>
      <c r="K187" s="184"/>
      <c r="L187" s="181"/>
      <c r="M187" s="181"/>
      <c r="N187" s="181"/>
      <c r="O187" s="181"/>
    </row>
    <row r="188" spans="1:15" ht="21" customHeight="1" x14ac:dyDescent="0.7">
      <c r="A188" s="99">
        <f t="shared" si="3"/>
        <v>183</v>
      </c>
      <c r="I188" s="185"/>
      <c r="J188" s="184"/>
      <c r="K188" s="184"/>
      <c r="L188" s="181"/>
      <c r="M188" s="181"/>
      <c r="N188" s="181"/>
      <c r="O188" s="181"/>
    </row>
    <row r="189" spans="1:15" ht="21" customHeight="1" x14ac:dyDescent="0.7">
      <c r="A189" s="99">
        <f t="shared" si="3"/>
        <v>184</v>
      </c>
      <c r="I189" s="185"/>
      <c r="J189" s="184"/>
      <c r="K189" s="184"/>
      <c r="L189" s="181"/>
      <c r="M189" s="181"/>
      <c r="N189" s="181"/>
      <c r="O189" s="181"/>
    </row>
    <row r="190" spans="1:15" ht="21" customHeight="1" x14ac:dyDescent="0.7">
      <c r="A190" s="99">
        <f t="shared" si="3"/>
        <v>185</v>
      </c>
      <c r="I190" s="185"/>
      <c r="J190" s="184"/>
      <c r="K190" s="184"/>
      <c r="L190" s="181"/>
      <c r="M190" s="181"/>
      <c r="N190" s="181"/>
      <c r="O190" s="181"/>
    </row>
    <row r="191" spans="1:15" ht="21" customHeight="1" x14ac:dyDescent="0.7">
      <c r="A191" s="99">
        <f t="shared" si="3"/>
        <v>186</v>
      </c>
      <c r="I191" s="185"/>
      <c r="J191" s="184"/>
      <c r="K191" s="184"/>
      <c r="L191" s="181"/>
      <c r="M191" s="181"/>
      <c r="N191" s="181"/>
      <c r="O191" s="181"/>
    </row>
    <row r="192" spans="1:15" ht="21" customHeight="1" x14ac:dyDescent="0.7">
      <c r="A192" s="99">
        <f t="shared" si="3"/>
        <v>187</v>
      </c>
      <c r="I192" s="185"/>
      <c r="J192" s="184"/>
      <c r="K192" s="184"/>
      <c r="L192" s="181"/>
      <c r="M192" s="181"/>
      <c r="N192" s="181"/>
      <c r="O192" s="181"/>
    </row>
    <row r="193" spans="1:15" ht="21" customHeight="1" x14ac:dyDescent="0.7">
      <c r="A193" s="99">
        <f t="shared" si="3"/>
        <v>188</v>
      </c>
      <c r="I193" s="185"/>
      <c r="J193" s="184"/>
      <c r="K193" s="184"/>
      <c r="L193" s="181"/>
      <c r="M193" s="181"/>
      <c r="N193" s="181"/>
      <c r="O193" s="181"/>
    </row>
    <row r="194" spans="1:15" ht="21" customHeight="1" x14ac:dyDescent="0.7">
      <c r="A194" s="99">
        <f t="shared" si="3"/>
        <v>189</v>
      </c>
      <c r="I194" s="185"/>
      <c r="J194" s="184"/>
      <c r="K194" s="184"/>
      <c r="L194" s="181"/>
      <c r="M194" s="181"/>
      <c r="N194" s="181"/>
      <c r="O194" s="181"/>
    </row>
    <row r="195" spans="1:15" ht="21" customHeight="1" x14ac:dyDescent="0.7">
      <c r="A195" s="99">
        <f t="shared" si="3"/>
        <v>190</v>
      </c>
      <c r="I195" s="185"/>
      <c r="J195" s="184"/>
      <c r="K195" s="184"/>
      <c r="L195" s="181"/>
      <c r="M195" s="181"/>
      <c r="N195" s="181"/>
      <c r="O195" s="181"/>
    </row>
    <row r="196" spans="1:15" ht="21" customHeight="1" x14ac:dyDescent="0.7">
      <c r="A196" s="99">
        <f t="shared" si="3"/>
        <v>191</v>
      </c>
      <c r="I196" s="185"/>
      <c r="J196" s="184"/>
      <c r="K196" s="184"/>
      <c r="L196" s="181"/>
      <c r="M196" s="181"/>
      <c r="N196" s="181"/>
      <c r="O196" s="181"/>
    </row>
    <row r="197" spans="1:15" ht="21" customHeight="1" x14ac:dyDescent="0.7">
      <c r="A197" s="99">
        <f t="shared" si="3"/>
        <v>192</v>
      </c>
      <c r="I197" s="185"/>
      <c r="J197" s="184"/>
      <c r="K197" s="184"/>
      <c r="L197" s="181"/>
      <c r="M197" s="181"/>
      <c r="N197" s="181"/>
      <c r="O197" s="181"/>
    </row>
    <row r="198" spans="1:15" ht="21" customHeight="1" x14ac:dyDescent="0.7">
      <c r="A198" s="99">
        <f t="shared" si="3"/>
        <v>193</v>
      </c>
      <c r="I198" s="185"/>
      <c r="J198" s="184"/>
      <c r="K198" s="184"/>
      <c r="L198" s="181"/>
      <c r="M198" s="181"/>
      <c r="N198" s="181"/>
      <c r="O198" s="181"/>
    </row>
    <row r="199" spans="1:15" ht="21" customHeight="1" x14ac:dyDescent="0.7">
      <c r="A199" s="99">
        <f t="shared" ref="A199:A205" si="4">ROW()-5</f>
        <v>194</v>
      </c>
      <c r="I199" s="185"/>
      <c r="J199" s="184"/>
      <c r="K199" s="184"/>
      <c r="L199" s="181"/>
      <c r="M199" s="181"/>
      <c r="N199" s="181"/>
      <c r="O199" s="181"/>
    </row>
    <row r="200" spans="1:15" ht="21" customHeight="1" x14ac:dyDescent="0.7">
      <c r="A200" s="99">
        <f t="shared" si="4"/>
        <v>195</v>
      </c>
      <c r="I200" s="185"/>
      <c r="J200" s="184"/>
      <c r="K200" s="184"/>
      <c r="L200" s="181"/>
      <c r="M200" s="181"/>
      <c r="N200" s="181"/>
      <c r="O200" s="181"/>
    </row>
    <row r="201" spans="1:15" ht="21" customHeight="1" x14ac:dyDescent="0.7">
      <c r="A201" s="99">
        <f t="shared" si="4"/>
        <v>196</v>
      </c>
      <c r="I201" s="185"/>
      <c r="J201" s="184"/>
      <c r="K201" s="184"/>
      <c r="L201" s="181"/>
      <c r="M201" s="181"/>
      <c r="N201" s="181"/>
      <c r="O201" s="181"/>
    </row>
    <row r="202" spans="1:15" ht="21" customHeight="1" x14ac:dyDescent="0.7">
      <c r="A202" s="99">
        <f t="shared" si="4"/>
        <v>197</v>
      </c>
      <c r="I202" s="185"/>
      <c r="J202" s="184"/>
      <c r="K202" s="184"/>
      <c r="L202" s="181"/>
      <c r="M202" s="181"/>
      <c r="N202" s="181"/>
      <c r="O202" s="181"/>
    </row>
    <row r="203" spans="1:15" ht="21" customHeight="1" x14ac:dyDescent="0.7">
      <c r="A203" s="99">
        <f t="shared" si="4"/>
        <v>198</v>
      </c>
      <c r="I203" s="185"/>
      <c r="J203" s="184"/>
      <c r="K203" s="184"/>
      <c r="L203" s="181"/>
      <c r="M203" s="181"/>
      <c r="N203" s="181"/>
      <c r="O203" s="181"/>
    </row>
    <row r="204" spans="1:15" ht="21" customHeight="1" x14ac:dyDescent="0.7">
      <c r="A204" s="99">
        <f t="shared" si="4"/>
        <v>199</v>
      </c>
      <c r="I204" s="185"/>
      <c r="J204" s="184"/>
      <c r="K204" s="184"/>
      <c r="L204" s="181"/>
      <c r="M204" s="181"/>
      <c r="N204" s="181"/>
      <c r="O204" s="181"/>
    </row>
    <row r="205" spans="1:15" ht="21" customHeight="1" x14ac:dyDescent="0.7">
      <c r="A205" s="99">
        <f t="shared" si="4"/>
        <v>200</v>
      </c>
      <c r="I205" s="185"/>
      <c r="J205" s="184"/>
      <c r="K205" s="184"/>
      <c r="L205" s="181"/>
      <c r="M205" s="181"/>
      <c r="N205" s="181"/>
      <c r="O205" s="181"/>
    </row>
  </sheetData>
  <sheetProtection algorithmName="SHA-512" hashValue="3EeDHi01BrO0p1PJTnTS7eE1SNPcFaJYLIejzBk086RvVIELtssObgd3VCME5azX7kQ4+lAMvqa8i21W90HiZg==" saltValue="aQGXWSQKzoyVzfU2s246bw==" spinCount="100000" sheet="1" objects="1" scenarios="1"/>
  <phoneticPr fontId="10" type="noConversion"/>
  <conditionalFormatting sqref="F6:F105">
    <cfRule type="duplicateValues" dxfId="43" priority="520"/>
  </conditionalFormatting>
  <conditionalFormatting sqref="E6:E21 E23:E105">
    <cfRule type="duplicateValues" dxfId="42" priority="519"/>
  </conditionalFormatting>
  <conditionalFormatting sqref="D6:D20 D22:D105 E22">
    <cfRule type="duplicateValues" dxfId="41" priority="516"/>
  </conditionalFormatting>
  <conditionalFormatting sqref="C6:C105">
    <cfRule type="duplicateValues" dxfId="40" priority="515"/>
  </conditionalFormatting>
  <conditionalFormatting sqref="B6:B105">
    <cfRule type="duplicateValues" dxfId="39" priority="514"/>
  </conditionalFormatting>
  <conditionalFormatting sqref="K6:K205">
    <cfRule type="duplicateValues" dxfId="38" priority="776"/>
  </conditionalFormatting>
  <conditionalFormatting sqref="J6:J205">
    <cfRule type="duplicateValues" dxfId="37" priority="497"/>
  </conditionalFormatting>
  <conditionalFormatting sqref="I6:I205">
    <cfRule type="duplicateValues" dxfId="36" priority="496"/>
  </conditionalFormatting>
  <conditionalFormatting sqref="AI6:AI22">
    <cfRule type="expression" dxfId="35" priority="4">
      <formula>LEN(AI6)&gt;255</formula>
    </cfRule>
  </conditionalFormatting>
  <conditionalFormatting sqref="AJ6:AL22">
    <cfRule type="expression" dxfId="34" priority="3">
      <formula>LEN(AJ6)&gt;255</formula>
    </cfRule>
  </conditionalFormatting>
  <conditionalFormatting sqref="AM6:AM12">
    <cfRule type="expression" dxfId="33" priority="2">
      <formula>LEN(AM6)&gt;255</formula>
    </cfRule>
  </conditionalFormatting>
  <conditionalFormatting sqref="AN6:AP12">
    <cfRule type="expression" dxfId="32" priority="1">
      <formula>LEN(AN6)&gt;255</formula>
    </cfRule>
  </conditionalFormatting>
  <pageMargins left="0.59055118110236227" right="0.39370078740157483" top="0.39370078740157483" bottom="0.39370078740157483" header="0.31496062992125984" footer="0.31496062992125984"/>
  <pageSetup paperSize="9" scale="34" orientation="portrait" verticalDpi="0" r:id="rId1"/>
  <drawing r:id="rId2"/>
  <tableParts count="9">
    <tablePart r:id="rId3"/>
    <tablePart r:id="rId4"/>
    <tablePart r:id="rId5"/>
    <tablePart r:id="rId6"/>
    <tablePart r:id="rId7"/>
    <tablePart r:id="rId8"/>
    <tablePart r:id="rId9"/>
    <tablePart r:id="rId10"/>
    <tablePart r:id="rId1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9501-0B55-4A32-B3CF-6A1956AA6A79}">
  <sheetPr codeName="Sheet21">
    <tabColor rgb="FF002060"/>
  </sheetPr>
  <dimension ref="B1:CC5"/>
  <sheetViews>
    <sheetView showGridLines="0" showRowColHeaders="0" zoomScaleNormal="100" workbookViewId="0">
      <selection activeCell="K20" sqref="K20"/>
    </sheetView>
  </sheetViews>
  <sheetFormatPr defaultColWidth="9.07421875" defaultRowHeight="21" x14ac:dyDescent="0.7"/>
  <cols>
    <col min="1" max="1" width="9.07421875" style="9"/>
    <col min="2" max="81" width="9.07421875" style="190"/>
    <col min="82" max="16384" width="9.07421875" style="9"/>
  </cols>
  <sheetData>
    <row r="1" s="9" customFormat="1" x14ac:dyDescent="0.7"/>
    <row r="2" s="9" customFormat="1" x14ac:dyDescent="0.7"/>
    <row r="3" s="9" customFormat="1" x14ac:dyDescent="0.7"/>
    <row r="4" s="9" customFormat="1" x14ac:dyDescent="0.7"/>
    <row r="5" s="9" customFormat="1" x14ac:dyDescent="0.7"/>
  </sheetData>
  <sheetProtection algorithmName="SHA-512" hashValue="+SnmdtJ00Ja1wuBOVQBt2sgs/Ex1/OylLa03IYoP7G7FKKI5v0wX1cBuEDgYBjQN7sMLjwKpesxZ8TjD5kORFA==" saltValue="F9K/zy3RR73zEtUFX4s2GA=="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Main</vt:lpstr>
      <vt:lpstr>Instructions</vt:lpstr>
      <vt:lpstr>Glossary&amp;Definitions</vt:lpstr>
      <vt:lpstr>DocumentList</vt:lpstr>
      <vt:lpstr>DevCoAssessmentInput(P&amp;M)</vt:lpstr>
      <vt:lpstr>DevCoAssessmentAnalysis(P&amp;M)</vt:lpstr>
      <vt:lpstr>InterviewQuestion(P&amp;M)</vt:lpstr>
      <vt:lpstr>AddDataPoint(P&amp;M)</vt:lpstr>
      <vt:lpstr>DevCoAssessmentInput(D&amp;T)</vt:lpstr>
      <vt:lpstr>DevCoAssessmentAnalysis(D&amp;T)</vt:lpstr>
      <vt:lpstr>InterviewQuestion(D&amp;T)</vt:lpstr>
      <vt:lpstr>AddDataPoint(D&amp;T)</vt:lpstr>
      <vt:lpstr>DevCoAssessmentInput(D&amp;C)</vt:lpstr>
      <vt:lpstr>DevCoAssessmentAnalysis(D&amp;C)</vt:lpstr>
      <vt:lpstr>InterviewQuestion(D&amp;C)</vt:lpstr>
      <vt:lpstr>AddDataPoint(D&amp;C)</vt:lpstr>
      <vt:lpstr>DevCoAssessmentInput(CE&amp;O)</vt:lpstr>
      <vt:lpstr>DevCoAssessmentAnalysis(CE&amp;O)</vt:lpstr>
      <vt:lpstr>InterviewQuestion(CE&amp;O)</vt:lpstr>
      <vt:lpstr>AddDataPoint(CE&amp;O)</vt:lpstr>
      <vt:lpstr>DevCoAssessmentInput(I&amp;T)</vt:lpstr>
      <vt:lpstr>DevCoAssessmentAnalysis(I&amp;T)</vt:lpstr>
      <vt:lpstr>InterviewQuestion(I&amp;T)</vt:lpstr>
      <vt:lpstr>AddDataPoint(I&amp;T)</vt:lpstr>
      <vt:lpstr>DevCoAssessmentInput(S&amp;O)</vt:lpstr>
      <vt:lpstr>DevCoAssessmentAnalysis(S&amp;O)</vt:lpstr>
      <vt:lpstr>InterviewQuestion(S&amp;O)</vt:lpstr>
      <vt:lpstr>AddDataPoint(S&amp;O)</vt:lpstr>
      <vt:lpstr>AssessmentSummary</vt:lpstr>
      <vt:lpstr>Log</vt:lpstr>
      <vt:lpstr>User</vt:lpstr>
      <vt:lpstr>Setting</vt:lpstr>
      <vt:lpstr>Login</vt:lpstr>
      <vt:lpstr>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Yongsheng</dc:creator>
  <cp:keywords/>
  <dc:description/>
  <cp:lastModifiedBy>Chavi Mangla</cp:lastModifiedBy>
  <cp:revision/>
  <cp:lastPrinted>2025-07-25T06:45:36Z</cp:lastPrinted>
  <dcterms:created xsi:type="dcterms:W3CDTF">2015-06-05T18:17:20Z</dcterms:created>
  <dcterms:modified xsi:type="dcterms:W3CDTF">2025-08-19T01:58:51Z</dcterms:modified>
  <cp:category/>
  <cp:contentStatus/>
</cp:coreProperties>
</file>