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EMP\Downloads\P2\"/>
    </mc:Choice>
  </mc:AlternateContent>
  <xr:revisionPtr revIDLastSave="0" documentId="13_ncr:1_{9677E924-8B3D-4425-BAFF-9266EFD6243B}" xr6:coauthVersionLast="47" xr6:coauthVersionMax="47" xr10:uidLastSave="{00000000-0000-0000-0000-000000000000}"/>
  <bookViews>
    <workbookView xWindow="-120" yWindow="-120" windowWidth="20730" windowHeight="11160" activeTab="3" xr2:uid="{EFDA2322-F22D-4991-93A4-01CB055AC102}"/>
  </bookViews>
  <sheets>
    <sheet name="A" sheetId="1" r:id="rId1"/>
    <sheet name="B" sheetId="2" r:id="rId2"/>
    <sheet name="TablaB)" sheetId="4" r:id="rId3"/>
    <sheet name="C,D" sheetId="5" r:id="rId4"/>
    <sheet name="E" sheetId="7" r:id="rId5"/>
    <sheet name="F" sheetId="6" r:id="rId6"/>
    <sheet name="G"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6" l="1"/>
  <c r="I16" i="6"/>
  <c r="E25" i="6"/>
  <c r="J16" i="6"/>
  <c r="H15" i="6"/>
  <c r="H16" i="6"/>
  <c r="G17" i="6"/>
  <c r="F14" i="6"/>
  <c r="E10" i="6"/>
  <c r="I10" i="6"/>
  <c r="E14" i="6"/>
  <c r="E7" i="6"/>
  <c r="E8" i="6"/>
  <c r="E6" i="6"/>
  <c r="G61" i="6"/>
  <c r="H61" i="6" s="1"/>
  <c r="F61" i="6"/>
  <c r="G60" i="6"/>
  <c r="H60" i="6" s="1"/>
  <c r="F60" i="6"/>
  <c r="G59" i="6"/>
  <c r="H59" i="6" s="1"/>
  <c r="F59" i="6"/>
  <c r="G58" i="6"/>
  <c r="H58" i="6" s="1"/>
  <c r="F58" i="6"/>
  <c r="G57" i="6"/>
  <c r="H57" i="6" s="1"/>
  <c r="F57" i="6"/>
  <c r="F56" i="6"/>
  <c r="H62" i="6" l="1"/>
  <c r="L57" i="6" s="1"/>
  <c r="F62" i="6"/>
  <c r="H17" i="6"/>
  <c r="H14" i="6"/>
  <c r="I14" i="6" s="1"/>
  <c r="E9" i="6"/>
  <c r="E15" i="6"/>
  <c r="F15" i="6" l="1"/>
  <c r="E16" i="6" s="1"/>
  <c r="F16" i="6" s="1"/>
  <c r="I17" i="6" l="1"/>
  <c r="J15" i="6"/>
  <c r="J17" i="6" s="1"/>
  <c r="J14" i="6"/>
  <c r="E24" i="6" l="1"/>
  <c r="Q13" i="2"/>
  <c r="Q33" i="2"/>
  <c r="Q95" i="2" l="1"/>
  <c r="Q74" i="2"/>
  <c r="Q53" i="2"/>
  <c r="G6" i="2"/>
  <c r="G7" i="2"/>
  <c r="G8" i="2"/>
  <c r="G9" i="2"/>
  <c r="G10" i="2"/>
  <c r="F6" i="2"/>
  <c r="F7" i="2"/>
  <c r="F8" i="2"/>
  <c r="F9" i="2"/>
  <c r="F10" i="2"/>
  <c r="E6" i="2"/>
  <c r="E7" i="2"/>
  <c r="E8" i="2"/>
  <c r="E9" i="2"/>
  <c r="E10" i="2"/>
  <c r="D6" i="2"/>
  <c r="D7" i="2"/>
  <c r="D8" i="2"/>
  <c r="D9" i="2"/>
  <c r="D10" i="2"/>
  <c r="G5" i="2"/>
  <c r="F5" i="2"/>
  <c r="E5" i="2"/>
  <c r="D5" i="2"/>
</calcChain>
</file>

<file path=xl/sharedStrings.xml><?xml version="1.0" encoding="utf-8"?>
<sst xmlns="http://schemas.openxmlformats.org/spreadsheetml/2006/main" count="349" uniqueCount="135">
  <si>
    <t>Considere los siguientes datos que corresponden al cloro residual en una alberca en diversos momentos después de haberse tratado con químicos:</t>
  </si>
  <si>
    <t>número de horas</t>
  </si>
  <si>
    <t>X</t>
  </si>
  <si>
    <t>Y</t>
  </si>
  <si>
    <t>Análisis de regresión con 0.05 de significancia</t>
  </si>
  <si>
    <t>X*</t>
  </si>
  <si>
    <t>Y*</t>
  </si>
  <si>
    <t>1/X</t>
  </si>
  <si>
    <t>1/Y</t>
  </si>
  <si>
    <t>Transformaciones</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</si>
  <si>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</si>
  <si>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</si>
  <si>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</si>
  <si>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</si>
  <si>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</si>
  <si>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</si>
  <si>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</si>
  <si>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</si>
  <si>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</si>
  <si>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</si>
  <si>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</si>
  <si>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</si>
  <si>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</si>
  <si>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</si>
  <si>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</si>
  <si>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</si>
  <si>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</si>
  <si>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</si>
  <si>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</si>
  <si>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</si>
  <si>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</si>
  <si>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</si>
  <si>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</si>
  <si>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</si>
  <si>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MODELO LÍNEAL</t>
  </si>
  <si>
    <t>En la gráfica podemos observar la relación entre X(número de horas) y Y (cloro residual), mientras el número de horas aumenta, el cloro residual disminuye. Por lo que decimos que tiene una relación inversa.</t>
  </si>
  <si>
    <t>MODELO RECÍPROCO</t>
  </si>
  <si>
    <t>MODELO POTENCIA</t>
  </si>
  <si>
    <t>MODELO LOGARÍTMICO</t>
  </si>
  <si>
    <t>MODELO EXPONENCIAL</t>
  </si>
  <si>
    <t>Cloro residual (partes por millón)</t>
  </si>
  <si>
    <t>Número de horas</t>
  </si>
  <si>
    <t>H0: B1=0</t>
  </si>
  <si>
    <t>Ha: B1 dif de 0</t>
  </si>
  <si>
    <t>Rechazo H0 si p-valor &lt;alfa</t>
  </si>
  <si>
    <t>B0</t>
  </si>
  <si>
    <t>B1</t>
  </si>
  <si>
    <t>Rechazo H0, el modelo es significativo</t>
  </si>
  <si>
    <t>TABLA DE MODELOS LINEALIZABLES</t>
  </si>
  <si>
    <t>MODELO</t>
  </si>
  <si>
    <t>Modelo lineal asociado</t>
  </si>
  <si>
    <t>Prueba de significancia</t>
  </si>
  <si>
    <t>R2</t>
  </si>
  <si>
    <t>p valor</t>
  </si>
  <si>
    <t>H0:B1=0  Ha:B1 dif de 0</t>
  </si>
  <si>
    <t>Regresión significativa, B1 dif de 0</t>
  </si>
  <si>
    <t>P VALOR</t>
  </si>
  <si>
    <t>y estimada=-.085751+1.9</t>
  </si>
  <si>
    <t>y estimada=2.43x^-0.3663</t>
  </si>
  <si>
    <t>y estimada=2.012^-0.066x</t>
  </si>
  <si>
    <t>y estimada=2.17-0.4862ln(x)</t>
  </si>
  <si>
    <t>y estimada=x/(1.031x+1.082)</t>
  </si>
  <si>
    <t>*********</t>
  </si>
  <si>
    <t>y=-0.3663x+0.8913</t>
  </si>
  <si>
    <t>y=0.699-0.066x</t>
  </si>
  <si>
    <t>y=-0.4862x+2.17</t>
  </si>
  <si>
    <t>y=-1.082x+1.031</t>
  </si>
  <si>
    <t>El modelo exponencial tiene un mayor nivel de ajuste, los datos se ajustan mejor con este modelo</t>
  </si>
  <si>
    <t>Lineal</t>
  </si>
  <si>
    <t>Potencia</t>
  </si>
  <si>
    <t>Exponencial</t>
  </si>
  <si>
    <t>Logaritmo</t>
  </si>
  <si>
    <t>Recíproco</t>
  </si>
  <si>
    <t>Ecuación estimada</t>
  </si>
  <si>
    <t>Hipótesis</t>
  </si>
  <si>
    <t>Conclusión</t>
  </si>
  <si>
    <t>H0:B1*=0  Ha:B1* dif de 0</t>
  </si>
  <si>
    <t>Los intervalos de confianza para el modelo Exponencial con una significancia del 0.05 son:</t>
  </si>
  <si>
    <t>Intervalo</t>
  </si>
  <si>
    <t>Li</t>
  </si>
  <si>
    <t>Ls</t>
  </si>
  <si>
    <t>D)</t>
  </si>
  <si>
    <t>El intervalo de confianza de β1 representa la potencia multiplicada por x de la base del modelo exponencial</t>
  </si>
  <si>
    <t>El intervalo de confianza de β0 representa la base del modelo exponencial</t>
  </si>
  <si>
    <t>Como se puede observar en la tabla del inciso c), el intervalo de confianza B0 no contiene el origen, es decir, no contiene al cero, por lo tanto NO existe evidencia de regresion al origen.</t>
  </si>
  <si>
    <t>Análisis de los residuales</t>
  </si>
  <si>
    <t>Observación</t>
  </si>
  <si>
    <t>Pronóstico Y*</t>
  </si>
  <si>
    <t>Residuos estándares</t>
  </si>
  <si>
    <t>E)</t>
  </si>
  <si>
    <t>Según los resultados estándares, no hay datos atipicos pues ninguno es mayor a 2 o menor a -2.</t>
  </si>
  <si>
    <t>SUPUESTOS DEL MODELO</t>
  </si>
  <si>
    <t># CLASES</t>
  </si>
  <si>
    <t>MIN</t>
  </si>
  <si>
    <t>Max</t>
  </si>
  <si>
    <t>Rango</t>
  </si>
  <si>
    <t>MEDIA</t>
  </si>
  <si>
    <t>DESV EST</t>
  </si>
  <si>
    <t>Clases</t>
  </si>
  <si>
    <t>Frecuencia</t>
  </si>
  <si>
    <t>Esperado</t>
  </si>
  <si>
    <t>Cociente</t>
  </si>
  <si>
    <t>y mayor...</t>
  </si>
  <si>
    <t>EP</t>
  </si>
  <si>
    <t>H1: Los residuales provienen de alguna otra distribucion</t>
  </si>
  <si>
    <t xml:space="preserve">X2 de tabla </t>
  </si>
  <si>
    <t>NO rechazo H0</t>
  </si>
  <si>
    <t>VARIANZA CONTSNTE</t>
  </si>
  <si>
    <t>INCORRELACION</t>
  </si>
  <si>
    <t>c/u cuadrado</t>
  </si>
  <si>
    <t>Restas</t>
  </si>
  <si>
    <t>Cuad restas</t>
  </si>
  <si>
    <t>H0: Los residuales estan incorrelacionados, independientes entre si</t>
  </si>
  <si>
    <t>H1: Los residules estan correlacionados</t>
  </si>
  <si>
    <t>dL</t>
  </si>
  <si>
    <t>dU</t>
  </si>
  <si>
    <t>&lt;--denom</t>
  </si>
  <si>
    <t>&lt;--numerador</t>
  </si>
  <si>
    <t>EP&gt;dL</t>
  </si>
  <si>
    <t>EP&gt;dU</t>
  </si>
  <si>
    <t>dL&lt;dU&lt;EP</t>
  </si>
  <si>
    <t>NO Rechazo H0, con 95% de confianza los residuales estan incorrelacionados ,son independientes</t>
  </si>
  <si>
    <t>DADO LO ANTERIOR SE TIENE QUE LOS RESIDUALES CUMPLEN CON LOS SUPUESTOS DEL MODELO</t>
  </si>
  <si>
    <t>H0: Los resuduales provienen de poblacion normal con media cero</t>
  </si>
  <si>
    <t>Rechazo H0 si EP=0.4345&gt;X2 de tabla=3.8414</t>
  </si>
  <si>
    <t>alfa = 0.05</t>
  </si>
  <si>
    <t>?</t>
  </si>
  <si>
    <t>De la grafica no se aprecian patrones visibles,por lo que se cumple varianza constante para residuales</t>
  </si>
  <si>
    <t>Los residuales provienen de distribucion normal con media cero con una confianza del 95%</t>
  </si>
  <si>
    <t>Region de rechazo</t>
  </si>
  <si>
    <t>MEDIA CERO Y DISTRIBUCION NORMAL</t>
  </si>
  <si>
    <t>&lt;-- No muestra regresion al origen</t>
  </si>
  <si>
    <t>&lt;--La X afecta de manera negativa a Y*</t>
  </si>
  <si>
    <t>Ancho</t>
  </si>
  <si>
    <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</si>
</sst>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b/>
      <sz val="11"/>
      <color rgb="FF000000"/>
      <name val="Calibri"/>
      <family val="2"/>
      <scheme val="minor"/>
    </font>
    <font>
      <sz val="11"/>
      <color theme="1"/>
      <name val="Segoe UI"/>
      <family val="2"/>
    </font>
    <font>
      <sz val="13"/>
      <color rgb="FFDA846B"/>
      <name val="Segoe UI"/>
      <family val="2"/>
    </font>
    <font>
      <sz val="13"/>
      <name val="Segoe UI"/>
      <family val="2"/>
    </font>
    <font>
      <sz val="11"/>
      <name val="Calibri  "/>
    </font>
    <font>
      <b/>
      <sz val="14"/>
      <color rgb="FFDA846B"/>
      <name val="Calibri"/>
      <family val="2"/>
      <scheme val="minor"/>
    </font>
    <font>
      <sz val="12"/>
      <color theme="1"/>
      <name val="Calibri"/>
      <family val="2"/>
      <scheme val="minor"/>
    </font>
    <font>
      <sz val="12"/>
      <name val="Calibri"/>
      <family val="2"/>
      <scheme val="minor"/>
    </font>
    <font>
      <b/>
      <sz val="14"/>
      <color theme="1"/>
      <name val="Calibri"/>
      <family val="2"/>
      <scheme val="minor"/>
    </font>
    <font>
      <sz val="14"/>
      <color theme="1"/>
      <name val="Calibri"/>
      <family val="2"/>
      <scheme val="minor"/>
    </font>
    <font>
      <b/>
      <sz val="11"/>
      <color rgb="FFFF0000"/>
      <name val="Calibri"/>
      <family val="2"/>
      <scheme val="minor"/>
    </font>
    <font>
      <b/>
      <i/>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59999389629810485"/>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164">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Fill="1" applyBorder="1" applyAlignment="1"/>
    <xf numFmtId="0" fontId="0" fillId="0" borderId="5" xfId="0" applyFill="1" applyBorder="1" applyAlignment="1"/>
    <xf numFmtId="0" fontId="3" fillId="0" borderId="6" xfId="0" applyFont="1" applyFill="1" applyBorder="1" applyAlignment="1">
      <alignment horizontal="center"/>
    </xf>
    <xf numFmtId="0" fontId="3" fillId="0" borderId="6" xfId="0" applyFont="1" applyFill="1" applyBorder="1" applyAlignment="1">
      <alignment horizontal="centerContinuous"/>
    </xf>
    <xf numFmtId="0" fontId="0" fillId="0" borderId="7" xfId="0" applyBorder="1"/>
    <xf numFmtId="0" fontId="0" fillId="0" borderId="0" xfId="0" applyBorder="1"/>
    <xf numFmtId="0" fontId="0" fillId="0" borderId="8" xfId="0" applyBorder="1"/>
    <xf numFmtId="0" fontId="0" fillId="0" borderId="9" xfId="0" applyBorder="1"/>
    <xf numFmtId="0" fontId="0" fillId="0" borderId="5" xfId="0" applyBorder="1"/>
    <xf numFmtId="0" fontId="0" fillId="0" borderId="4" xfId="0" applyBorder="1"/>
    <xf numFmtId="0" fontId="0" fillId="3" borderId="0" xfId="0" applyFill="1" applyBorder="1" applyAlignment="1"/>
    <xf numFmtId="0" fontId="0" fillId="3" borderId="0" xfId="0" applyFill="1" applyBorder="1"/>
    <xf numFmtId="0" fontId="0" fillId="0" borderId="10" xfId="0" applyBorder="1"/>
    <xf numFmtId="0" fontId="2" fillId="0" borderId="10" xfId="0" applyFont="1" applyBorder="1" applyAlignment="1">
      <alignment horizontal="center" vertical="center"/>
    </xf>
    <xf numFmtId="0" fontId="0" fillId="0" borderId="10" xfId="0" applyBorder="1" applyAlignment="1">
      <alignment horizont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4" borderId="19" xfId="0" applyFont="1" applyFill="1" applyBorder="1" applyAlignment="1">
      <alignment horizontal="center" vertical="center"/>
    </xf>
    <xf numFmtId="0" fontId="1" fillId="4" borderId="1"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3" fillId="0" borderId="0" xfId="0" applyFont="1" applyAlignment="1">
      <alignment horizontal="center"/>
    </xf>
    <xf numFmtId="0" fontId="0" fillId="0" borderId="7" xfId="0" applyBorder="1" applyAlignment="1">
      <alignment horizontal="right"/>
    </xf>
    <xf numFmtId="0" fontId="1" fillId="2" borderId="2" xfId="0" applyFont="1" applyFill="1" applyBorder="1" applyAlignment="1">
      <alignment horizontal="center"/>
    </xf>
    <xf numFmtId="0" fontId="6" fillId="0" borderId="10" xfId="0" applyFont="1" applyBorder="1" applyAlignment="1">
      <alignment vertical="center" wrapText="1" readingOrder="1"/>
    </xf>
    <xf numFmtId="0" fontId="7" fillId="0" borderId="10" xfId="0" applyFont="1" applyBorder="1" applyAlignment="1">
      <alignment vertical="center" wrapText="1" readingOrder="1"/>
    </xf>
    <xf numFmtId="10" fontId="7" fillId="0" borderId="10" xfId="0" applyNumberFormat="1" applyFont="1" applyBorder="1" applyAlignment="1">
      <alignment vertical="center" wrapText="1" readingOrder="1"/>
    </xf>
    <xf numFmtId="0" fontId="6" fillId="0" borderId="10" xfId="0" applyFont="1" applyFill="1" applyBorder="1" applyAlignment="1">
      <alignment vertical="center" wrapText="1" readingOrder="1"/>
    </xf>
    <xf numFmtId="0" fontId="7" fillId="0" borderId="10" xfId="0" applyFont="1" applyFill="1" applyBorder="1" applyAlignment="1">
      <alignment vertical="center" wrapText="1" readingOrder="1"/>
    </xf>
    <xf numFmtId="10" fontId="7" fillId="0" borderId="10" xfId="0" applyNumberFormat="1" applyFont="1" applyFill="1" applyBorder="1" applyAlignment="1">
      <alignment vertical="center" wrapText="1" readingOrder="1"/>
    </xf>
    <xf numFmtId="0" fontId="3" fillId="0" borderId="0" xfId="0" applyFont="1" applyFill="1" applyBorder="1" applyAlignment="1">
      <alignment horizontal="center"/>
    </xf>
    <xf numFmtId="0" fontId="8" fillId="0" borderId="10" xfId="0" applyFont="1" applyBorder="1" applyAlignment="1">
      <alignment vertical="center" wrapText="1" readingOrder="1"/>
    </xf>
    <xf numFmtId="0" fontId="6" fillId="5" borderId="10" xfId="0" applyFont="1" applyFill="1" applyBorder="1" applyAlignment="1">
      <alignment vertical="center" wrapText="1" readingOrder="1"/>
    </xf>
    <xf numFmtId="0" fontId="0" fillId="5" borderId="10" xfId="0" applyFill="1" applyBorder="1"/>
    <xf numFmtId="0" fontId="7" fillId="5" borderId="10" xfId="0" applyFont="1" applyFill="1" applyBorder="1" applyAlignment="1">
      <alignment vertical="center" wrapText="1" readingOrder="1"/>
    </xf>
    <xf numFmtId="10" fontId="7" fillId="5" borderId="10" xfId="0" applyNumberFormat="1" applyFont="1" applyFill="1" applyBorder="1" applyAlignment="1">
      <alignment vertical="center" wrapText="1" readingOrder="1"/>
    </xf>
    <xf numFmtId="0" fontId="3" fillId="3" borderId="6" xfId="0" applyFont="1" applyFill="1" applyBorder="1" applyAlignment="1">
      <alignment horizontal="center"/>
    </xf>
    <xf numFmtId="0" fontId="0" fillId="3" borderId="5" xfId="0" applyFill="1" applyBorder="1" applyAlignment="1"/>
    <xf numFmtId="0" fontId="0" fillId="0" borderId="22" xfId="0" applyBorder="1" applyAlignment="1">
      <alignment horizontal="center"/>
    </xf>
    <xf numFmtId="0" fontId="0" fillId="0" borderId="23" xfId="0" applyBorder="1" applyAlignment="1">
      <alignment horizontal="center"/>
    </xf>
    <xf numFmtId="0" fontId="9" fillId="0" borderId="1" xfId="0" applyFont="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11" fillId="0" borderId="10" xfId="0" applyFont="1" applyBorder="1" applyAlignment="1">
      <alignment horizontal="center" vertical="center" wrapText="1" readingOrder="1"/>
    </xf>
    <xf numFmtId="10" fontId="11" fillId="0" borderId="12" xfId="0" applyNumberFormat="1" applyFont="1" applyBorder="1" applyAlignment="1">
      <alignment horizontal="center" vertical="center" wrapText="1" readingOrder="1"/>
    </xf>
    <xf numFmtId="0" fontId="11" fillId="6" borderId="10" xfId="0" applyFont="1" applyFill="1" applyBorder="1" applyAlignment="1">
      <alignment horizontal="center" vertical="center" wrapText="1" readingOrder="1"/>
    </xf>
    <xf numFmtId="10" fontId="11" fillId="6" borderId="12" xfId="0" applyNumberFormat="1" applyFont="1" applyFill="1" applyBorder="1" applyAlignment="1">
      <alignment horizontal="center" vertical="center" wrapText="1" readingOrder="1"/>
    </xf>
    <xf numFmtId="0" fontId="11" fillId="0" borderId="14" xfId="0" applyFont="1" applyBorder="1" applyAlignment="1">
      <alignment horizontal="center" vertical="center" wrapText="1" readingOrder="1"/>
    </xf>
    <xf numFmtId="10" fontId="11" fillId="0" borderId="15" xfId="0" applyNumberFormat="1" applyFont="1" applyBorder="1" applyAlignment="1">
      <alignment horizontal="center" vertical="center" wrapText="1" readingOrder="1"/>
    </xf>
    <xf numFmtId="0" fontId="0" fillId="0" borderId="0" xfId="0" applyAlignment="1">
      <alignment horizontal="center"/>
    </xf>
    <xf numFmtId="0" fontId="10" fillId="0" borderId="34" xfId="0" applyFont="1" applyBorder="1" applyAlignment="1">
      <alignment horizontal="center" vertical="center"/>
    </xf>
    <xf numFmtId="0" fontId="11" fillId="0" borderId="35" xfId="0" applyFont="1" applyBorder="1" applyAlignment="1">
      <alignment horizontal="center" vertical="center" wrapText="1" readingOrder="1"/>
    </xf>
    <xf numFmtId="10" fontId="11" fillId="0" borderId="36" xfId="0" applyNumberFormat="1" applyFont="1" applyBorder="1" applyAlignment="1">
      <alignment horizontal="center" vertical="center" wrapText="1" readingOrder="1"/>
    </xf>
    <xf numFmtId="0" fontId="10" fillId="0" borderId="11" xfId="0" applyFont="1" applyBorder="1" applyAlignment="1">
      <alignment horizontal="center" vertical="center"/>
    </xf>
    <xf numFmtId="0" fontId="10" fillId="6" borderId="11" xfId="0" applyFont="1" applyFill="1" applyBorder="1" applyAlignment="1">
      <alignment horizontal="center" vertical="center"/>
    </xf>
    <xf numFmtId="0" fontId="11" fillId="0" borderId="13" xfId="0" applyFont="1" applyBorder="1" applyAlignment="1">
      <alignment horizontal="center" vertical="center" wrapText="1" readingOrder="1"/>
    </xf>
    <xf numFmtId="0" fontId="0" fillId="3" borderId="0" xfId="0" applyFill="1"/>
    <xf numFmtId="0" fontId="0" fillId="0" borderId="0" xfId="0" applyFill="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0" fillId="0" borderId="18" xfId="0" applyFill="1" applyBorder="1" applyAlignment="1">
      <alignment horizontal="center"/>
    </xf>
    <xf numFmtId="0" fontId="0" fillId="0" borderId="15" xfId="0" applyFill="1" applyBorder="1" applyAlignment="1">
      <alignment horizontal="center"/>
    </xf>
    <xf numFmtId="0" fontId="0" fillId="0" borderId="23" xfId="0" applyFill="1" applyBorder="1" applyAlignment="1">
      <alignment horizontal="center" vertical="center"/>
    </xf>
    <xf numFmtId="0" fontId="0" fillId="0" borderId="18" xfId="0" applyFill="1" applyBorder="1" applyAlignment="1">
      <alignment horizontal="center" vertical="center"/>
    </xf>
    <xf numFmtId="0" fontId="0" fillId="0" borderId="24" xfId="0" applyFill="1" applyBorder="1" applyAlignment="1">
      <alignment horizontal="center" vertical="center"/>
    </xf>
    <xf numFmtId="0" fontId="0" fillId="0" borderId="15" xfId="0" applyFill="1" applyBorder="1" applyAlignment="1">
      <alignment horizontal="center" vertical="center"/>
    </xf>
    <xf numFmtId="0" fontId="0" fillId="0" borderId="4" xfId="0"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0" xfId="0" applyFont="1"/>
    <xf numFmtId="0" fontId="0" fillId="0" borderId="0" xfId="0" applyFill="1" applyBorder="1" applyAlignment="1">
      <alignment horizontal="center"/>
    </xf>
    <xf numFmtId="0" fontId="0" fillId="0" borderId="5" xfId="0" applyFill="1" applyBorder="1" applyAlignment="1">
      <alignment horizontal="center"/>
    </xf>
    <xf numFmtId="0" fontId="14" fillId="3" borderId="0" xfId="0" applyFont="1" applyFill="1"/>
    <xf numFmtId="0" fontId="14" fillId="0" borderId="0" xfId="0" applyFont="1"/>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11"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NumberFormat="1" applyFill="1" applyBorder="1" applyAlignment="1"/>
    <xf numFmtId="0" fontId="0" fillId="0" borderId="0" xfId="0" applyBorder="1" applyAlignment="1">
      <alignment horizontal="center"/>
    </xf>
    <xf numFmtId="0" fontId="1" fillId="0" borderId="0" xfId="0" applyFont="1" applyFill="1"/>
    <xf numFmtId="0" fontId="1" fillId="2" borderId="39" xfId="0" applyFont="1" applyFill="1" applyBorder="1" applyAlignment="1">
      <alignment horizontal="center"/>
    </xf>
    <xf numFmtId="0" fontId="1" fillId="2" borderId="28" xfId="0" applyFont="1" applyFill="1" applyBorder="1" applyAlignment="1">
      <alignment horizontal="center"/>
    </xf>
    <xf numFmtId="0" fontId="1" fillId="2" borderId="29" xfId="0" applyFont="1" applyFill="1" applyBorder="1" applyAlignment="1">
      <alignment horizontal="center"/>
    </xf>
    <xf numFmtId="0" fontId="0" fillId="0" borderId="0" xfId="0" applyAlignment="1">
      <alignment wrapText="1"/>
    </xf>
    <xf numFmtId="0" fontId="1" fillId="0" borderId="0" xfId="0" applyFont="1" applyFill="1" applyAlignment="1">
      <alignment wrapText="1"/>
    </xf>
    <xf numFmtId="0" fontId="0" fillId="0" borderId="24" xfId="0" applyBorder="1" applyAlignment="1">
      <alignment horizontal="center"/>
    </xf>
    <xf numFmtId="0" fontId="0" fillId="0" borderId="18" xfId="0" applyBorder="1" applyAlignment="1">
      <alignment horizontal="center"/>
    </xf>
    <xf numFmtId="0" fontId="0" fillId="0" borderId="37"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2" borderId="1" xfId="0" applyFont="1" applyFill="1" applyBorder="1" applyAlignment="1">
      <alignment horizontal="center"/>
    </xf>
    <xf numFmtId="0" fontId="1" fillId="2" borderId="33"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4" fillId="2" borderId="2" xfId="0" applyFont="1" applyFill="1" applyBorder="1" applyAlignment="1">
      <alignment horizontal="center" vertical="center" wrapText="1"/>
    </xf>
    <xf numFmtId="0" fontId="0" fillId="0" borderId="10" xfId="0" applyFill="1" applyBorder="1" applyAlignment="1">
      <alignment horizontal="center"/>
    </xf>
    <xf numFmtId="0" fontId="0" fillId="0" borderId="17" xfId="0" applyFill="1" applyBorder="1" applyAlignment="1">
      <alignment horizontal="center"/>
    </xf>
    <xf numFmtId="0" fontId="0" fillId="0" borderId="16"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15" fillId="2" borderId="19" xfId="0" applyFont="1" applyFill="1" applyBorder="1" applyAlignment="1">
      <alignment horizontal="center"/>
    </xf>
    <xf numFmtId="0" fontId="15" fillId="2" borderId="1" xfId="0" applyFont="1" applyFill="1" applyBorder="1" applyAlignment="1">
      <alignment horizontal="center"/>
    </xf>
    <xf numFmtId="0" fontId="15" fillId="2" borderId="20" xfId="0" applyFont="1" applyFill="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2" fontId="0" fillId="0" borderId="42" xfId="0" applyNumberFormat="1" applyBorder="1" applyAlignment="1">
      <alignment horizontal="center" vertical="center"/>
    </xf>
    <xf numFmtId="0" fontId="0" fillId="0" borderId="44" xfId="0" applyBorder="1" applyAlignment="1">
      <alignment horizontal="center" vertical="center"/>
    </xf>
    <xf numFmtId="0" fontId="0" fillId="0" borderId="43" xfId="0" applyBorder="1" applyAlignment="1">
      <alignment horizontal="center" vertical="center"/>
    </xf>
    <xf numFmtId="0" fontId="1" fillId="2" borderId="27" xfId="0" applyFont="1" applyFill="1" applyBorder="1" applyAlignment="1">
      <alignment horizontal="center"/>
    </xf>
    <xf numFmtId="0" fontId="1" fillId="4" borderId="37" xfId="0" applyFont="1" applyFill="1" applyBorder="1" applyAlignment="1">
      <alignment horizontal="center"/>
    </xf>
    <xf numFmtId="0" fontId="1" fillId="4" borderId="27" xfId="0" applyFont="1" applyFill="1" applyBorder="1" applyAlignment="1">
      <alignment horizontal="center"/>
    </xf>
    <xf numFmtId="0" fontId="1" fillId="4" borderId="37"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5" fillId="4" borderId="40" xfId="0" applyFont="1" applyFill="1" applyBorder="1" applyAlignment="1">
      <alignment horizontal="center"/>
    </xf>
    <xf numFmtId="0" fontId="1" fillId="4" borderId="41" xfId="0" applyFont="1" applyFill="1" applyBorder="1" applyAlignment="1">
      <alignment horizontal="center"/>
    </xf>
    <xf numFmtId="0" fontId="1" fillId="4" borderId="38" xfId="0" applyFont="1" applyFill="1" applyBorder="1" applyAlignment="1">
      <alignment horizontal="center"/>
    </xf>
    <xf numFmtId="0" fontId="1" fillId="2" borderId="25"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wrapText="1"/>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 xfId="0" applyFont="1" applyFill="1" applyBorder="1" applyAlignment="1">
      <alignment horizontal="center"/>
    </xf>
    <xf numFmtId="0" fontId="5" fillId="0" borderId="21" xfId="0" applyFont="1" applyBorder="1" applyAlignment="1">
      <alignment horizontal="center" vertical="center"/>
    </xf>
    <xf numFmtId="0" fontId="6" fillId="0" borderId="10" xfId="0" applyFont="1" applyBorder="1" applyAlignment="1">
      <alignment vertical="center" wrapText="1" readingOrder="1"/>
    </xf>
    <xf numFmtId="0" fontId="1" fillId="4" borderId="19"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2" xfId="0" applyFont="1" applyFill="1" applyBorder="1" applyAlignment="1">
      <alignment horizontal="center" vertical="center"/>
    </xf>
    <xf numFmtId="0" fontId="13" fillId="0" borderId="0" xfId="0" applyFont="1" applyAlignment="1">
      <alignment horizontal="center" wrapText="1"/>
    </xf>
    <xf numFmtId="0" fontId="9" fillId="0" borderId="19" xfId="0" applyFont="1" applyBorder="1" applyAlignment="1">
      <alignment horizontal="center" vertical="center" wrapText="1" readingOrder="1"/>
    </xf>
    <xf numFmtId="0" fontId="9" fillId="0" borderId="20" xfId="0" applyFont="1" applyBorder="1" applyAlignment="1">
      <alignment horizontal="center" vertical="center" wrapText="1" readingOrder="1"/>
    </xf>
    <xf numFmtId="0" fontId="9" fillId="0" borderId="2" xfId="0" applyFont="1" applyBorder="1" applyAlignment="1">
      <alignment horizontal="center" vertical="center" wrapText="1" readingOrder="1"/>
    </xf>
    <xf numFmtId="0" fontId="9" fillId="0" borderId="25" xfId="0" applyFont="1" applyBorder="1" applyAlignment="1">
      <alignment horizontal="center" vertical="center" wrapText="1" readingOrder="1"/>
    </xf>
    <xf numFmtId="0" fontId="9" fillId="0" borderId="3" xfId="0" applyFont="1" applyBorder="1" applyAlignment="1">
      <alignment horizontal="center" vertical="center" wrapText="1" readingOrder="1"/>
    </xf>
    <xf numFmtId="0" fontId="12" fillId="4" borderId="30" xfId="0" applyFont="1" applyFill="1" applyBorder="1" applyAlignment="1">
      <alignment horizontal="center" vertical="center"/>
    </xf>
    <xf numFmtId="0" fontId="12" fillId="4" borderId="31" xfId="0" applyFont="1" applyFill="1" applyBorder="1" applyAlignment="1">
      <alignment horizontal="center" vertical="center"/>
    </xf>
    <xf numFmtId="0" fontId="12" fillId="4" borderId="32" xfId="0" applyFont="1" applyFill="1" applyBorder="1" applyAlignment="1">
      <alignment horizontal="center" vertical="center"/>
    </xf>
    <xf numFmtId="0" fontId="1" fillId="4" borderId="30" xfId="0" applyFont="1" applyFill="1" applyBorder="1" applyAlignment="1">
      <alignment horizontal="center"/>
    </xf>
    <xf numFmtId="0" fontId="1" fillId="4" borderId="32" xfId="0" applyFont="1" applyFill="1" applyBorder="1" applyAlignment="1">
      <alignment horizontal="center"/>
    </xf>
    <xf numFmtId="0" fontId="1"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Cloro residual (partes por millón)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A!$B$3</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xVal>
            <c:numRef>
              <c:f>A!$A$4:$A$9</c:f>
              <c:numCache>
                <c:formatCode>General</c:formatCode>
                <c:ptCount val="6"/>
                <c:pt idx="0">
                  <c:v>2</c:v>
                </c:pt>
                <c:pt idx="1">
                  <c:v>4</c:v>
                </c:pt>
                <c:pt idx="2">
                  <c:v>6</c:v>
                </c:pt>
                <c:pt idx="3">
                  <c:v>8</c:v>
                </c:pt>
                <c:pt idx="4">
                  <c:v>10</c:v>
                </c:pt>
                <c:pt idx="5">
                  <c:v>12</c:v>
                </c:pt>
              </c:numCache>
            </c:numRef>
          </c:xVal>
          <c:yVal>
            <c:numRef>
              <c:f>A!$B$4:$B$9</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EAFB-4BD6-82C7-DD868E7F0452}"/>
            </c:ext>
          </c:extLst>
        </c:ser>
        <c:dLbls>
          <c:showLegendKey val="0"/>
          <c:showVal val="0"/>
          <c:showCatName val="0"/>
          <c:showSerName val="0"/>
          <c:showPercent val="0"/>
          <c:showBubbleSize val="0"/>
        </c:dLbls>
        <c:axId val="1034830928"/>
        <c:axId val="1034831760"/>
      </c:scatterChart>
      <c:valAx>
        <c:axId val="1034830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 de horas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34831760"/>
        <c:crosses val="autoZero"/>
        <c:crossBetween val="midCat"/>
      </c:valAx>
      <c:valAx>
        <c:axId val="103483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Cloro</a:t>
                </a:r>
                <a:r>
                  <a:rPr lang="es-MX" baseline="0"/>
                  <a:t> residual (partes por millón)</a:t>
                </a:r>
                <a:endParaRPr lang="es-MX"/>
              </a:p>
            </c:rich>
          </c:tx>
          <c:layout>
            <c:manualLayout>
              <c:xMode val="edge"/>
              <c:yMode val="edge"/>
              <c:x val="2.5000000000000001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34830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730447581253429"/>
          <c:y val="7.9831073387047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B!$C$4</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4240028992144356"/>
                  <c:y val="8.30509105626035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B!$B$5:$B$10</c:f>
              <c:numCache>
                <c:formatCode>General</c:formatCode>
                <c:ptCount val="6"/>
                <c:pt idx="0">
                  <c:v>2</c:v>
                </c:pt>
                <c:pt idx="1">
                  <c:v>4</c:v>
                </c:pt>
                <c:pt idx="2">
                  <c:v>6</c:v>
                </c:pt>
                <c:pt idx="3">
                  <c:v>8</c:v>
                </c:pt>
                <c:pt idx="4">
                  <c:v>10</c:v>
                </c:pt>
                <c:pt idx="5">
                  <c:v>12</c:v>
                </c:pt>
              </c:numCache>
            </c:numRef>
          </c:xVal>
          <c:yVal>
            <c:numRef>
              <c:f>B!$C$5:$C$10</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549E-4A49-AC27-2BA73C5CE6BD}"/>
            </c:ext>
          </c:extLst>
        </c:ser>
        <c:dLbls>
          <c:showLegendKey val="0"/>
          <c:showVal val="0"/>
          <c:showCatName val="0"/>
          <c:showSerName val="0"/>
          <c:showPercent val="0"/>
          <c:showBubbleSize val="0"/>
        </c:dLbls>
        <c:axId val="1348447616"/>
        <c:axId val="1348448032"/>
      </c:scatterChart>
      <c:valAx>
        <c:axId val="134844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8448032"/>
        <c:crosses val="autoZero"/>
        <c:crossBetween val="midCat"/>
      </c:valAx>
      <c:valAx>
        <c:axId val="134844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844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B!$C$4</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37463599627789218"/>
                  <c:y val="0.133834895423581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B!$B$5:$B$10</c:f>
              <c:numCache>
                <c:formatCode>General</c:formatCode>
                <c:ptCount val="6"/>
                <c:pt idx="0">
                  <c:v>2</c:v>
                </c:pt>
                <c:pt idx="1">
                  <c:v>4</c:v>
                </c:pt>
                <c:pt idx="2">
                  <c:v>6</c:v>
                </c:pt>
                <c:pt idx="3">
                  <c:v>8</c:v>
                </c:pt>
                <c:pt idx="4">
                  <c:v>10</c:v>
                </c:pt>
                <c:pt idx="5">
                  <c:v>12</c:v>
                </c:pt>
              </c:numCache>
            </c:numRef>
          </c:xVal>
          <c:yVal>
            <c:numRef>
              <c:f>B!$C$5:$C$10</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5E49-430E-9104-DCFA7A864BF5}"/>
            </c:ext>
          </c:extLst>
        </c:ser>
        <c:dLbls>
          <c:showLegendKey val="0"/>
          <c:showVal val="0"/>
          <c:showCatName val="0"/>
          <c:showSerName val="0"/>
          <c:showPercent val="0"/>
          <c:showBubbleSize val="0"/>
        </c:dLbls>
        <c:axId val="1348421824"/>
        <c:axId val="1348424736"/>
      </c:scatterChart>
      <c:valAx>
        <c:axId val="134842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8424736"/>
        <c:crosses val="autoZero"/>
        <c:crossBetween val="midCat"/>
      </c:valAx>
      <c:valAx>
        <c:axId val="13484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48421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B!$C$4</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1025765529308839"/>
                  <c:y val="0.187634514435695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B!$B$5:$B$10</c:f>
              <c:numCache>
                <c:formatCode>General</c:formatCode>
                <c:ptCount val="6"/>
                <c:pt idx="0">
                  <c:v>2</c:v>
                </c:pt>
                <c:pt idx="1">
                  <c:v>4</c:v>
                </c:pt>
                <c:pt idx="2">
                  <c:v>6</c:v>
                </c:pt>
                <c:pt idx="3">
                  <c:v>8</c:v>
                </c:pt>
                <c:pt idx="4">
                  <c:v>10</c:v>
                </c:pt>
                <c:pt idx="5">
                  <c:v>12</c:v>
                </c:pt>
              </c:numCache>
            </c:numRef>
          </c:xVal>
          <c:yVal>
            <c:numRef>
              <c:f>B!$C$5:$C$10</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177D-4F33-99AF-6E5509FF5B6E}"/>
            </c:ext>
          </c:extLst>
        </c:ser>
        <c:dLbls>
          <c:showLegendKey val="0"/>
          <c:showVal val="0"/>
          <c:showCatName val="0"/>
          <c:showSerName val="0"/>
          <c:showPercent val="0"/>
          <c:showBubbleSize val="0"/>
        </c:dLbls>
        <c:axId val="1362886208"/>
        <c:axId val="1362881216"/>
      </c:scatterChart>
      <c:valAx>
        <c:axId val="136288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62881216"/>
        <c:crosses val="autoZero"/>
        <c:crossBetween val="midCat"/>
      </c:valAx>
      <c:valAx>
        <c:axId val="13628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6288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B!$C$4</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32953709521564695"/>
                  <c:y val="0.141709566661873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B!$B$5:$B$10</c:f>
              <c:numCache>
                <c:formatCode>General</c:formatCode>
                <c:ptCount val="6"/>
                <c:pt idx="0">
                  <c:v>2</c:v>
                </c:pt>
                <c:pt idx="1">
                  <c:v>4</c:v>
                </c:pt>
                <c:pt idx="2">
                  <c:v>6</c:v>
                </c:pt>
                <c:pt idx="3">
                  <c:v>8</c:v>
                </c:pt>
                <c:pt idx="4">
                  <c:v>10</c:v>
                </c:pt>
                <c:pt idx="5">
                  <c:v>12</c:v>
                </c:pt>
              </c:numCache>
            </c:numRef>
          </c:xVal>
          <c:yVal>
            <c:numRef>
              <c:f>B!$C$5:$C$10</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200A-4E4C-AB57-17114FFD7E93}"/>
            </c:ext>
          </c:extLst>
        </c:ser>
        <c:dLbls>
          <c:showLegendKey val="0"/>
          <c:showVal val="0"/>
          <c:showCatName val="0"/>
          <c:showSerName val="0"/>
          <c:showPercent val="0"/>
          <c:showBubbleSize val="0"/>
        </c:dLbls>
        <c:axId val="1362845024"/>
        <c:axId val="1362836288"/>
      </c:scatterChart>
      <c:valAx>
        <c:axId val="136284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62836288"/>
        <c:crosses val="autoZero"/>
        <c:crossBetween val="midCat"/>
      </c:valAx>
      <c:valAx>
        <c:axId val="13628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62845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Estimaciones vs Residuos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F!$B$3</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F!$A$4:$A$9</c:f>
              <c:numCache>
                <c:formatCode>General</c:formatCode>
                <c:ptCount val="6"/>
                <c:pt idx="0">
                  <c:v>0.56707083830144378</c:v>
                </c:pt>
                <c:pt idx="1">
                  <c:v>0.4345747598863543</c:v>
                </c:pt>
                <c:pt idx="2">
                  <c:v>0.30207868147126476</c:v>
                </c:pt>
                <c:pt idx="3">
                  <c:v>0.16958260305617523</c:v>
                </c:pt>
                <c:pt idx="4">
                  <c:v>3.708652464108575E-2</c:v>
                </c:pt>
                <c:pt idx="5">
                  <c:v>-9.5409553774003841E-2</c:v>
                </c:pt>
              </c:numCache>
            </c:numRef>
          </c:xVal>
          <c:yVal>
            <c:numRef>
              <c:f>F!$B$4:$B$9</c:f>
              <c:numCache>
                <c:formatCode>General</c:formatCode>
                <c:ptCount val="6"/>
                <c:pt idx="0">
                  <c:v>2.071582660067528E-2</c:v>
                </c:pt>
                <c:pt idx="1">
                  <c:v>-2.9109651778189916E-2</c:v>
                </c:pt>
                <c:pt idx="2">
                  <c:v>3.439355514994813E-2</c:v>
                </c:pt>
                <c:pt idx="3">
                  <c:v>-7.4272423251850295E-2</c:v>
                </c:pt>
                <c:pt idx="4">
                  <c:v>5.8223655163239185E-2</c:v>
                </c:pt>
                <c:pt idx="5">
                  <c:v>-9.9509618838224401E-3</c:v>
                </c:pt>
              </c:numCache>
            </c:numRef>
          </c:yVal>
          <c:smooth val="0"/>
          <c:extLst>
            <c:ext xmlns:c16="http://schemas.microsoft.com/office/drawing/2014/chart" uri="{C3380CC4-5D6E-409C-BE32-E72D297353CC}">
              <c16:uniqueId val="{00000000-5E2E-49D1-B8C6-C1CDFF72B8A1}"/>
            </c:ext>
          </c:extLst>
        </c:ser>
        <c:dLbls>
          <c:showLegendKey val="0"/>
          <c:showVal val="0"/>
          <c:showCatName val="0"/>
          <c:showSerName val="0"/>
          <c:showPercent val="0"/>
          <c:showBubbleSize val="0"/>
        </c:dLbls>
        <c:axId val="741286048"/>
        <c:axId val="741286880"/>
      </c:scatterChart>
      <c:valAx>
        <c:axId val="74128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Residuos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1286880"/>
        <c:crosses val="autoZero"/>
        <c:crossBetween val="midCat"/>
      </c:valAx>
      <c:valAx>
        <c:axId val="74128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Estimaciones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128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Cloro residual (partes por millón)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A!$B$3</c:f>
              <c:strCache>
                <c:ptCount val="1"/>
                <c:pt idx="0">
                  <c:v>Cloro residual (partes por millón)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7.5758092738407695E-2"/>
                  <c:y val="-0.26378900554097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A!$A$4:$A$9</c:f>
              <c:numCache>
                <c:formatCode>General</c:formatCode>
                <c:ptCount val="6"/>
                <c:pt idx="0">
                  <c:v>2</c:v>
                </c:pt>
                <c:pt idx="1">
                  <c:v>4</c:v>
                </c:pt>
                <c:pt idx="2">
                  <c:v>6</c:v>
                </c:pt>
                <c:pt idx="3">
                  <c:v>8</c:v>
                </c:pt>
                <c:pt idx="4">
                  <c:v>10</c:v>
                </c:pt>
                <c:pt idx="5">
                  <c:v>12</c:v>
                </c:pt>
              </c:numCache>
            </c:numRef>
          </c:xVal>
          <c:yVal>
            <c:numRef>
              <c:f>A!$B$4:$B$9</c:f>
              <c:numCache>
                <c:formatCode>General</c:formatCode>
                <c:ptCount val="6"/>
                <c:pt idx="0">
                  <c:v>1.8</c:v>
                </c:pt>
                <c:pt idx="1">
                  <c:v>1.5</c:v>
                </c:pt>
                <c:pt idx="2">
                  <c:v>1.4</c:v>
                </c:pt>
                <c:pt idx="3">
                  <c:v>1.1000000000000001</c:v>
                </c:pt>
                <c:pt idx="4">
                  <c:v>1.1000000000000001</c:v>
                </c:pt>
                <c:pt idx="5">
                  <c:v>0.9</c:v>
                </c:pt>
              </c:numCache>
            </c:numRef>
          </c:yVal>
          <c:smooth val="0"/>
          <c:extLst>
            <c:ext xmlns:c16="http://schemas.microsoft.com/office/drawing/2014/chart" uri="{C3380CC4-5D6E-409C-BE32-E72D297353CC}">
              <c16:uniqueId val="{00000000-D79B-4BFD-9644-E02238A392E2}"/>
            </c:ext>
          </c:extLst>
        </c:ser>
        <c:dLbls>
          <c:showLegendKey val="0"/>
          <c:showVal val="0"/>
          <c:showCatName val="0"/>
          <c:showSerName val="0"/>
          <c:showPercent val="0"/>
          <c:showBubbleSize val="0"/>
        </c:dLbls>
        <c:axId val="1034830928"/>
        <c:axId val="1034831760"/>
      </c:scatterChart>
      <c:valAx>
        <c:axId val="1034830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Número de horas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34831760"/>
        <c:crosses val="autoZero"/>
        <c:crossBetween val="midCat"/>
      </c:valAx>
      <c:valAx>
        <c:axId val="103483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Cloro</a:t>
                </a:r>
                <a:r>
                  <a:rPr lang="es-MX" baseline="0"/>
                  <a:t> residual (partes por millón)</a:t>
                </a:r>
                <a:endParaRPr lang="es-MX"/>
              </a:p>
            </c:rich>
          </c:tx>
          <c:layout>
            <c:manualLayout>
              <c:xMode val="edge"/>
              <c:yMode val="edge"/>
              <c:x val="2.5000000000000001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34830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23812</xdr:rowOff>
    </xdr:from>
    <xdr:to>
      <xdr:col>10</xdr:col>
      <xdr:colOff>9525</xdr:colOff>
      <xdr:row>17</xdr:row>
      <xdr:rowOff>42862</xdr:rowOff>
    </xdr:to>
    <xdr:graphicFrame macro="">
      <xdr:nvGraphicFramePr>
        <xdr:cNvPr id="70" name="Gráfico 1">
          <a:extLst>
            <a:ext uri="{FF2B5EF4-FFF2-40B4-BE49-F238E27FC236}">
              <a16:creationId xmlns:a16="http://schemas.microsoft.com/office/drawing/2014/main" id="{0E83619B-81AB-4F6F-BC4F-6F109512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613171</xdr:colOff>
      <xdr:row>1</xdr:row>
      <xdr:rowOff>86914</xdr:rowOff>
    </xdr:from>
    <xdr:to>
      <xdr:col>19</xdr:col>
      <xdr:colOff>130969</xdr:colOff>
      <xdr:row>10</xdr:row>
      <xdr:rowOff>23812</xdr:rowOff>
    </xdr:to>
    <xdr:graphicFrame macro="">
      <xdr:nvGraphicFramePr>
        <xdr:cNvPr id="2" name="Gráfico 1">
          <a:extLst>
            <a:ext uri="{FF2B5EF4-FFF2-40B4-BE49-F238E27FC236}">
              <a16:creationId xmlns:a16="http://schemas.microsoft.com/office/drawing/2014/main" id="{8B6DF26E-B85C-4AC3-B85E-EC8C98A7B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172640</xdr:colOff>
      <xdr:row>41</xdr:row>
      <xdr:rowOff>86915</xdr:rowOff>
    </xdr:from>
    <xdr:to>
      <xdr:col>19</xdr:col>
      <xdr:colOff>357187</xdr:colOff>
      <xdr:row>50</xdr:row>
      <xdr:rowOff>35718</xdr:rowOff>
    </xdr:to>
    <xdr:graphicFrame macro="">
      <xdr:nvGraphicFramePr>
        <xdr:cNvPr id="3" name="Gráfico 2">
          <a:extLst>
            <a:ext uri="{FF2B5EF4-FFF2-40B4-BE49-F238E27FC236}">
              <a16:creationId xmlns:a16="http://schemas.microsoft.com/office/drawing/2014/main" id="{EB76F933-AA71-4BE7-AA27-DB3D42BDB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177931</xdr:colOff>
      <xdr:row>61</xdr:row>
      <xdr:rowOff>35322</xdr:rowOff>
    </xdr:from>
    <xdr:to>
      <xdr:col>19</xdr:col>
      <xdr:colOff>369094</xdr:colOff>
      <xdr:row>71</xdr:row>
      <xdr:rowOff>95250</xdr:rowOff>
    </xdr:to>
    <xdr:graphicFrame macro="">
      <xdr:nvGraphicFramePr>
        <xdr:cNvPr id="5" name="Gráfico 3">
          <a:extLst>
            <a:ext uri="{FF2B5EF4-FFF2-40B4-BE49-F238E27FC236}">
              <a16:creationId xmlns:a16="http://schemas.microsoft.com/office/drawing/2014/main" id="{CEC6A9EF-5886-4D14-AEFD-AE6634768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320619</xdr:colOff>
      <xdr:row>82</xdr:row>
      <xdr:rowOff>132840</xdr:rowOff>
    </xdr:from>
    <xdr:to>
      <xdr:col>19</xdr:col>
      <xdr:colOff>2541133</xdr:colOff>
      <xdr:row>93</xdr:row>
      <xdr:rowOff>20411</xdr:rowOff>
    </xdr:to>
    <xdr:graphicFrame macro="">
      <xdr:nvGraphicFramePr>
        <xdr:cNvPr id="6" name="Gráfico 5">
          <a:extLst>
            <a:ext uri="{FF2B5EF4-FFF2-40B4-BE49-F238E27FC236}">
              <a16:creationId xmlns:a16="http://schemas.microsoft.com/office/drawing/2014/main" id="{D1A852FB-B093-4A16-8A54-88CB818E6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33</xdr:row>
      <xdr:rowOff>52387</xdr:rowOff>
    </xdr:from>
    <xdr:to>
      <xdr:col>8</xdr:col>
      <xdr:colOff>714375</xdr:colOff>
      <xdr:row>47</xdr:row>
      <xdr:rowOff>128587</xdr:rowOff>
    </xdr:to>
    <xdr:graphicFrame macro="">
      <xdr:nvGraphicFramePr>
        <xdr:cNvPr id="3" name="Gráfico 2">
          <a:extLst>
            <a:ext uri="{FF2B5EF4-FFF2-40B4-BE49-F238E27FC236}">
              <a16:creationId xmlns:a16="http://schemas.microsoft.com/office/drawing/2014/main" id="{BB1A27C7-C4DA-41D2-93BF-279DDF8D9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47625</xdr:rowOff>
    </xdr:from>
    <xdr:to>
      <xdr:col>11</xdr:col>
      <xdr:colOff>0</xdr:colOff>
      <xdr:row>17</xdr:row>
      <xdr:rowOff>123825</xdr:rowOff>
    </xdr:to>
    <xdr:graphicFrame macro="">
      <xdr:nvGraphicFramePr>
        <xdr:cNvPr id="2" name="Gráfico 1">
          <a:extLst>
            <a:ext uri="{FF2B5EF4-FFF2-40B4-BE49-F238E27FC236}">
              <a16:creationId xmlns:a16="http://schemas.microsoft.com/office/drawing/2014/main" id="{9CE1232C-F71A-478D-9C18-894AC4F04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14DF-FCAD-4048-B2E1-5B735F14B5A1}">
  <dimension ref="A1:L22"/>
  <sheetViews>
    <sheetView showGridLines="0" workbookViewId="0">
      <selection activeCell="E20" sqref="E20:J22"/>
    </sheetView>
  </sheetViews>
  <sheetFormatPr baseColWidth="10" defaultRowHeight="15"/>
  <sheetData>
    <row r="1" spans="1:12">
      <c r="A1" s="142" t="s">
        <v>0</v>
      </c>
      <c r="B1" s="142"/>
      <c r="C1" s="142"/>
      <c r="D1" s="142"/>
      <c r="E1" s="142"/>
      <c r="F1" s="142"/>
      <c r="G1" s="142"/>
      <c r="H1" s="142"/>
      <c r="I1" s="142"/>
      <c r="J1" s="142"/>
      <c r="K1" s="142"/>
      <c r="L1" s="142"/>
    </row>
    <row r="2" spans="1:12" ht="15.75" thickBot="1">
      <c r="A2" t="s">
        <v>2</v>
      </c>
      <c r="B2" t="s">
        <v>3</v>
      </c>
    </row>
    <row r="3" spans="1:12" ht="33" customHeight="1" thickBot="1">
      <c r="A3" s="1" t="s">
        <v>41</v>
      </c>
      <c r="B3" s="2" t="s">
        <v>40</v>
      </c>
    </row>
    <row r="4" spans="1:12" ht="15.75" thickBot="1">
      <c r="A4" s="3">
        <v>2</v>
      </c>
      <c r="B4" s="4">
        <v>1.8</v>
      </c>
    </row>
    <row r="5" spans="1:12" ht="15.75" thickBot="1">
      <c r="A5" s="3">
        <v>4</v>
      </c>
      <c r="B5" s="4">
        <v>1.5</v>
      </c>
    </row>
    <row r="6" spans="1:12" ht="15.75" thickBot="1">
      <c r="A6" s="3">
        <v>6</v>
      </c>
      <c r="B6" s="4">
        <v>1.4</v>
      </c>
    </row>
    <row r="7" spans="1:12" ht="15.75" thickBot="1">
      <c r="A7" s="3">
        <v>8</v>
      </c>
      <c r="B7" s="4">
        <v>1.1000000000000001</v>
      </c>
    </row>
    <row r="8" spans="1:12" ht="15.75" thickBot="1">
      <c r="A8" s="3">
        <v>10</v>
      </c>
      <c r="B8" s="4">
        <v>1.1000000000000001</v>
      </c>
    </row>
    <row r="9" spans="1:12" ht="15.75" thickBot="1">
      <c r="A9" s="3">
        <v>12</v>
      </c>
      <c r="B9" s="4">
        <v>0.9</v>
      </c>
    </row>
    <row r="20" spans="5:10" ht="18" customHeight="1">
      <c r="E20" s="143" t="s">
        <v>35</v>
      </c>
      <c r="F20" s="143"/>
      <c r="G20" s="143"/>
      <c r="H20" s="143"/>
      <c r="I20" s="143"/>
      <c r="J20" s="143"/>
    </row>
    <row r="21" spans="5:10">
      <c r="E21" s="143"/>
      <c r="F21" s="143"/>
      <c r="G21" s="143"/>
      <c r="H21" s="143"/>
      <c r="I21" s="143"/>
      <c r="J21" s="143"/>
    </row>
    <row r="22" spans="5:10">
      <c r="E22" s="143"/>
      <c r="F22" s="143"/>
      <c r="G22" s="143"/>
      <c r="H22" s="143"/>
      <c r="I22" s="143"/>
      <c r="J22" s="143"/>
    </row>
  </sheetData>
  <mergeCells count="2">
    <mergeCell ref="A1:L1"/>
    <mergeCell ref="E20:J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0E7A-F19D-4AF6-AAE3-22BB5F7AE345}">
  <dimension ref="A1:T102"/>
  <sheetViews>
    <sheetView showGridLines="0" zoomScale="70" zoomScaleNormal="70" workbookViewId="0">
      <selection activeCell="H25" sqref="H25"/>
    </sheetView>
  </sheetViews>
  <sheetFormatPr baseColWidth="10" defaultRowHeight="15"/>
  <cols>
    <col min="2" max="2" width="13.28515625" customWidth="1"/>
    <col min="3" max="3" width="14.5703125" customWidth="1"/>
    <col min="5" max="5" width="16" bestFit="1" customWidth="1"/>
    <col min="20" max="20" width="39.7109375" customWidth="1"/>
  </cols>
  <sheetData>
    <row r="1" spans="1:20" ht="15.75" thickBot="1">
      <c r="A1" t="s">
        <v>4</v>
      </c>
      <c r="J1" s="144" t="s">
        <v>34</v>
      </c>
      <c r="K1" s="145"/>
      <c r="L1" s="145"/>
      <c r="M1" s="145"/>
      <c r="N1" s="145"/>
      <c r="O1" s="145"/>
      <c r="P1" s="145"/>
      <c r="Q1" s="145"/>
      <c r="R1" s="145"/>
      <c r="S1" s="145"/>
      <c r="T1" s="146"/>
    </row>
    <row r="2" spans="1:20" ht="15.75" thickBot="1">
      <c r="J2" s="9"/>
      <c r="K2" s="10" t="s">
        <v>10</v>
      </c>
      <c r="L2" s="10"/>
      <c r="M2" s="10"/>
      <c r="N2" s="10"/>
      <c r="O2" s="10"/>
      <c r="P2" s="10"/>
      <c r="Q2" s="10"/>
      <c r="R2" s="10"/>
      <c r="S2" s="10"/>
      <c r="T2" s="11"/>
    </row>
    <row r="3" spans="1:20" ht="15.75" thickBot="1">
      <c r="B3" s="31" t="s">
        <v>2</v>
      </c>
      <c r="C3" s="32" t="s">
        <v>3</v>
      </c>
      <c r="D3" s="149" t="s">
        <v>9</v>
      </c>
      <c r="E3" s="150"/>
      <c r="F3" s="150"/>
      <c r="G3" s="151"/>
      <c r="J3" s="9"/>
      <c r="K3" s="10"/>
      <c r="L3" s="10"/>
      <c r="M3" s="10"/>
      <c r="N3" s="10"/>
      <c r="O3" s="10"/>
      <c r="P3" s="10"/>
      <c r="Q3" s="10"/>
      <c r="R3" s="10"/>
      <c r="S3" s="10"/>
      <c r="T3" s="11"/>
    </row>
    <row r="4" spans="1:20" ht="44.25" customHeight="1" thickBot="1">
      <c r="B4" s="33" t="s">
        <v>41</v>
      </c>
      <c r="C4" s="34" t="s">
        <v>40</v>
      </c>
      <c r="D4" s="35" t="s">
        <v>5</v>
      </c>
      <c r="E4" s="36" t="s">
        <v>6</v>
      </c>
      <c r="F4" s="35" t="s">
        <v>7</v>
      </c>
      <c r="G4" s="36" t="s">
        <v>8</v>
      </c>
      <c r="J4" s="9"/>
      <c r="K4" s="8" t="s">
        <v>11</v>
      </c>
      <c r="L4" s="8"/>
      <c r="M4" s="10"/>
      <c r="N4" s="10"/>
      <c r="O4" s="10"/>
      <c r="P4" s="10"/>
      <c r="Q4" s="10"/>
      <c r="R4" s="10"/>
      <c r="S4" s="10"/>
      <c r="T4" s="11"/>
    </row>
    <row r="5" spans="1:20">
      <c r="B5" s="27">
        <v>2</v>
      </c>
      <c r="C5" s="28">
        <v>1.8</v>
      </c>
      <c r="D5" s="29">
        <f>LN(B5)</f>
        <v>0.69314718055994529</v>
      </c>
      <c r="E5" s="29">
        <f>LN(C5)</f>
        <v>0.58778666490211906</v>
      </c>
      <c r="F5" s="29">
        <f>1/B5</f>
        <v>0.5</v>
      </c>
      <c r="G5" s="30">
        <f>1/C5</f>
        <v>0.55555555555555558</v>
      </c>
      <c r="J5" s="9"/>
      <c r="K5" s="5" t="s">
        <v>12</v>
      </c>
      <c r="L5" s="15">
        <v>0.9759000729485332</v>
      </c>
      <c r="M5" s="10"/>
      <c r="N5" s="10"/>
      <c r="O5" s="10"/>
      <c r="P5" s="10"/>
      <c r="Q5" s="10"/>
      <c r="R5" s="10"/>
      <c r="S5" s="10"/>
      <c r="T5" s="11"/>
    </row>
    <row r="6" spans="1:20">
      <c r="B6" s="20">
        <v>4</v>
      </c>
      <c r="C6" s="18">
        <v>1.5</v>
      </c>
      <c r="D6" s="23">
        <f t="shared" ref="D6:D10" si="0">LN(B6)</f>
        <v>1.3862943611198906</v>
      </c>
      <c r="E6" s="23">
        <f t="shared" ref="E6:E10" si="1">LN(C6)</f>
        <v>0.40546510810816438</v>
      </c>
      <c r="F6" s="23">
        <f t="shared" ref="F6:F10" si="2">1/B6</f>
        <v>0.25</v>
      </c>
      <c r="G6" s="24">
        <f t="shared" ref="G6:G10" si="3">1/C6</f>
        <v>0.66666666666666663</v>
      </c>
      <c r="J6" s="9"/>
      <c r="K6" s="5" t="s">
        <v>13</v>
      </c>
      <c r="L6" s="15">
        <v>0.95238095238095244</v>
      </c>
      <c r="M6" s="10"/>
      <c r="N6" s="10"/>
      <c r="O6" s="10"/>
      <c r="P6" s="10"/>
      <c r="Q6" s="10"/>
      <c r="R6" s="10"/>
      <c r="S6" s="10"/>
      <c r="T6" s="11"/>
    </row>
    <row r="7" spans="1:20">
      <c r="B7" s="20">
        <v>6</v>
      </c>
      <c r="C7" s="18">
        <v>1.4</v>
      </c>
      <c r="D7" s="23">
        <f t="shared" si="0"/>
        <v>1.791759469228055</v>
      </c>
      <c r="E7" s="23">
        <f t="shared" si="1"/>
        <v>0.33647223662121289</v>
      </c>
      <c r="F7" s="23">
        <f t="shared" si="2"/>
        <v>0.16666666666666666</v>
      </c>
      <c r="G7" s="24">
        <f t="shared" si="3"/>
        <v>0.7142857142857143</v>
      </c>
      <c r="J7" s="9"/>
      <c r="K7" s="5" t="s">
        <v>14</v>
      </c>
      <c r="L7" s="5">
        <v>0.94047619047619047</v>
      </c>
      <c r="M7" s="10"/>
      <c r="N7" s="10"/>
      <c r="O7" s="10"/>
      <c r="P7" s="10"/>
      <c r="Q7" s="10"/>
      <c r="R7" s="10"/>
      <c r="S7" s="10"/>
      <c r="T7" s="11"/>
    </row>
    <row r="8" spans="1:20">
      <c r="B8" s="20">
        <v>8</v>
      </c>
      <c r="C8" s="18">
        <v>1.1000000000000001</v>
      </c>
      <c r="D8" s="23">
        <f t="shared" si="0"/>
        <v>2.0794415416798357</v>
      </c>
      <c r="E8" s="23">
        <f t="shared" si="1"/>
        <v>9.5310179804324935E-2</v>
      </c>
      <c r="F8" s="23">
        <f t="shared" si="2"/>
        <v>0.125</v>
      </c>
      <c r="G8" s="24">
        <f t="shared" si="3"/>
        <v>0.90909090909090906</v>
      </c>
      <c r="J8" s="9"/>
      <c r="K8" s="5" t="s">
        <v>15</v>
      </c>
      <c r="L8" s="5">
        <v>8.0178372573727272E-2</v>
      </c>
      <c r="M8" s="10"/>
      <c r="N8" s="10"/>
      <c r="O8" s="10"/>
      <c r="P8" s="10"/>
      <c r="Q8" s="10"/>
      <c r="R8" s="10"/>
      <c r="S8" s="10"/>
      <c r="T8" s="11"/>
    </row>
    <row r="9" spans="1:20" ht="15.75" thickBot="1">
      <c r="B9" s="20">
        <v>10</v>
      </c>
      <c r="C9" s="18">
        <v>1.1000000000000001</v>
      </c>
      <c r="D9" s="23">
        <f t="shared" si="0"/>
        <v>2.3025850929940459</v>
      </c>
      <c r="E9" s="23">
        <f t="shared" si="1"/>
        <v>9.5310179804324935E-2</v>
      </c>
      <c r="F9" s="23">
        <f t="shared" si="2"/>
        <v>0.1</v>
      </c>
      <c r="G9" s="24">
        <f t="shared" si="3"/>
        <v>0.90909090909090906</v>
      </c>
      <c r="J9" s="9"/>
      <c r="K9" s="6" t="s">
        <v>16</v>
      </c>
      <c r="L9" s="6">
        <v>6</v>
      </c>
      <c r="M9" s="10"/>
      <c r="N9" s="10"/>
      <c r="O9" s="10"/>
      <c r="P9" s="10"/>
      <c r="Q9" s="10"/>
      <c r="R9" s="10"/>
      <c r="S9" s="10"/>
      <c r="T9" s="11"/>
    </row>
    <row r="10" spans="1:20" ht="15.75" thickBot="1">
      <c r="B10" s="21">
        <v>12</v>
      </c>
      <c r="C10" s="22">
        <v>0.9</v>
      </c>
      <c r="D10" s="25">
        <f t="shared" si="0"/>
        <v>2.4849066497880004</v>
      </c>
      <c r="E10" s="25">
        <f t="shared" si="1"/>
        <v>-0.10536051565782628</v>
      </c>
      <c r="F10" s="25">
        <f t="shared" si="2"/>
        <v>8.3333333333333329E-2</v>
      </c>
      <c r="G10" s="26">
        <f t="shared" si="3"/>
        <v>1.1111111111111112</v>
      </c>
      <c r="J10" s="9"/>
      <c r="K10" s="10"/>
      <c r="L10" s="10"/>
      <c r="M10" s="10"/>
      <c r="N10" s="10"/>
      <c r="O10" s="10"/>
      <c r="P10" s="10"/>
      <c r="Q10" s="10"/>
      <c r="R10" s="10"/>
      <c r="S10" s="10"/>
      <c r="T10" s="11"/>
    </row>
    <row r="11" spans="1:20" ht="15.75" thickBot="1">
      <c r="J11" s="9"/>
      <c r="K11" s="10" t="s">
        <v>17</v>
      </c>
      <c r="L11" s="10"/>
      <c r="M11" s="10"/>
      <c r="N11" s="10"/>
      <c r="O11" s="10"/>
      <c r="P11" s="10"/>
      <c r="Q11" s="10"/>
      <c r="R11" s="10"/>
      <c r="S11" s="10"/>
      <c r="T11" s="11"/>
    </row>
    <row r="12" spans="1:20">
      <c r="J12" s="9"/>
      <c r="K12" s="7"/>
      <c r="L12" s="7" t="s">
        <v>22</v>
      </c>
      <c r="M12" s="7" t="s">
        <v>23</v>
      </c>
      <c r="N12" s="7" t="s">
        <v>24</v>
      </c>
      <c r="O12" s="7" t="s">
        <v>25</v>
      </c>
      <c r="P12" s="7" t="s">
        <v>26</v>
      </c>
      <c r="Q12" s="46" t="s">
        <v>56</v>
      </c>
      <c r="R12" s="37" t="s">
        <v>42</v>
      </c>
      <c r="S12" s="10"/>
      <c r="T12" s="11"/>
    </row>
    <row r="13" spans="1:20">
      <c r="J13" s="9"/>
      <c r="K13" s="5" t="s">
        <v>18</v>
      </c>
      <c r="L13" s="5">
        <v>1</v>
      </c>
      <c r="M13" s="5">
        <v>0.51428571428571423</v>
      </c>
      <c r="N13" s="5">
        <v>0.51428571428571423</v>
      </c>
      <c r="O13" s="5">
        <v>80.000000000000085</v>
      </c>
      <c r="P13" s="5">
        <v>8.6421102888269553E-4</v>
      </c>
      <c r="Q13" s="16">
        <f>2*P13</f>
        <v>1.7284220577653911E-3</v>
      </c>
      <c r="R13" t="s">
        <v>43</v>
      </c>
      <c r="S13" s="10"/>
      <c r="T13" s="11"/>
    </row>
    <row r="14" spans="1:20">
      <c r="J14" s="9"/>
      <c r="K14" s="5" t="s">
        <v>19</v>
      </c>
      <c r="L14" s="5">
        <v>4</v>
      </c>
      <c r="M14" s="5">
        <v>2.5714285714285686E-2</v>
      </c>
      <c r="N14" s="5">
        <v>6.4285714285714215E-3</v>
      </c>
      <c r="O14" s="5"/>
      <c r="P14" s="5"/>
      <c r="Q14" s="10"/>
      <c r="R14" t="s">
        <v>44</v>
      </c>
      <c r="S14" s="10"/>
      <c r="T14" s="11"/>
    </row>
    <row r="15" spans="1:20" ht="15.75" thickBot="1">
      <c r="J15" s="9"/>
      <c r="K15" s="6" t="s">
        <v>20</v>
      </c>
      <c r="L15" s="6">
        <v>5</v>
      </c>
      <c r="M15" s="6">
        <v>0.53999999999999992</v>
      </c>
      <c r="N15" s="6"/>
      <c r="O15" s="6"/>
      <c r="P15" s="6"/>
      <c r="Q15" s="10"/>
      <c r="R15" t="s">
        <v>47</v>
      </c>
      <c r="S15" s="10"/>
      <c r="T15" s="11"/>
    </row>
    <row r="16" spans="1:20" ht="17.25" thickBot="1">
      <c r="A16" s="147"/>
      <c r="B16" s="147"/>
      <c r="C16" s="147"/>
      <c r="D16" s="147"/>
      <c r="E16" s="147"/>
      <c r="F16" s="147"/>
      <c r="G16" s="147"/>
      <c r="J16" s="9"/>
      <c r="K16" s="10"/>
      <c r="L16" s="10"/>
      <c r="M16" s="10"/>
      <c r="N16" s="10"/>
      <c r="O16" s="10"/>
      <c r="P16" s="10"/>
      <c r="Q16" s="10"/>
      <c r="R16" s="10"/>
      <c r="S16" s="10"/>
      <c r="T16" s="11"/>
    </row>
    <row r="17" spans="1:20" ht="14.25" customHeight="1">
      <c r="A17" s="148"/>
      <c r="B17" s="148"/>
      <c r="C17" s="148"/>
      <c r="D17" s="148"/>
      <c r="E17" s="148"/>
      <c r="F17" s="148"/>
      <c r="G17" s="148"/>
      <c r="J17" s="9"/>
      <c r="K17" s="7"/>
      <c r="L17" s="7" t="s">
        <v>27</v>
      </c>
      <c r="M17" s="7" t="s">
        <v>15</v>
      </c>
      <c r="N17" s="7" t="s">
        <v>28</v>
      </c>
      <c r="O17" s="7" t="s">
        <v>29</v>
      </c>
      <c r="P17" s="7" t="s">
        <v>30</v>
      </c>
      <c r="Q17" s="7" t="s">
        <v>31</v>
      </c>
      <c r="R17" s="7" t="s">
        <v>32</v>
      </c>
      <c r="S17" s="7" t="s">
        <v>33</v>
      </c>
      <c r="T17" s="11"/>
    </row>
    <row r="18" spans="1:20" ht="28.5" customHeight="1">
      <c r="A18" s="148"/>
      <c r="B18" s="148"/>
      <c r="C18" s="148"/>
      <c r="D18" s="40"/>
      <c r="E18" s="40"/>
      <c r="F18" s="40"/>
      <c r="G18" s="148"/>
      <c r="J18" s="38" t="s">
        <v>45</v>
      </c>
      <c r="K18" s="5" t="s">
        <v>21</v>
      </c>
      <c r="L18" s="5">
        <v>1.8999999999999997</v>
      </c>
      <c r="M18" s="5">
        <v>7.4642002729217852E-2</v>
      </c>
      <c r="N18" s="5">
        <v>25.454836828169189</v>
      </c>
      <c r="O18" s="5">
        <v>1.4145383993227228E-5</v>
      </c>
      <c r="P18" s="5">
        <v>1.6927605768803025</v>
      </c>
      <c r="Q18" s="5">
        <v>2.1072394231196969</v>
      </c>
      <c r="R18" s="5">
        <v>1.6927605768803025</v>
      </c>
      <c r="S18" s="5">
        <v>2.1072394231196969</v>
      </c>
      <c r="T18" s="11"/>
    </row>
    <row r="19" spans="1:20" ht="27.75" customHeight="1" thickBot="1">
      <c r="A19" s="40"/>
      <c r="B19" s="17"/>
      <c r="C19" s="41"/>
      <c r="D19" s="41"/>
      <c r="E19" s="41"/>
      <c r="F19" s="41"/>
      <c r="G19" s="42"/>
      <c r="J19" s="38" t="s">
        <v>46</v>
      </c>
      <c r="K19" s="6" t="s">
        <v>1</v>
      </c>
      <c r="L19" s="6">
        <v>-8.5714285714285687E-2</v>
      </c>
      <c r="M19" s="6">
        <v>9.5831484749990935E-3</v>
      </c>
      <c r="N19" s="6">
        <v>-8.944271909999161</v>
      </c>
      <c r="O19" s="6">
        <v>8.6421102888269629E-4</v>
      </c>
      <c r="P19" s="6">
        <v>-0.11232137139008062</v>
      </c>
      <c r="Q19" s="6">
        <v>-5.9107200038490751E-2</v>
      </c>
      <c r="R19" s="6">
        <v>-0.11232137139008062</v>
      </c>
      <c r="S19" s="6">
        <v>-5.9107200038490751E-2</v>
      </c>
      <c r="T19" s="11"/>
    </row>
    <row r="20" spans="1:20" ht="19.5" thickBot="1">
      <c r="A20" s="40"/>
      <c r="B20" s="17"/>
      <c r="C20" s="41"/>
      <c r="D20" s="41"/>
      <c r="E20" s="41"/>
      <c r="F20" s="41"/>
      <c r="G20" s="42"/>
      <c r="J20" s="12"/>
      <c r="K20" s="13"/>
      <c r="L20" s="13"/>
      <c r="M20" s="13"/>
      <c r="N20" s="13"/>
      <c r="O20" s="13"/>
      <c r="P20" s="13"/>
      <c r="Q20" s="13"/>
      <c r="R20" s="13"/>
      <c r="S20" s="13"/>
      <c r="T20" s="14"/>
    </row>
    <row r="21" spans="1:20" ht="24" customHeight="1" thickBot="1">
      <c r="A21" s="48"/>
      <c r="B21" s="49"/>
      <c r="C21" s="50"/>
      <c r="D21" s="50"/>
      <c r="E21" s="50"/>
      <c r="F21" s="50"/>
      <c r="G21" s="51"/>
      <c r="J21" s="144" t="s">
        <v>36</v>
      </c>
      <c r="K21" s="145"/>
      <c r="L21" s="145"/>
      <c r="M21" s="145"/>
      <c r="N21" s="145"/>
      <c r="O21" s="145"/>
      <c r="P21" s="145"/>
      <c r="Q21" s="145"/>
      <c r="R21" s="145"/>
      <c r="S21" s="145"/>
      <c r="T21" s="146"/>
    </row>
    <row r="22" spans="1:20" ht="24.75" customHeight="1">
      <c r="A22" s="43"/>
      <c r="B22" s="17"/>
      <c r="C22" s="44"/>
      <c r="D22" s="41"/>
      <c r="E22" s="44"/>
      <c r="F22" s="41"/>
      <c r="G22" s="45"/>
      <c r="J22" s="9"/>
      <c r="K22" s="10" t="s">
        <v>10</v>
      </c>
      <c r="L22" s="10"/>
      <c r="M22" s="10"/>
      <c r="N22" s="10"/>
      <c r="O22" s="10"/>
      <c r="P22" s="10"/>
      <c r="Q22" s="10"/>
      <c r="R22" s="10"/>
      <c r="S22" s="10"/>
      <c r="T22" s="11"/>
    </row>
    <row r="23" spans="1:20" ht="19.5" thickBot="1">
      <c r="A23" s="40"/>
      <c r="B23" s="47"/>
      <c r="C23" s="41"/>
      <c r="D23" s="41"/>
      <c r="E23" s="41"/>
      <c r="F23" s="41"/>
      <c r="G23" s="42"/>
      <c r="J23" s="9"/>
      <c r="K23" s="10"/>
      <c r="L23" s="10"/>
      <c r="M23" s="10"/>
      <c r="N23" s="10"/>
      <c r="O23" s="10"/>
      <c r="P23" s="10"/>
      <c r="Q23" s="10"/>
      <c r="R23" s="10"/>
      <c r="S23" s="10"/>
      <c r="T23" s="11"/>
    </row>
    <row r="24" spans="1:20">
      <c r="J24" s="9"/>
      <c r="K24" s="8" t="s">
        <v>11</v>
      </c>
      <c r="L24" s="8"/>
      <c r="M24" s="10"/>
      <c r="N24" s="10"/>
      <c r="O24" s="10"/>
      <c r="P24" s="10"/>
      <c r="Q24" s="10"/>
      <c r="R24" s="10"/>
      <c r="S24" s="10"/>
      <c r="T24" s="11"/>
    </row>
    <row r="25" spans="1:20">
      <c r="J25" s="9"/>
      <c r="K25" s="5" t="s">
        <v>12</v>
      </c>
      <c r="L25" s="15">
        <v>0.83772922627115254</v>
      </c>
      <c r="M25" s="10"/>
      <c r="N25" s="10"/>
      <c r="O25" s="10"/>
      <c r="P25" s="10"/>
      <c r="Q25" s="10"/>
      <c r="R25" s="10"/>
      <c r="S25" s="10"/>
      <c r="T25" s="11"/>
    </row>
    <row r="26" spans="1:20">
      <c r="J26" s="9"/>
      <c r="K26" s="5" t="s">
        <v>13</v>
      </c>
      <c r="L26" s="15">
        <v>0.70179025654886384</v>
      </c>
      <c r="M26" s="10"/>
      <c r="N26" s="10"/>
      <c r="O26" s="10"/>
      <c r="P26" s="10"/>
      <c r="Q26" s="10"/>
      <c r="R26" s="10"/>
      <c r="S26" s="10"/>
      <c r="T26" s="11"/>
    </row>
    <row r="27" spans="1:20">
      <c r="J27" s="9"/>
      <c r="K27" s="5" t="s">
        <v>14</v>
      </c>
      <c r="L27" s="5">
        <v>0.62723782068607981</v>
      </c>
      <c r="M27" s="10"/>
      <c r="N27" s="10"/>
      <c r="O27" s="10"/>
      <c r="P27" s="10"/>
      <c r="Q27" s="10"/>
      <c r="R27" s="10"/>
      <c r="S27" s="10"/>
      <c r="T27" s="11"/>
    </row>
    <row r="28" spans="1:20">
      <c r="J28" s="9"/>
      <c r="K28" s="5" t="s">
        <v>15</v>
      </c>
      <c r="L28" s="5">
        <v>0.12354941798203087</v>
      </c>
      <c r="M28" s="10"/>
      <c r="N28" s="10"/>
      <c r="O28" s="10"/>
      <c r="P28" s="10"/>
      <c r="Q28" s="10"/>
      <c r="R28" s="10"/>
      <c r="S28" s="10"/>
      <c r="T28" s="11"/>
    </row>
    <row r="29" spans="1:20" ht="15.75" thickBot="1">
      <c r="J29" s="9"/>
      <c r="K29" s="6" t="s">
        <v>16</v>
      </c>
      <c r="L29" s="6">
        <v>6</v>
      </c>
      <c r="M29" s="10"/>
      <c r="N29" s="10"/>
      <c r="O29" s="10"/>
      <c r="P29" s="10"/>
      <c r="Q29" s="10"/>
      <c r="R29" s="10"/>
      <c r="S29" s="10"/>
      <c r="T29" s="11"/>
    </row>
    <row r="30" spans="1:20">
      <c r="J30" s="9"/>
      <c r="K30" s="10"/>
      <c r="L30" s="10"/>
      <c r="M30" s="10"/>
      <c r="N30" s="10"/>
      <c r="O30" s="10"/>
      <c r="P30" s="10"/>
      <c r="Q30" s="10"/>
      <c r="R30" s="10"/>
      <c r="S30" s="10"/>
      <c r="T30" s="11"/>
    </row>
    <row r="31" spans="1:20" ht="15.75" thickBot="1">
      <c r="J31" s="9"/>
      <c r="K31" s="10" t="s">
        <v>17</v>
      </c>
      <c r="L31" s="10"/>
      <c r="M31" s="10"/>
      <c r="N31" s="10"/>
      <c r="O31" s="10"/>
      <c r="P31" s="10"/>
      <c r="Q31" s="10"/>
      <c r="R31" s="10"/>
      <c r="S31" s="10"/>
      <c r="T31" s="11"/>
    </row>
    <row r="32" spans="1:20">
      <c r="J32" s="9"/>
      <c r="K32" s="7"/>
      <c r="L32" s="7" t="s">
        <v>22</v>
      </c>
      <c r="M32" s="7" t="s">
        <v>23</v>
      </c>
      <c r="N32" s="7" t="s">
        <v>24</v>
      </c>
      <c r="O32" s="7" t="s">
        <v>25</v>
      </c>
      <c r="P32" s="7" t="s">
        <v>26</v>
      </c>
      <c r="Q32" s="37" t="s">
        <v>56</v>
      </c>
      <c r="R32" s="37" t="s">
        <v>42</v>
      </c>
      <c r="S32" s="10"/>
      <c r="T32" s="11"/>
    </row>
    <row r="33" spans="10:20">
      <c r="J33" s="9"/>
      <c r="K33" s="5" t="s">
        <v>18</v>
      </c>
      <c r="L33" s="5">
        <v>1</v>
      </c>
      <c r="M33" s="5">
        <v>0.1436901189309083</v>
      </c>
      <c r="N33" s="5">
        <v>0.1436901189309083</v>
      </c>
      <c r="O33" s="5">
        <v>9.4133779591122888</v>
      </c>
      <c r="P33" s="5">
        <v>3.7361264904927909E-2</v>
      </c>
      <c r="Q33" s="15">
        <f>P33*2</f>
        <v>7.4722529809855817E-2</v>
      </c>
      <c r="R33" t="s">
        <v>43</v>
      </c>
      <c r="S33" s="10"/>
      <c r="T33" s="11"/>
    </row>
    <row r="34" spans="10:20">
      <c r="J34" s="9"/>
      <c r="K34" s="5" t="s">
        <v>19</v>
      </c>
      <c r="L34" s="5">
        <v>4</v>
      </c>
      <c r="M34" s="5">
        <v>6.1057834734794286E-2</v>
      </c>
      <c r="N34" s="5">
        <v>1.5264458683698572E-2</v>
      </c>
      <c r="O34" s="5"/>
      <c r="P34" s="5"/>
      <c r="Q34" s="10"/>
      <c r="R34" t="s">
        <v>44</v>
      </c>
      <c r="S34" s="10"/>
      <c r="T34" s="11"/>
    </row>
    <row r="35" spans="10:20" ht="15.75" thickBot="1">
      <c r="J35" s="9"/>
      <c r="K35" s="6" t="s">
        <v>20</v>
      </c>
      <c r="L35" s="6">
        <v>5</v>
      </c>
      <c r="M35" s="6">
        <v>0.20474795366570259</v>
      </c>
      <c r="N35" s="6"/>
      <c r="O35" s="6"/>
      <c r="P35" s="6"/>
      <c r="Q35" s="10"/>
      <c r="R35" t="s">
        <v>47</v>
      </c>
      <c r="S35" s="10"/>
      <c r="T35" s="11"/>
    </row>
    <row r="36" spans="10:20" ht="15.75" thickBot="1">
      <c r="J36" s="9"/>
      <c r="K36" s="10"/>
      <c r="L36" s="10"/>
      <c r="M36" s="10"/>
      <c r="N36" s="10"/>
      <c r="O36" s="10"/>
      <c r="P36" s="10"/>
      <c r="Q36" s="10"/>
      <c r="R36" s="10"/>
      <c r="S36" s="10"/>
      <c r="T36" s="11"/>
    </row>
    <row r="37" spans="10:20">
      <c r="J37" s="9"/>
      <c r="K37" s="7"/>
      <c r="L37" s="7" t="s">
        <v>27</v>
      </c>
      <c r="M37" s="7" t="s">
        <v>15</v>
      </c>
      <c r="N37" s="7" t="s">
        <v>28</v>
      </c>
      <c r="O37" s="7" t="s">
        <v>29</v>
      </c>
      <c r="P37" s="7" t="s">
        <v>30</v>
      </c>
      <c r="Q37" s="7" t="s">
        <v>31</v>
      </c>
      <c r="R37" s="7" t="s">
        <v>32</v>
      </c>
      <c r="S37" s="7" t="s">
        <v>33</v>
      </c>
      <c r="T37" s="11"/>
    </row>
    <row r="38" spans="10:20">
      <c r="J38" s="38" t="s">
        <v>45</v>
      </c>
      <c r="K38" s="5" t="s">
        <v>21</v>
      </c>
      <c r="L38" s="5">
        <v>1.031868901175832</v>
      </c>
      <c r="M38" s="5">
        <v>8.7908742850576857E-2</v>
      </c>
      <c r="N38" s="5">
        <v>11.737955380954022</v>
      </c>
      <c r="O38" s="5">
        <v>3.0133831439530103E-4</v>
      </c>
      <c r="P38" s="5">
        <v>0.78779510238425632</v>
      </c>
      <c r="Q38" s="5">
        <v>1.2759426999674075</v>
      </c>
      <c r="R38" s="5">
        <v>0.78779510238425632</v>
      </c>
      <c r="S38" s="5">
        <v>1.2759426999674075</v>
      </c>
      <c r="T38" s="11"/>
    </row>
    <row r="39" spans="10:20" ht="15.75" thickBot="1">
      <c r="J39" s="38" t="s">
        <v>46</v>
      </c>
      <c r="K39" s="6" t="s">
        <v>7</v>
      </c>
      <c r="L39" s="6">
        <v>-1.0819694214319391</v>
      </c>
      <c r="M39" s="6">
        <v>0.35264866059450745</v>
      </c>
      <c r="N39" s="6">
        <v>-3.0681228722318616</v>
      </c>
      <c r="O39" s="6">
        <v>3.7361264904927909E-2</v>
      </c>
      <c r="P39" s="6">
        <v>-2.0610790689941174</v>
      </c>
      <c r="Q39" s="6">
        <v>-0.10285977386976086</v>
      </c>
      <c r="R39" s="6">
        <v>-2.0610790689941174</v>
      </c>
      <c r="S39" s="6">
        <v>-0.10285977386976086</v>
      </c>
      <c r="T39" s="11"/>
    </row>
    <row r="40" spans="10:20" ht="15.75" thickBot="1">
      <c r="J40" s="12"/>
      <c r="K40" s="13"/>
      <c r="L40" s="13"/>
      <c r="M40" s="13"/>
      <c r="N40" s="13"/>
      <c r="O40" s="13"/>
      <c r="P40" s="13"/>
      <c r="Q40" s="13"/>
      <c r="R40" s="13"/>
      <c r="S40" s="13"/>
      <c r="T40" s="14"/>
    </row>
    <row r="41" spans="10:20" ht="15.75" thickBot="1">
      <c r="J41" s="144" t="s">
        <v>37</v>
      </c>
      <c r="K41" s="145"/>
      <c r="L41" s="145"/>
      <c r="M41" s="145"/>
      <c r="N41" s="145"/>
      <c r="O41" s="145"/>
      <c r="P41" s="145"/>
      <c r="Q41" s="145"/>
      <c r="R41" s="145"/>
      <c r="S41" s="145"/>
      <c r="T41" s="146"/>
    </row>
    <row r="42" spans="10:20">
      <c r="J42" s="9"/>
      <c r="K42" s="10" t="s">
        <v>10</v>
      </c>
      <c r="L42" s="10"/>
      <c r="M42" s="10"/>
      <c r="N42" s="10"/>
      <c r="O42" s="10"/>
      <c r="P42" s="10"/>
      <c r="Q42" s="10"/>
      <c r="R42" s="10"/>
      <c r="S42" s="10"/>
      <c r="T42" s="11"/>
    </row>
    <row r="43" spans="10:20" ht="15.75" thickBot="1">
      <c r="J43" s="9"/>
      <c r="K43" s="10"/>
      <c r="L43" s="10"/>
      <c r="M43" s="10"/>
      <c r="N43" s="10"/>
      <c r="O43" s="10"/>
      <c r="P43" s="10"/>
      <c r="Q43" s="10"/>
      <c r="R43" s="10"/>
      <c r="S43" s="10"/>
      <c r="T43" s="11"/>
    </row>
    <row r="44" spans="10:20">
      <c r="J44" s="9"/>
      <c r="K44" s="8" t="s">
        <v>11</v>
      </c>
      <c r="L44" s="8"/>
      <c r="M44" s="10"/>
      <c r="N44" s="10"/>
      <c r="O44" s="10"/>
      <c r="P44" s="10"/>
      <c r="Q44" s="10"/>
      <c r="R44" s="10"/>
      <c r="S44" s="10"/>
      <c r="T44" s="11"/>
    </row>
    <row r="45" spans="10:20">
      <c r="J45" s="9"/>
      <c r="K45" s="5" t="s">
        <v>12</v>
      </c>
      <c r="L45" s="15">
        <v>0.96137337401288991</v>
      </c>
      <c r="M45" s="10"/>
      <c r="N45" s="10"/>
      <c r="O45" s="10"/>
      <c r="P45" s="10"/>
      <c r="Q45" s="10"/>
      <c r="R45" s="10"/>
      <c r="S45" s="10"/>
      <c r="T45" s="11"/>
    </row>
    <row r="46" spans="10:20">
      <c r="J46" s="9"/>
      <c r="K46" s="5" t="s">
        <v>13</v>
      </c>
      <c r="L46" s="15">
        <v>0.92423876426092788</v>
      </c>
      <c r="M46" s="10"/>
      <c r="N46" s="10"/>
      <c r="O46" s="10"/>
      <c r="P46" s="10"/>
      <c r="Q46" s="10"/>
      <c r="R46" s="10"/>
      <c r="S46" s="10"/>
      <c r="T46" s="11"/>
    </row>
    <row r="47" spans="10:20">
      <c r="J47" s="9"/>
      <c r="K47" s="5" t="s">
        <v>14</v>
      </c>
      <c r="L47" s="5">
        <v>0.90529845532615982</v>
      </c>
      <c r="M47" s="10"/>
      <c r="N47" s="10"/>
      <c r="O47" s="10"/>
      <c r="P47" s="10"/>
      <c r="Q47" s="10"/>
      <c r="R47" s="10"/>
      <c r="S47" s="10"/>
      <c r="T47" s="11"/>
    </row>
    <row r="48" spans="10:20">
      <c r="J48" s="9"/>
      <c r="K48" s="5" t="s">
        <v>15</v>
      </c>
      <c r="L48" s="5">
        <v>7.7691165429776693E-2</v>
      </c>
      <c r="M48" s="10"/>
      <c r="N48" s="10"/>
      <c r="O48" s="10"/>
      <c r="P48" s="10"/>
      <c r="Q48" s="10"/>
      <c r="R48" s="10"/>
      <c r="S48" s="10"/>
      <c r="T48" s="11"/>
    </row>
    <row r="49" spans="10:20" ht="15.75" thickBot="1">
      <c r="J49" s="9"/>
      <c r="K49" s="6" t="s">
        <v>16</v>
      </c>
      <c r="L49" s="6">
        <v>6</v>
      </c>
      <c r="M49" s="10"/>
      <c r="N49" s="10"/>
      <c r="O49" s="10"/>
      <c r="P49" s="10"/>
      <c r="Q49" s="10"/>
      <c r="R49" s="10"/>
      <c r="S49" s="10"/>
      <c r="T49" s="11"/>
    </row>
    <row r="50" spans="10:20">
      <c r="J50" s="9"/>
      <c r="K50" s="10"/>
      <c r="L50" s="10"/>
      <c r="M50" s="10"/>
      <c r="N50" s="10"/>
      <c r="O50" s="10"/>
      <c r="P50" s="10"/>
      <c r="Q50" s="10"/>
      <c r="R50" s="10"/>
      <c r="S50" s="10"/>
      <c r="T50" s="11"/>
    </row>
    <row r="51" spans="10:20" ht="15.75" thickBot="1">
      <c r="J51" s="9"/>
      <c r="K51" s="10" t="s">
        <v>17</v>
      </c>
      <c r="L51" s="10"/>
      <c r="M51" s="10"/>
      <c r="N51" s="10"/>
      <c r="O51" s="10"/>
      <c r="P51" s="10"/>
      <c r="Q51" s="10"/>
      <c r="R51" s="10"/>
      <c r="S51" s="10"/>
      <c r="T51" s="11"/>
    </row>
    <row r="52" spans="10:20">
      <c r="J52" s="9"/>
      <c r="K52" s="7"/>
      <c r="L52" s="7" t="s">
        <v>22</v>
      </c>
      <c r="M52" s="7" t="s">
        <v>23</v>
      </c>
      <c r="N52" s="7" t="s">
        <v>24</v>
      </c>
      <c r="O52" s="7" t="s">
        <v>25</v>
      </c>
      <c r="P52" s="7" t="s">
        <v>26</v>
      </c>
      <c r="Q52" s="37" t="s">
        <v>56</v>
      </c>
      <c r="R52" s="37" t="s">
        <v>42</v>
      </c>
      <c r="S52" s="10"/>
      <c r="T52" s="11"/>
    </row>
    <row r="53" spans="10:20">
      <c r="J53" s="9"/>
      <c r="K53" s="5" t="s">
        <v>18</v>
      </c>
      <c r="L53" s="5">
        <v>1</v>
      </c>
      <c r="M53" s="5">
        <v>0.29453736262869173</v>
      </c>
      <c r="N53" s="5">
        <v>0.29453736262869173</v>
      </c>
      <c r="O53" s="5">
        <v>48.797449262526911</v>
      </c>
      <c r="P53" s="5">
        <v>2.2092085761812527E-3</v>
      </c>
      <c r="Q53" s="16">
        <f>P53*2</f>
        <v>4.4184171523625054E-3</v>
      </c>
      <c r="R53" t="s">
        <v>43</v>
      </c>
      <c r="S53" s="10"/>
      <c r="T53" s="11"/>
    </row>
    <row r="54" spans="10:20">
      <c r="J54" s="9"/>
      <c r="K54" s="5" t="s">
        <v>19</v>
      </c>
      <c r="L54" s="5">
        <v>4</v>
      </c>
      <c r="M54" s="5">
        <v>2.4143668743347713E-2</v>
      </c>
      <c r="N54" s="5">
        <v>6.0359171858369283E-3</v>
      </c>
      <c r="O54" s="5"/>
      <c r="P54" s="5"/>
      <c r="Q54" s="10"/>
      <c r="R54" t="s">
        <v>44</v>
      </c>
      <c r="S54" s="10"/>
      <c r="T54" s="11"/>
    </row>
    <row r="55" spans="10:20" ht="15.75" thickBot="1">
      <c r="J55" s="9"/>
      <c r="K55" s="6" t="s">
        <v>20</v>
      </c>
      <c r="L55" s="6">
        <v>5</v>
      </c>
      <c r="M55" s="6">
        <v>0.31868103137203946</v>
      </c>
      <c r="N55" s="6"/>
      <c r="O55" s="6"/>
      <c r="P55" s="6"/>
      <c r="Q55" s="10"/>
      <c r="R55" t="s">
        <v>47</v>
      </c>
      <c r="S55" s="10"/>
      <c r="T55" s="11"/>
    </row>
    <row r="56" spans="10:20" ht="15.75" thickBot="1">
      <c r="J56" s="9"/>
      <c r="K56" s="10"/>
      <c r="L56" s="10"/>
      <c r="M56" s="10"/>
      <c r="N56" s="10"/>
      <c r="O56" s="10"/>
      <c r="P56" s="10"/>
      <c r="Q56" s="10"/>
      <c r="R56" s="10"/>
      <c r="S56" s="10"/>
      <c r="T56" s="11"/>
    </row>
    <row r="57" spans="10:20">
      <c r="J57" s="9"/>
      <c r="K57" s="7"/>
      <c r="L57" s="7" t="s">
        <v>27</v>
      </c>
      <c r="M57" s="7" t="s">
        <v>15</v>
      </c>
      <c r="N57" s="7" t="s">
        <v>28</v>
      </c>
      <c r="O57" s="7" t="s">
        <v>29</v>
      </c>
      <c r="P57" s="7" t="s">
        <v>30</v>
      </c>
      <c r="Q57" s="7" t="s">
        <v>31</v>
      </c>
      <c r="R57" s="7" t="s">
        <v>32</v>
      </c>
      <c r="S57" s="7" t="s">
        <v>33</v>
      </c>
      <c r="T57" s="11"/>
    </row>
    <row r="58" spans="10:20">
      <c r="J58" s="38" t="s">
        <v>45</v>
      </c>
      <c r="K58" s="5" t="s">
        <v>21</v>
      </c>
      <c r="L58" s="5">
        <v>0.89134594870952499</v>
      </c>
      <c r="M58" s="5">
        <v>9.9054433691856625E-2</v>
      </c>
      <c r="N58" s="5">
        <v>8.998546713036264</v>
      </c>
      <c r="O58" s="5">
        <v>8.4435633798511352E-4</v>
      </c>
      <c r="P58" s="5">
        <v>0.61632675113763025</v>
      </c>
      <c r="Q58" s="5">
        <v>1.1663651462814197</v>
      </c>
      <c r="R58" s="5">
        <v>0.61632675113763025</v>
      </c>
      <c r="S58" s="5">
        <v>1.1663651462814197</v>
      </c>
      <c r="T58" s="11"/>
    </row>
    <row r="59" spans="10:20" ht="15.75" thickBot="1">
      <c r="J59" s="38" t="s">
        <v>46</v>
      </c>
      <c r="K59" s="6" t="s">
        <v>5</v>
      </c>
      <c r="L59" s="6">
        <v>-0.36627329575965151</v>
      </c>
      <c r="M59" s="6">
        <v>5.2433240103846146E-2</v>
      </c>
      <c r="N59" s="6">
        <v>-6.9855171077399083</v>
      </c>
      <c r="O59" s="6">
        <v>2.209208576181251E-3</v>
      </c>
      <c r="P59" s="6">
        <v>-0.51185130859563577</v>
      </c>
      <c r="Q59" s="6">
        <v>-0.22069528292366725</v>
      </c>
      <c r="R59" s="6">
        <v>-0.51185130859563577</v>
      </c>
      <c r="S59" s="6">
        <v>-0.22069528292366725</v>
      </c>
      <c r="T59" s="11"/>
    </row>
    <row r="60" spans="10:20" ht="15.75" thickBot="1">
      <c r="J60" s="12"/>
      <c r="K60" s="13"/>
      <c r="L60" s="13"/>
      <c r="M60" s="13"/>
      <c r="N60" s="13"/>
      <c r="O60" s="13"/>
      <c r="P60" s="13"/>
      <c r="Q60" s="13"/>
      <c r="R60" s="13"/>
      <c r="S60" s="13"/>
      <c r="T60" s="14"/>
    </row>
    <row r="61" spans="10:20" ht="15.75" thickBot="1">
      <c r="J61" s="144" t="s">
        <v>38</v>
      </c>
      <c r="K61" s="145"/>
      <c r="L61" s="145"/>
      <c r="M61" s="145"/>
      <c r="N61" s="145"/>
      <c r="O61" s="145"/>
      <c r="P61" s="145"/>
      <c r="Q61" s="145"/>
      <c r="R61" s="145"/>
      <c r="S61" s="145"/>
      <c r="T61" s="146"/>
    </row>
    <row r="62" spans="10:20">
      <c r="J62" s="9"/>
      <c r="K62" s="10"/>
      <c r="L62" s="10"/>
      <c r="M62" s="10"/>
      <c r="N62" s="10"/>
      <c r="O62" s="10"/>
      <c r="P62" s="10"/>
      <c r="Q62" s="10"/>
      <c r="R62" s="10"/>
      <c r="S62" s="10"/>
      <c r="T62" s="11"/>
    </row>
    <row r="63" spans="10:20">
      <c r="J63" s="9"/>
      <c r="K63" s="10" t="s">
        <v>10</v>
      </c>
      <c r="L63" s="10"/>
      <c r="M63" s="10"/>
      <c r="N63" s="10"/>
      <c r="O63" s="10"/>
      <c r="P63" s="10"/>
      <c r="Q63" s="10"/>
      <c r="R63" s="10"/>
      <c r="S63" s="10"/>
      <c r="T63" s="11"/>
    </row>
    <row r="64" spans="10:20" ht="15.75" thickBot="1">
      <c r="J64" s="9"/>
      <c r="K64" s="10"/>
      <c r="L64" s="10"/>
      <c r="M64" s="10"/>
      <c r="N64" s="10"/>
      <c r="O64" s="10"/>
      <c r="P64" s="10"/>
      <c r="Q64" s="10"/>
      <c r="R64" s="10"/>
      <c r="S64" s="10"/>
      <c r="T64" s="11"/>
    </row>
    <row r="65" spans="10:20">
      <c r="J65" s="9"/>
      <c r="K65" s="8" t="s">
        <v>11</v>
      </c>
      <c r="L65" s="8"/>
      <c r="M65" s="10"/>
      <c r="N65" s="10"/>
      <c r="O65" s="10"/>
      <c r="P65" s="10"/>
      <c r="Q65" s="10"/>
      <c r="R65" s="10"/>
      <c r="S65" s="10"/>
      <c r="T65" s="11"/>
    </row>
    <row r="66" spans="10:20">
      <c r="J66" s="9"/>
      <c r="K66" s="5" t="s">
        <v>12</v>
      </c>
      <c r="L66" s="15">
        <v>0.98027726608438048</v>
      </c>
      <c r="M66" s="10"/>
      <c r="N66" s="10"/>
      <c r="O66" s="10"/>
      <c r="P66" s="10"/>
      <c r="Q66" s="10"/>
      <c r="R66" s="10"/>
      <c r="S66" s="10"/>
      <c r="T66" s="11"/>
    </row>
    <row r="67" spans="10:20">
      <c r="J67" s="9"/>
      <c r="K67" s="5" t="s">
        <v>13</v>
      </c>
      <c r="L67" s="15">
        <v>0.9609435184018672</v>
      </c>
      <c r="M67" s="10"/>
      <c r="N67" s="10"/>
      <c r="O67" s="10"/>
      <c r="P67" s="10"/>
      <c r="Q67" s="10"/>
      <c r="R67" s="10"/>
      <c r="S67" s="10"/>
      <c r="T67" s="11"/>
    </row>
    <row r="68" spans="10:20">
      <c r="J68" s="9"/>
      <c r="K68" s="5" t="s">
        <v>14</v>
      </c>
      <c r="L68" s="5">
        <v>0.95117939800233398</v>
      </c>
      <c r="M68" s="10"/>
      <c r="N68" s="10"/>
      <c r="O68" s="10"/>
      <c r="P68" s="10"/>
      <c r="Q68" s="10"/>
      <c r="R68" s="10"/>
      <c r="S68" s="10"/>
      <c r="T68" s="11"/>
    </row>
    <row r="69" spans="10:20">
      <c r="J69" s="9"/>
      <c r="K69" s="5" t="s">
        <v>15</v>
      </c>
      <c r="L69" s="5">
        <v>7.261284332504786E-2</v>
      </c>
      <c r="M69" s="10"/>
      <c r="N69" s="10"/>
      <c r="O69" s="10"/>
      <c r="P69" s="10"/>
      <c r="Q69" s="10"/>
      <c r="R69" s="10"/>
      <c r="S69" s="10"/>
      <c r="T69" s="11"/>
    </row>
    <row r="70" spans="10:20" ht="15.75" thickBot="1">
      <c r="J70" s="9"/>
      <c r="K70" s="6" t="s">
        <v>16</v>
      </c>
      <c r="L70" s="6">
        <v>6</v>
      </c>
      <c r="M70" s="10"/>
      <c r="N70" s="10"/>
      <c r="O70" s="10"/>
      <c r="P70" s="10"/>
      <c r="Q70" s="10"/>
      <c r="R70" s="10"/>
      <c r="S70" s="10"/>
      <c r="T70" s="11"/>
    </row>
    <row r="71" spans="10:20">
      <c r="J71" s="9"/>
      <c r="K71" s="10"/>
      <c r="L71" s="10"/>
      <c r="M71" s="10"/>
      <c r="N71" s="10"/>
      <c r="O71" s="10"/>
      <c r="P71" s="10"/>
      <c r="Q71" s="10"/>
      <c r="R71" s="10"/>
      <c r="S71" s="10"/>
      <c r="T71" s="11"/>
    </row>
    <row r="72" spans="10:20" ht="15.75" thickBot="1">
      <c r="J72" s="9"/>
      <c r="K72" s="10" t="s">
        <v>17</v>
      </c>
      <c r="L72" s="10"/>
      <c r="M72" s="10"/>
      <c r="N72" s="10"/>
      <c r="O72" s="10"/>
      <c r="P72" s="10"/>
      <c r="Q72" s="10"/>
      <c r="R72" s="10"/>
      <c r="S72" s="10"/>
      <c r="T72" s="11"/>
    </row>
    <row r="73" spans="10:20">
      <c r="J73" s="9"/>
      <c r="K73" s="7"/>
      <c r="L73" s="7" t="s">
        <v>22</v>
      </c>
      <c r="M73" s="7" t="s">
        <v>23</v>
      </c>
      <c r="N73" s="7" t="s">
        <v>24</v>
      </c>
      <c r="O73" s="7" t="s">
        <v>25</v>
      </c>
      <c r="P73" s="7" t="s">
        <v>26</v>
      </c>
      <c r="Q73" s="37" t="s">
        <v>56</v>
      </c>
      <c r="R73" s="37" t="s">
        <v>42</v>
      </c>
      <c r="S73" s="10"/>
      <c r="T73" s="11"/>
    </row>
    <row r="74" spans="10:20">
      <c r="J74" s="9"/>
      <c r="K74" s="5" t="s">
        <v>18</v>
      </c>
      <c r="L74" s="5">
        <v>1</v>
      </c>
      <c r="M74" s="5">
        <v>0.51890949993700819</v>
      </c>
      <c r="N74" s="5">
        <v>0.51890949993700819</v>
      </c>
      <c r="O74" s="5">
        <v>98.41577931052592</v>
      </c>
      <c r="P74" s="5">
        <v>5.7964341367330191E-4</v>
      </c>
      <c r="Q74" s="16">
        <f>P74*2</f>
        <v>1.1592868273466038E-3</v>
      </c>
      <c r="R74" t="s">
        <v>43</v>
      </c>
      <c r="S74" s="10"/>
      <c r="T74" s="11"/>
    </row>
    <row r="75" spans="10:20">
      <c r="J75" s="9"/>
      <c r="K75" s="5" t="s">
        <v>19</v>
      </c>
      <c r="L75" s="5">
        <v>4</v>
      </c>
      <c r="M75" s="5">
        <v>2.1090500062991787E-2</v>
      </c>
      <c r="N75" s="5">
        <v>5.2726250157479468E-3</v>
      </c>
      <c r="O75" s="5"/>
      <c r="P75" s="5"/>
      <c r="Q75" s="10"/>
      <c r="R75" t="s">
        <v>44</v>
      </c>
      <c r="S75" s="10"/>
      <c r="T75" s="11"/>
    </row>
    <row r="76" spans="10:20" ht="15.75" thickBot="1">
      <c r="J76" s="9"/>
      <c r="K76" s="6" t="s">
        <v>20</v>
      </c>
      <c r="L76" s="6">
        <v>5</v>
      </c>
      <c r="M76" s="6">
        <v>0.53999999999999992</v>
      </c>
      <c r="N76" s="6"/>
      <c r="O76" s="6"/>
      <c r="P76" s="6"/>
      <c r="Q76" s="10"/>
      <c r="R76" t="s">
        <v>47</v>
      </c>
      <c r="S76" s="10"/>
      <c r="T76" s="11"/>
    </row>
    <row r="77" spans="10:20" ht="15.75" thickBot="1">
      <c r="J77" s="9"/>
      <c r="K77" s="10"/>
      <c r="L77" s="10"/>
      <c r="M77" s="10"/>
      <c r="N77" s="10"/>
      <c r="O77" s="10"/>
      <c r="P77" s="10"/>
      <c r="Q77" s="10"/>
      <c r="R77" s="10"/>
      <c r="S77" s="10"/>
      <c r="T77" s="11"/>
    </row>
    <row r="78" spans="10:20">
      <c r="J78" s="9"/>
      <c r="K78" s="7"/>
      <c r="L78" s="7" t="s">
        <v>27</v>
      </c>
      <c r="M78" s="7" t="s">
        <v>15</v>
      </c>
      <c r="N78" s="7" t="s">
        <v>28</v>
      </c>
      <c r="O78" s="7" t="s">
        <v>29</v>
      </c>
      <c r="P78" s="7" t="s">
        <v>30</v>
      </c>
      <c r="Q78" s="7" t="s">
        <v>31</v>
      </c>
      <c r="R78" s="7" t="s">
        <v>32</v>
      </c>
      <c r="S78" s="7" t="s">
        <v>33</v>
      </c>
      <c r="T78" s="11"/>
    </row>
    <row r="79" spans="10:20">
      <c r="J79" s="38" t="s">
        <v>45</v>
      </c>
      <c r="K79" s="5" t="s">
        <v>21</v>
      </c>
      <c r="L79" s="5">
        <v>2.1700785276315178</v>
      </c>
      <c r="M79" s="5">
        <v>9.2579690812070264E-2</v>
      </c>
      <c r="N79" s="5">
        <v>23.440114225879327</v>
      </c>
      <c r="O79" s="5">
        <v>1.9636365169780119E-5</v>
      </c>
      <c r="P79" s="5">
        <v>1.91303609823562</v>
      </c>
      <c r="Q79" s="5">
        <v>2.4271209570274155</v>
      </c>
      <c r="R79" s="5">
        <v>1.91303609823562</v>
      </c>
      <c r="S79" s="5">
        <v>2.4271209570274155</v>
      </c>
      <c r="T79" s="11"/>
    </row>
    <row r="80" spans="10:20" ht="15.75" thickBot="1">
      <c r="J80" s="38" t="s">
        <v>46</v>
      </c>
      <c r="K80" s="6" t="s">
        <v>5</v>
      </c>
      <c r="L80" s="6">
        <v>-0.48616184359327175</v>
      </c>
      <c r="M80" s="6">
        <v>4.900591499205343E-2</v>
      </c>
      <c r="N80" s="6">
        <v>-9.9204727362422567</v>
      </c>
      <c r="O80" s="6">
        <v>5.7964341367330191E-4</v>
      </c>
      <c r="P80" s="6">
        <v>-0.6222240763986977</v>
      </c>
      <c r="Q80" s="6">
        <v>-0.35009961078784585</v>
      </c>
      <c r="R80" s="6">
        <v>-0.6222240763986977</v>
      </c>
      <c r="S80" s="6">
        <v>-0.35009961078784585</v>
      </c>
      <c r="T80" s="11"/>
    </row>
    <row r="81" spans="10:20" ht="15.75" thickBot="1">
      <c r="J81" s="12"/>
      <c r="K81" s="13"/>
      <c r="L81" s="13"/>
      <c r="M81" s="13"/>
      <c r="N81" s="13"/>
      <c r="O81" s="13"/>
      <c r="P81" s="13"/>
      <c r="Q81" s="13"/>
      <c r="R81" s="13"/>
      <c r="S81" s="13"/>
      <c r="T81" s="14"/>
    </row>
    <row r="82" spans="10:20" ht="15.75" thickBot="1">
      <c r="J82" s="144" t="s">
        <v>39</v>
      </c>
      <c r="K82" s="145"/>
      <c r="L82" s="145"/>
      <c r="M82" s="145"/>
      <c r="N82" s="145"/>
      <c r="O82" s="145"/>
      <c r="P82" s="145"/>
      <c r="Q82" s="145"/>
      <c r="R82" s="145"/>
      <c r="S82" s="145"/>
      <c r="T82" s="146"/>
    </row>
    <row r="83" spans="10:20">
      <c r="J83" s="9"/>
      <c r="K83" s="10"/>
      <c r="L83" s="10"/>
      <c r="M83" s="10"/>
      <c r="N83" s="10"/>
      <c r="O83" s="10"/>
      <c r="P83" s="10"/>
      <c r="Q83" s="10"/>
      <c r="R83" s="10"/>
      <c r="S83" s="10"/>
      <c r="T83" s="11"/>
    </row>
    <row r="84" spans="10:20">
      <c r="J84" s="9"/>
      <c r="K84" s="10" t="s">
        <v>10</v>
      </c>
      <c r="L84" s="10"/>
      <c r="M84" s="10"/>
      <c r="N84" s="10"/>
      <c r="O84" s="10"/>
      <c r="P84" s="10"/>
      <c r="Q84" s="10"/>
      <c r="R84" s="10"/>
      <c r="S84" s="10"/>
      <c r="T84" s="11"/>
    </row>
    <row r="85" spans="10:20" ht="15.75" thickBot="1">
      <c r="J85" s="9"/>
      <c r="K85" s="10"/>
      <c r="L85" s="10"/>
      <c r="M85" s="10"/>
      <c r="N85" s="10"/>
      <c r="O85" s="10"/>
      <c r="P85" s="10"/>
      <c r="Q85" s="10"/>
      <c r="R85" s="10"/>
      <c r="S85" s="10"/>
      <c r="T85" s="11"/>
    </row>
    <row r="86" spans="10:20">
      <c r="J86" s="9"/>
      <c r="K86" s="8" t="s">
        <v>11</v>
      </c>
      <c r="L86" s="8"/>
      <c r="M86" s="10"/>
      <c r="N86" s="10"/>
      <c r="O86" s="10"/>
      <c r="P86" s="10"/>
      <c r="Q86" s="10"/>
      <c r="R86" s="10"/>
      <c r="S86" s="10"/>
      <c r="T86" s="11"/>
    </row>
    <row r="87" spans="10:20">
      <c r="J87" s="9"/>
      <c r="K87" s="5" t="s">
        <v>12</v>
      </c>
      <c r="L87" s="15">
        <v>0.98184728070467187</v>
      </c>
      <c r="M87" s="10"/>
      <c r="N87" s="10"/>
      <c r="O87" s="10"/>
      <c r="P87" s="10"/>
      <c r="Q87" s="10"/>
      <c r="R87" s="10"/>
      <c r="S87" s="10"/>
      <c r="T87" s="11"/>
    </row>
    <row r="88" spans="10:20">
      <c r="J88" s="9"/>
      <c r="K88" s="5" t="s">
        <v>13</v>
      </c>
      <c r="L88" s="15">
        <v>0.96402408262715866</v>
      </c>
      <c r="M88" s="10"/>
      <c r="N88" s="10"/>
      <c r="O88" s="10"/>
      <c r="P88" s="10"/>
      <c r="Q88" s="10"/>
      <c r="R88" s="10"/>
      <c r="S88" s="10"/>
      <c r="T88" s="11"/>
    </row>
    <row r="89" spans="10:20">
      <c r="J89" s="9"/>
      <c r="K89" s="5" t="s">
        <v>14</v>
      </c>
      <c r="L89" s="5">
        <v>0.95503010328394833</v>
      </c>
      <c r="M89" s="10"/>
      <c r="N89" s="10"/>
      <c r="O89" s="10"/>
      <c r="P89" s="10"/>
      <c r="Q89" s="10"/>
      <c r="R89" s="10"/>
      <c r="S89" s="10"/>
      <c r="T89" s="11"/>
    </row>
    <row r="90" spans="10:20">
      <c r="J90" s="9"/>
      <c r="K90" s="5" t="s">
        <v>15</v>
      </c>
      <c r="L90" s="5">
        <v>5.3537002280974598E-2</v>
      </c>
      <c r="M90" s="10"/>
      <c r="N90" s="10"/>
      <c r="O90" s="10"/>
      <c r="P90" s="10"/>
      <c r="Q90" s="10"/>
      <c r="R90" s="10"/>
      <c r="S90" s="10"/>
      <c r="T90" s="11"/>
    </row>
    <row r="91" spans="10:20" ht="15.75" thickBot="1">
      <c r="J91" s="9"/>
      <c r="K91" s="6" t="s">
        <v>16</v>
      </c>
      <c r="L91" s="6">
        <v>6</v>
      </c>
      <c r="M91" s="10"/>
      <c r="N91" s="10"/>
      <c r="O91" s="10"/>
      <c r="P91" s="10"/>
      <c r="Q91" s="10"/>
      <c r="R91" s="10"/>
      <c r="S91" s="10"/>
      <c r="T91" s="11"/>
    </row>
    <row r="92" spans="10:20">
      <c r="J92" s="9"/>
      <c r="K92" s="10"/>
      <c r="L92" s="10"/>
      <c r="M92" s="10"/>
      <c r="N92" s="10"/>
      <c r="O92" s="10"/>
      <c r="P92" s="10"/>
      <c r="Q92" s="10"/>
      <c r="R92" s="10"/>
      <c r="S92" s="10"/>
      <c r="T92" s="11"/>
    </row>
    <row r="93" spans="10:20" ht="15.75" thickBot="1">
      <c r="J93" s="9"/>
      <c r="K93" s="10" t="s">
        <v>17</v>
      </c>
      <c r="L93" s="10"/>
      <c r="M93" s="10"/>
      <c r="N93" s="10"/>
      <c r="O93" s="10"/>
      <c r="P93" s="10"/>
      <c r="Q93" s="10"/>
      <c r="R93" s="10"/>
      <c r="S93" s="10"/>
      <c r="T93" s="11"/>
    </row>
    <row r="94" spans="10:20">
      <c r="J94" s="9"/>
      <c r="K94" s="7"/>
      <c r="L94" s="7" t="s">
        <v>22</v>
      </c>
      <c r="M94" s="7" t="s">
        <v>23</v>
      </c>
      <c r="N94" s="7" t="s">
        <v>24</v>
      </c>
      <c r="O94" s="7" t="s">
        <v>25</v>
      </c>
      <c r="P94" s="7" t="s">
        <v>26</v>
      </c>
      <c r="Q94" s="37" t="s">
        <v>56</v>
      </c>
      <c r="R94" s="37" t="s">
        <v>42</v>
      </c>
      <c r="S94" s="10"/>
      <c r="T94" s="11"/>
    </row>
    <row r="95" spans="10:20">
      <c r="J95" s="9"/>
      <c r="K95" s="5" t="s">
        <v>18</v>
      </c>
      <c r="L95" s="5">
        <v>1</v>
      </c>
      <c r="M95" s="5">
        <v>0.30721618891910712</v>
      </c>
      <c r="N95" s="5">
        <v>0.30721618891910712</v>
      </c>
      <c r="O95" s="5">
        <v>107.18548996389626</v>
      </c>
      <c r="P95" s="5">
        <v>4.9129097363804098E-4</v>
      </c>
      <c r="Q95" s="16">
        <f>2*P95</f>
        <v>9.8258194727608196E-4</v>
      </c>
      <c r="R95" t="s">
        <v>43</v>
      </c>
      <c r="S95" s="10"/>
      <c r="T95" s="11"/>
    </row>
    <row r="96" spans="10:20">
      <c r="J96" s="9"/>
      <c r="K96" s="5" t="s">
        <v>19</v>
      </c>
      <c r="L96" s="5">
        <v>4</v>
      </c>
      <c r="M96" s="5">
        <v>1.1464842452932316E-2</v>
      </c>
      <c r="N96" s="5">
        <v>2.866210613233079E-3</v>
      </c>
      <c r="O96" s="5"/>
      <c r="P96" s="5"/>
      <c r="Q96" s="10"/>
      <c r="R96" t="s">
        <v>44</v>
      </c>
      <c r="S96" s="10"/>
      <c r="T96" s="11"/>
    </row>
    <row r="97" spans="10:20" ht="15.75" thickBot="1">
      <c r="J97" s="9"/>
      <c r="K97" s="6" t="s">
        <v>20</v>
      </c>
      <c r="L97" s="6">
        <v>5</v>
      </c>
      <c r="M97" s="6">
        <v>0.31868103137203946</v>
      </c>
      <c r="N97" s="6"/>
      <c r="O97" s="6"/>
      <c r="P97" s="6"/>
      <c r="Q97" s="10"/>
      <c r="R97" t="s">
        <v>47</v>
      </c>
      <c r="S97" s="10"/>
      <c r="T97" s="11"/>
    </row>
    <row r="98" spans="10:20" ht="15.75" thickBot="1">
      <c r="J98" s="9"/>
      <c r="K98" s="10"/>
      <c r="L98" s="10"/>
      <c r="M98" s="10"/>
      <c r="N98" s="10"/>
      <c r="O98" s="10"/>
      <c r="P98" s="10"/>
      <c r="Q98" s="10"/>
      <c r="R98" s="10"/>
      <c r="S98" s="10"/>
      <c r="T98" s="11"/>
    </row>
    <row r="99" spans="10:20">
      <c r="J99" s="9"/>
      <c r="K99" s="7"/>
      <c r="L99" s="7" t="s">
        <v>27</v>
      </c>
      <c r="M99" s="7" t="s">
        <v>15</v>
      </c>
      <c r="N99" s="7" t="s">
        <v>28</v>
      </c>
      <c r="O99" s="7" t="s">
        <v>29</v>
      </c>
      <c r="P99" s="7" t="s">
        <v>30</v>
      </c>
      <c r="Q99" s="7" t="s">
        <v>31</v>
      </c>
      <c r="R99" s="7" t="s">
        <v>32</v>
      </c>
      <c r="S99" s="7" t="s">
        <v>33</v>
      </c>
      <c r="T99" s="11"/>
    </row>
    <row r="100" spans="10:20">
      <c r="J100" s="38" t="s">
        <v>45</v>
      </c>
      <c r="K100" s="5" t="s">
        <v>21</v>
      </c>
      <c r="L100" s="5">
        <v>0.69956691671653337</v>
      </c>
      <c r="M100" s="5">
        <v>4.9840236738355644E-2</v>
      </c>
      <c r="N100" s="5">
        <v>14.036187676816679</v>
      </c>
      <c r="O100" s="5">
        <v>1.494857631429024E-4</v>
      </c>
      <c r="P100" s="5">
        <v>0.56118823538242657</v>
      </c>
      <c r="Q100" s="5">
        <v>0.83794559805064017</v>
      </c>
      <c r="R100" s="5">
        <v>0.56118823538242657</v>
      </c>
      <c r="S100" s="5">
        <v>0.83794559805064017</v>
      </c>
      <c r="T100" s="11" t="s">
        <v>131</v>
      </c>
    </row>
    <row r="101" spans="10:20" ht="15.75" thickBot="1">
      <c r="J101" s="38" t="s">
        <v>46</v>
      </c>
      <c r="K101" s="6" t="s">
        <v>1</v>
      </c>
      <c r="L101" s="6">
        <v>-6.6248039207544768E-2</v>
      </c>
      <c r="M101" s="6">
        <v>6.3988956784221526E-3</v>
      </c>
      <c r="N101" s="6">
        <v>-10.353042546222646</v>
      </c>
      <c r="O101" s="6">
        <v>4.9129097363804055E-4</v>
      </c>
      <c r="P101" s="6">
        <v>-8.4014221792571259E-2</v>
      </c>
      <c r="Q101" s="6">
        <v>-4.848185662251827E-2</v>
      </c>
      <c r="R101" s="6">
        <v>-8.4014221792571259E-2</v>
      </c>
      <c r="S101" s="6">
        <v>-4.848185662251827E-2</v>
      </c>
      <c r="T101" s="11" t="s">
        <v>132</v>
      </c>
    </row>
    <row r="102" spans="10:20" ht="15.75" thickBot="1">
      <c r="J102" s="12"/>
      <c r="K102" s="13"/>
      <c r="L102" s="13"/>
      <c r="M102" s="13"/>
      <c r="N102" s="13"/>
      <c r="O102" s="13"/>
      <c r="P102" s="13"/>
      <c r="Q102" s="13"/>
      <c r="R102" s="13"/>
      <c r="S102" s="13"/>
      <c r="T102" s="14"/>
    </row>
  </sheetData>
  <mergeCells count="12">
    <mergeCell ref="D3:G3"/>
    <mergeCell ref="J1:T1"/>
    <mergeCell ref="J21:T21"/>
    <mergeCell ref="J41:T41"/>
    <mergeCell ref="J61:T61"/>
    <mergeCell ref="J82:T82"/>
    <mergeCell ref="A16:G16"/>
    <mergeCell ref="A17:A18"/>
    <mergeCell ref="B17:B18"/>
    <mergeCell ref="C17:C18"/>
    <mergeCell ref="D17:F17"/>
    <mergeCell ref="G17:G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1FA9D-66C9-4871-943A-65B2B98C056F}">
  <dimension ref="B2:L10"/>
  <sheetViews>
    <sheetView showGridLines="0" zoomScaleNormal="100" workbookViewId="0">
      <selection activeCell="J6" sqref="J6:L7"/>
    </sheetView>
  </sheetViews>
  <sheetFormatPr baseColWidth="10" defaultRowHeight="15"/>
  <cols>
    <col min="2" max="2" width="16.140625" customWidth="1"/>
    <col min="3" max="3" width="27.85546875" customWidth="1"/>
    <col min="4" max="4" width="26.7109375" bestFit="1" customWidth="1"/>
    <col min="5" max="5" width="15.85546875" customWidth="1"/>
    <col min="6" max="6" width="10.42578125" customWidth="1"/>
    <col min="7" max="7" width="16.7109375" customWidth="1"/>
    <col min="8" max="8" width="13.5703125" customWidth="1"/>
  </cols>
  <sheetData>
    <row r="2" spans="2:12" ht="15.75" thickBot="1"/>
    <row r="3" spans="2:12" ht="18.75" customHeight="1" thickBot="1">
      <c r="B3" s="158" t="s">
        <v>48</v>
      </c>
      <c r="C3" s="159"/>
      <c r="D3" s="159"/>
      <c r="E3" s="159"/>
      <c r="F3" s="159"/>
      <c r="G3" s="159"/>
      <c r="H3" s="160"/>
    </row>
    <row r="4" spans="2:12" ht="37.5" customHeight="1" thickBot="1">
      <c r="B4" s="156" t="s">
        <v>49</v>
      </c>
      <c r="C4" s="156" t="s">
        <v>73</v>
      </c>
      <c r="D4" s="156" t="s">
        <v>50</v>
      </c>
      <c r="E4" s="153" t="s">
        <v>51</v>
      </c>
      <c r="F4" s="154"/>
      <c r="G4" s="155"/>
      <c r="H4" s="156" t="s">
        <v>52</v>
      </c>
    </row>
    <row r="5" spans="2:12" ht="19.5" thickBot="1">
      <c r="B5" s="157"/>
      <c r="C5" s="157"/>
      <c r="D5" s="157"/>
      <c r="E5" s="56" t="s">
        <v>74</v>
      </c>
      <c r="F5" s="56" t="s">
        <v>53</v>
      </c>
      <c r="G5" s="56" t="s">
        <v>75</v>
      </c>
      <c r="H5" s="157"/>
    </row>
    <row r="6" spans="2:12" ht="48" thickBot="1">
      <c r="B6" s="56" t="s">
        <v>68</v>
      </c>
      <c r="C6" s="65" t="s">
        <v>57</v>
      </c>
      <c r="D6" s="66" t="s">
        <v>62</v>
      </c>
      <c r="E6" s="66" t="s">
        <v>54</v>
      </c>
      <c r="F6" s="66">
        <v>8.6421102888269553E-4</v>
      </c>
      <c r="G6" s="66" t="s">
        <v>55</v>
      </c>
      <c r="H6" s="67">
        <v>0.95230000000000004</v>
      </c>
      <c r="J6" s="152" t="s">
        <v>67</v>
      </c>
      <c r="K6" s="152"/>
      <c r="L6" s="152"/>
    </row>
    <row r="7" spans="2:12" ht="48" thickBot="1">
      <c r="B7" s="56" t="s">
        <v>69</v>
      </c>
      <c r="C7" s="68" t="s">
        <v>58</v>
      </c>
      <c r="D7" s="58" t="s">
        <v>63</v>
      </c>
      <c r="E7" s="58" t="s">
        <v>76</v>
      </c>
      <c r="F7" s="58">
        <v>2.2092085761812527E-3</v>
      </c>
      <c r="G7" s="58" t="s">
        <v>55</v>
      </c>
      <c r="H7" s="59">
        <v>0.92420000000000002</v>
      </c>
      <c r="J7" s="152"/>
      <c r="K7" s="152"/>
      <c r="L7" s="152"/>
    </row>
    <row r="8" spans="2:12" ht="48" thickBot="1">
      <c r="B8" s="57" t="s">
        <v>70</v>
      </c>
      <c r="C8" s="69" t="s">
        <v>59</v>
      </c>
      <c r="D8" s="60" t="s">
        <v>64</v>
      </c>
      <c r="E8" s="60" t="s">
        <v>76</v>
      </c>
      <c r="F8" s="60">
        <v>4.9129097363804098E-4</v>
      </c>
      <c r="G8" s="60" t="s">
        <v>55</v>
      </c>
      <c r="H8" s="61">
        <v>0.96399999999999997</v>
      </c>
    </row>
    <row r="9" spans="2:12" ht="48" thickBot="1">
      <c r="B9" s="56" t="s">
        <v>71</v>
      </c>
      <c r="C9" s="68" t="s">
        <v>60</v>
      </c>
      <c r="D9" s="58" t="s">
        <v>65</v>
      </c>
      <c r="E9" s="58" t="s">
        <v>76</v>
      </c>
      <c r="F9" s="58">
        <v>5.7964341367330191E-4</v>
      </c>
      <c r="G9" s="58" t="s">
        <v>55</v>
      </c>
      <c r="H9" s="59">
        <v>0.96089999999999998</v>
      </c>
    </row>
    <row r="10" spans="2:12" ht="48" thickBot="1">
      <c r="B10" s="56" t="s">
        <v>72</v>
      </c>
      <c r="C10" s="70" t="s">
        <v>61</v>
      </c>
      <c r="D10" s="62" t="s">
        <v>66</v>
      </c>
      <c r="E10" s="62" t="s">
        <v>76</v>
      </c>
      <c r="F10" s="62">
        <v>3.7361264904927909E-2</v>
      </c>
      <c r="G10" s="62" t="s">
        <v>55</v>
      </c>
      <c r="H10" s="63">
        <v>0.70179999999999998</v>
      </c>
    </row>
  </sheetData>
  <mergeCells count="7">
    <mergeCell ref="B3:H3"/>
    <mergeCell ref="J6:L7"/>
    <mergeCell ref="E4:G4"/>
    <mergeCell ref="B4:B5"/>
    <mergeCell ref="C4:C5"/>
    <mergeCell ref="D4:D5"/>
    <mergeCell ref="H4: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A6E6-4C65-4EEC-8C4E-1EBC69E461D1}">
  <dimension ref="A1:I36"/>
  <sheetViews>
    <sheetView showGridLines="0" tabSelected="1" topLeftCell="A16" workbookViewId="0">
      <selection activeCell="D24" sqref="D24:F27"/>
    </sheetView>
  </sheetViews>
  <sheetFormatPr baseColWidth="10" defaultRowHeight="15"/>
  <sheetData>
    <row r="1" spans="1:9">
      <c r="A1" t="s">
        <v>10</v>
      </c>
      <c r="B1" t="s">
        <v>39</v>
      </c>
    </row>
    <row r="2" spans="1:9" ht="15.75" thickBot="1"/>
    <row r="3" spans="1:9">
      <c r="A3" s="8" t="s">
        <v>11</v>
      </c>
      <c r="B3" s="8"/>
    </row>
    <row r="4" spans="1:9">
      <c r="A4" s="5" t="s">
        <v>12</v>
      </c>
      <c r="B4" s="5">
        <v>0.98184728070467187</v>
      </c>
    </row>
    <row r="5" spans="1:9">
      <c r="A5" s="5" t="s">
        <v>13</v>
      </c>
      <c r="B5" s="5">
        <v>0.96402408262715866</v>
      </c>
    </row>
    <row r="6" spans="1:9">
      <c r="A6" s="5" t="s">
        <v>14</v>
      </c>
      <c r="B6" s="5">
        <v>0.95503010328394833</v>
      </c>
    </row>
    <row r="7" spans="1:9">
      <c r="A7" s="5" t="s">
        <v>15</v>
      </c>
      <c r="B7" s="5">
        <v>5.3537002280974598E-2</v>
      </c>
    </row>
    <row r="8" spans="1:9" ht="15.75" thickBot="1">
      <c r="A8" s="6" t="s">
        <v>16</v>
      </c>
      <c r="B8" s="6">
        <v>6</v>
      </c>
    </row>
    <row r="10" spans="1:9" ht="15.75" thickBot="1">
      <c r="A10" t="s">
        <v>17</v>
      </c>
    </row>
    <row r="11" spans="1:9">
      <c r="A11" s="7"/>
      <c r="B11" s="7" t="s">
        <v>22</v>
      </c>
      <c r="C11" s="7" t="s">
        <v>23</v>
      </c>
      <c r="D11" s="7" t="s">
        <v>24</v>
      </c>
      <c r="E11" s="7" t="s">
        <v>25</v>
      </c>
      <c r="F11" s="7" t="s">
        <v>26</v>
      </c>
    </row>
    <row r="12" spans="1:9">
      <c r="A12" s="5" t="s">
        <v>18</v>
      </c>
      <c r="B12" s="5">
        <v>1</v>
      </c>
      <c r="C12" s="5">
        <v>0.30721618891910712</v>
      </c>
      <c r="D12" s="5">
        <v>0.30721618891910712</v>
      </c>
      <c r="E12" s="5">
        <v>107.18548996389626</v>
      </c>
      <c r="F12" s="5">
        <v>4.9129097363804098E-4</v>
      </c>
    </row>
    <row r="13" spans="1:9">
      <c r="A13" s="5" t="s">
        <v>19</v>
      </c>
      <c r="B13" s="5">
        <v>4</v>
      </c>
      <c r="C13" s="5">
        <v>1.1464842452932316E-2</v>
      </c>
      <c r="D13" s="5">
        <v>2.866210613233079E-3</v>
      </c>
      <c r="E13" s="5"/>
      <c r="F13" s="5"/>
    </row>
    <row r="14" spans="1:9" ht="15.75" thickBot="1">
      <c r="A14" s="6" t="s">
        <v>20</v>
      </c>
      <c r="B14" s="6">
        <v>5</v>
      </c>
      <c r="C14" s="6">
        <v>0.31868103137203946</v>
      </c>
      <c r="D14" s="6"/>
      <c r="E14" s="6"/>
      <c r="F14" s="6"/>
    </row>
    <row r="15" spans="1:9" ht="15.75" thickBot="1"/>
    <row r="16" spans="1:9">
      <c r="A16" s="7"/>
      <c r="B16" s="7" t="s">
        <v>27</v>
      </c>
      <c r="C16" s="7" t="s">
        <v>15</v>
      </c>
      <c r="D16" s="7" t="s">
        <v>28</v>
      </c>
      <c r="E16" s="7" t="s">
        <v>29</v>
      </c>
      <c r="F16" s="7" t="s">
        <v>30</v>
      </c>
      <c r="G16" s="7" t="s">
        <v>31</v>
      </c>
      <c r="H16" s="52" t="s">
        <v>32</v>
      </c>
      <c r="I16" s="52" t="s">
        <v>33</v>
      </c>
    </row>
    <row r="17" spans="1:9">
      <c r="A17" s="5" t="s">
        <v>21</v>
      </c>
      <c r="B17" s="5">
        <v>0.69956691671653337</v>
      </c>
      <c r="C17" s="5">
        <v>4.9840236738355644E-2</v>
      </c>
      <c r="D17" s="5">
        <v>14.036187676816679</v>
      </c>
      <c r="E17" s="5">
        <v>1.494857631429024E-4</v>
      </c>
      <c r="F17" s="5">
        <v>0.56118823538242657</v>
      </c>
      <c r="G17" s="5">
        <v>0.83794559805064017</v>
      </c>
      <c r="H17" s="15">
        <v>0.56118823538242657</v>
      </c>
      <c r="I17" s="15">
        <v>0.83794559805064017</v>
      </c>
    </row>
    <row r="18" spans="1:9" ht="15.75" thickBot="1">
      <c r="A18" s="6" t="s">
        <v>41</v>
      </c>
      <c r="B18" s="6">
        <v>-6.6248039207544768E-2</v>
      </c>
      <c r="C18" s="6">
        <v>6.3988956784221526E-3</v>
      </c>
      <c r="D18" s="6">
        <v>-10.353042546222646</v>
      </c>
      <c r="E18" s="6">
        <v>4.9129097363804055E-4</v>
      </c>
      <c r="F18" s="6">
        <v>-8.4014221792571259E-2</v>
      </c>
      <c r="G18" s="6">
        <v>-4.848185662251827E-2</v>
      </c>
      <c r="H18" s="53">
        <v>-8.4014221792571259E-2</v>
      </c>
      <c r="I18" s="53">
        <v>-4.848185662251827E-2</v>
      </c>
    </row>
    <row r="22" spans="1:9">
      <c r="D22" t="s">
        <v>77</v>
      </c>
    </row>
    <row r="23" spans="1:9" ht="15.75" thickBot="1"/>
    <row r="24" spans="1:9" ht="15.75" thickBot="1">
      <c r="E24" s="161" t="s">
        <v>78</v>
      </c>
      <c r="F24" s="162"/>
    </row>
    <row r="25" spans="1:9" ht="15.75" thickBot="1">
      <c r="C25" s="10"/>
      <c r="D25" s="82"/>
      <c r="E25" s="36" t="s">
        <v>79</v>
      </c>
      <c r="F25" s="83" t="s">
        <v>80</v>
      </c>
    </row>
    <row r="26" spans="1:9" ht="15.75" thickBot="1">
      <c r="D26" s="84" t="s">
        <v>45</v>
      </c>
      <c r="E26" s="78">
        <v>0.56118823538242657</v>
      </c>
      <c r="F26" s="79">
        <v>0.83794559805064017</v>
      </c>
    </row>
    <row r="27" spans="1:9" ht="15.75" thickBot="1">
      <c r="D27" s="84" t="s">
        <v>46</v>
      </c>
      <c r="E27" s="80">
        <v>-8.4014221792571259E-2</v>
      </c>
      <c r="F27" s="81">
        <v>-4.848185662251827E-2</v>
      </c>
    </row>
    <row r="29" spans="1:9">
      <c r="D29" t="s">
        <v>82</v>
      </c>
    </row>
    <row r="30" spans="1:9">
      <c r="D30" t="s">
        <v>83</v>
      </c>
    </row>
    <row r="33" spans="4:9">
      <c r="D33" s="85" t="s">
        <v>81</v>
      </c>
    </row>
    <row r="34" spans="4:9">
      <c r="D34" s="143" t="s">
        <v>84</v>
      </c>
      <c r="E34" s="143"/>
      <c r="F34" s="143"/>
      <c r="G34" s="143"/>
      <c r="H34" s="143"/>
      <c r="I34" s="143"/>
    </row>
    <row r="35" spans="4:9">
      <c r="D35" s="143"/>
      <c r="E35" s="143"/>
      <c r="F35" s="143"/>
      <c r="G35" s="143"/>
      <c r="H35" s="143"/>
      <c r="I35" s="143"/>
    </row>
    <row r="36" spans="4:9">
      <c r="D36" s="143"/>
      <c r="E36" s="143"/>
      <c r="F36" s="143"/>
      <c r="G36" s="143"/>
      <c r="H36" s="143"/>
      <c r="I36" s="143"/>
    </row>
  </sheetData>
  <mergeCells count="2">
    <mergeCell ref="E24:F24"/>
    <mergeCell ref="D34:I36"/>
  </mergeCells>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DFEA-D092-46CF-9983-AA33527D8E4C}">
  <dimension ref="A1:I30"/>
  <sheetViews>
    <sheetView showGridLines="0" topLeftCell="A16" workbookViewId="0">
      <selection activeCell="E21" sqref="E21"/>
    </sheetView>
  </sheetViews>
  <sheetFormatPr baseColWidth="10" defaultRowHeight="15"/>
  <cols>
    <col min="1" max="1" width="13.85546875" customWidth="1"/>
    <col min="2" max="2" width="16.28515625" customWidth="1"/>
    <col min="3" max="3" width="14.140625" customWidth="1"/>
    <col min="4" max="4" width="20.140625" customWidth="1"/>
    <col min="5" max="5" width="19.5703125" bestFit="1" customWidth="1"/>
  </cols>
  <sheetData>
    <row r="1" spans="1:9">
      <c r="A1" t="s">
        <v>10</v>
      </c>
    </row>
    <row r="2" spans="1:9" ht="15.75" thickBot="1"/>
    <row r="3" spans="1:9">
      <c r="A3" s="8" t="s">
        <v>11</v>
      </c>
      <c r="B3" s="8"/>
    </row>
    <row r="4" spans="1:9">
      <c r="A4" s="5" t="s">
        <v>12</v>
      </c>
      <c r="B4" s="5">
        <v>0.98184728070467187</v>
      </c>
    </row>
    <row r="5" spans="1:9">
      <c r="A5" s="5" t="s">
        <v>13</v>
      </c>
      <c r="B5" s="5">
        <v>0.96402408262715866</v>
      </c>
    </row>
    <row r="6" spans="1:9">
      <c r="A6" s="5" t="s">
        <v>14</v>
      </c>
      <c r="B6" s="5">
        <v>0.95503010328394833</v>
      </c>
    </row>
    <row r="7" spans="1:9">
      <c r="A7" s="5" t="s">
        <v>15</v>
      </c>
      <c r="B7" s="5">
        <v>5.3537002280974598E-2</v>
      </c>
    </row>
    <row r="8" spans="1:9" ht="15.75" thickBot="1">
      <c r="A8" s="6" t="s">
        <v>16</v>
      </c>
      <c r="B8" s="6">
        <v>6</v>
      </c>
    </row>
    <row r="10" spans="1:9" ht="15.75" thickBot="1">
      <c r="A10" t="s">
        <v>17</v>
      </c>
    </row>
    <row r="11" spans="1:9">
      <c r="A11" s="7"/>
      <c r="B11" s="7" t="s">
        <v>22</v>
      </c>
      <c r="C11" s="7" t="s">
        <v>23</v>
      </c>
      <c r="D11" s="7" t="s">
        <v>24</v>
      </c>
      <c r="E11" s="7" t="s">
        <v>25</v>
      </c>
      <c r="F11" s="7" t="s">
        <v>26</v>
      </c>
    </row>
    <row r="12" spans="1:9">
      <c r="A12" s="5" t="s">
        <v>18</v>
      </c>
      <c r="B12" s="5">
        <v>1</v>
      </c>
      <c r="C12" s="5">
        <v>0.30721618891910712</v>
      </c>
      <c r="D12" s="5">
        <v>0.30721618891910712</v>
      </c>
      <c r="E12" s="5">
        <v>107.18548996389626</v>
      </c>
      <c r="F12" s="5">
        <v>4.9129097363804098E-4</v>
      </c>
    </row>
    <row r="13" spans="1:9">
      <c r="A13" s="5" t="s">
        <v>19</v>
      </c>
      <c r="B13" s="5">
        <v>4</v>
      </c>
      <c r="C13" s="5">
        <v>1.1464842452932316E-2</v>
      </c>
      <c r="D13" s="5">
        <v>2.866210613233079E-3</v>
      </c>
      <c r="E13" s="5"/>
      <c r="F13" s="5"/>
    </row>
    <row r="14" spans="1:9" ht="15.75" thickBot="1">
      <c r="A14" s="6" t="s">
        <v>20</v>
      </c>
      <c r="B14" s="6">
        <v>5</v>
      </c>
      <c r="C14" s="6">
        <v>0.31868103137203946</v>
      </c>
      <c r="D14" s="6"/>
      <c r="E14" s="6"/>
      <c r="F14" s="6"/>
    </row>
    <row r="15" spans="1:9" ht="15.75" thickBot="1"/>
    <row r="16" spans="1:9">
      <c r="A16" s="7"/>
      <c r="B16" s="7" t="s">
        <v>27</v>
      </c>
      <c r="C16" s="7" t="s">
        <v>15</v>
      </c>
      <c r="D16" s="7" t="s">
        <v>28</v>
      </c>
      <c r="E16" s="7" t="s">
        <v>29</v>
      </c>
      <c r="F16" s="7" t="s">
        <v>30</v>
      </c>
      <c r="G16" s="7" t="s">
        <v>31</v>
      </c>
      <c r="H16" s="7" t="s">
        <v>32</v>
      </c>
      <c r="I16" s="7" t="s">
        <v>33</v>
      </c>
    </row>
    <row r="17" spans="1:9">
      <c r="A17" s="5" t="s">
        <v>21</v>
      </c>
      <c r="B17" s="5">
        <v>0.69956691671653337</v>
      </c>
      <c r="C17" s="5">
        <v>4.9840236738355644E-2</v>
      </c>
      <c r="D17" s="5">
        <v>14.036187676816679</v>
      </c>
      <c r="E17" s="5">
        <v>1.494857631429024E-4</v>
      </c>
      <c r="F17" s="5">
        <v>0.56118823538242657</v>
      </c>
      <c r="G17" s="5">
        <v>0.83794559805064017</v>
      </c>
      <c r="H17" s="5">
        <v>0.56118823538242657</v>
      </c>
      <c r="I17" s="5">
        <v>0.83794559805064017</v>
      </c>
    </row>
    <row r="18" spans="1:9" ht="15.75" thickBot="1">
      <c r="A18" s="6" t="s">
        <v>41</v>
      </c>
      <c r="B18" s="6">
        <v>-6.6248039207544768E-2</v>
      </c>
      <c r="C18" s="6">
        <v>6.3988956784221526E-3</v>
      </c>
      <c r="D18" s="6">
        <v>-10.353042546222646</v>
      </c>
      <c r="E18" s="6">
        <v>4.9129097363804055E-4</v>
      </c>
      <c r="F18" s="6">
        <v>-8.4014221792571259E-2</v>
      </c>
      <c r="G18" s="6">
        <v>-4.848185662251827E-2</v>
      </c>
      <c r="H18" s="6">
        <v>-8.4014221792571259E-2</v>
      </c>
      <c r="I18" s="6">
        <v>-4.848185662251827E-2</v>
      </c>
    </row>
    <row r="22" spans="1:9">
      <c r="B22" t="s">
        <v>85</v>
      </c>
    </row>
    <row r="23" spans="1:9" ht="15.75" thickBot="1"/>
    <row r="24" spans="1:9" ht="15.75" thickBot="1">
      <c r="B24" s="124" t="s">
        <v>86</v>
      </c>
      <c r="C24" s="125" t="s">
        <v>87</v>
      </c>
      <c r="D24" s="126" t="s">
        <v>19</v>
      </c>
      <c r="E24" s="125" t="s">
        <v>88</v>
      </c>
    </row>
    <row r="25" spans="1:9">
      <c r="B25" s="119">
        <v>1</v>
      </c>
      <c r="C25" s="118">
        <v>0.56707083830144378</v>
      </c>
      <c r="D25" s="118">
        <v>2.071582660067528E-2</v>
      </c>
      <c r="E25" s="76">
        <v>0.4326166437756428</v>
      </c>
      <c r="G25" t="s">
        <v>89</v>
      </c>
    </row>
    <row r="26" spans="1:9">
      <c r="B26" s="120">
        <v>2</v>
      </c>
      <c r="C26" s="117">
        <v>0.4345747598863543</v>
      </c>
      <c r="D26" s="117">
        <v>-2.9109651778189916E-2</v>
      </c>
      <c r="E26" s="121">
        <v>-0.60790815141055898</v>
      </c>
      <c r="G26" t="s">
        <v>90</v>
      </c>
    </row>
    <row r="27" spans="1:9">
      <c r="B27" s="120">
        <v>3</v>
      </c>
      <c r="C27" s="117">
        <v>0.30207868147126476</v>
      </c>
      <c r="D27" s="117">
        <v>3.439355514994813E-2</v>
      </c>
      <c r="E27" s="121">
        <v>0.71825395545635684</v>
      </c>
    </row>
    <row r="28" spans="1:9">
      <c r="B28" s="120">
        <v>4</v>
      </c>
      <c r="C28" s="117">
        <v>0.16958260305617523</v>
      </c>
      <c r="D28" s="117">
        <v>-7.4272423251850295E-2</v>
      </c>
      <c r="E28" s="121">
        <v>-1.5510598293602287</v>
      </c>
    </row>
    <row r="29" spans="1:9">
      <c r="B29" s="120">
        <v>5</v>
      </c>
      <c r="C29" s="117">
        <v>3.708652464108575E-2</v>
      </c>
      <c r="D29" s="117">
        <v>5.8223655163239185E-2</v>
      </c>
      <c r="E29" s="121">
        <v>1.2159071791154032</v>
      </c>
    </row>
    <row r="30" spans="1:9" ht="15.75" thickBot="1">
      <c r="B30" s="122">
        <v>6</v>
      </c>
      <c r="C30" s="123">
        <v>-9.5409553774003841E-2</v>
      </c>
      <c r="D30" s="123">
        <v>-9.9509618838224401E-3</v>
      </c>
      <c r="E30" s="77">
        <v>-0.20780979757661622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8A42-15EF-47E0-BD74-C31F5A9CCD3E}">
  <dimension ref="A2:P91"/>
  <sheetViews>
    <sheetView showGridLines="0" topLeftCell="A63" workbookViewId="0">
      <selection activeCell="E78" sqref="E78:H80"/>
    </sheetView>
  </sheetViews>
  <sheetFormatPr baseColWidth="10" defaultRowHeight="15"/>
  <cols>
    <col min="6" max="6" width="12.7109375" bestFit="1" customWidth="1"/>
    <col min="8" max="8" width="12.28515625" bestFit="1" customWidth="1"/>
  </cols>
  <sheetData>
    <row r="2" spans="1:16" ht="15.75" thickBot="1"/>
    <row r="3" spans="1:16">
      <c r="A3" s="7" t="s">
        <v>87</v>
      </c>
      <c r="B3" s="7" t="s">
        <v>19</v>
      </c>
      <c r="C3" s="46"/>
      <c r="D3" s="88" t="s">
        <v>91</v>
      </c>
      <c r="E3" s="71"/>
    </row>
    <row r="4" spans="1:16">
      <c r="A4" s="86">
        <v>0.56707083830144378</v>
      </c>
      <c r="B4" s="86">
        <v>2.071582660067528E-2</v>
      </c>
      <c r="C4" s="86"/>
      <c r="D4" s="89" t="s">
        <v>130</v>
      </c>
    </row>
    <row r="5" spans="1:16" ht="15.75" thickBot="1">
      <c r="A5" s="86">
        <v>0.4345747598863543</v>
      </c>
      <c r="B5" s="86">
        <v>-2.9109651778189916E-2</v>
      </c>
      <c r="C5" s="86"/>
    </row>
    <row r="6" spans="1:16" ht="15.75" thickBot="1">
      <c r="A6" s="86">
        <v>0.30207868147126476</v>
      </c>
      <c r="B6" s="86">
        <v>3.439355514994813E-2</v>
      </c>
      <c r="C6" s="86"/>
      <c r="D6" s="135" t="s">
        <v>92</v>
      </c>
      <c r="E6" s="129">
        <f>SQRT(6)</f>
        <v>2.4494897427831779</v>
      </c>
      <c r="F6" s="74">
        <v>3</v>
      </c>
    </row>
    <row r="7" spans="1:16">
      <c r="A7" s="86">
        <v>0.16958260305617523</v>
      </c>
      <c r="B7" s="86">
        <v>-7.4272423251850295E-2</v>
      </c>
      <c r="C7" s="86"/>
      <c r="D7" s="136" t="s">
        <v>93</v>
      </c>
      <c r="E7" s="130">
        <f>MIN(B4:B9)</f>
        <v>-7.4272423251850295E-2</v>
      </c>
    </row>
    <row r="8" spans="1:16" ht="15.75" thickBot="1">
      <c r="A8" s="86">
        <v>3.708652464108575E-2</v>
      </c>
      <c r="B8" s="86">
        <v>5.8223655163239185E-2</v>
      </c>
      <c r="C8" s="86"/>
      <c r="D8" s="136" t="s">
        <v>94</v>
      </c>
      <c r="E8" s="130">
        <f>MAX(B4:B9)</f>
        <v>5.8223655163239185E-2</v>
      </c>
    </row>
    <row r="9" spans="1:16" ht="15.75" thickBot="1">
      <c r="A9" s="87">
        <v>-9.5409553774003841E-2</v>
      </c>
      <c r="B9" s="87">
        <v>-9.9509618838224401E-3</v>
      </c>
      <c r="C9" s="86"/>
      <c r="D9" s="136" t="s">
        <v>95</v>
      </c>
      <c r="E9" s="130">
        <f>E8-E7</f>
        <v>0.13249607841508948</v>
      </c>
      <c r="H9" s="133" t="s">
        <v>96</v>
      </c>
      <c r="I9" s="127">
        <v>0</v>
      </c>
    </row>
    <row r="10" spans="1:16" ht="15.75" thickBot="1">
      <c r="D10" s="137" t="s">
        <v>133</v>
      </c>
      <c r="E10" s="131">
        <f>E9/3</f>
        <v>4.4165359471696496E-2</v>
      </c>
      <c r="F10" s="74">
        <v>4.4200000000000003E-2</v>
      </c>
      <c r="H10" s="134" t="s">
        <v>97</v>
      </c>
      <c r="I10" s="128">
        <f>_xlfn.STDEV.S(B4:B9)</f>
        <v>4.788495056472819E-2</v>
      </c>
      <c r="O10" s="10"/>
    </row>
    <row r="11" spans="1:16">
      <c r="O11" s="10"/>
    </row>
    <row r="12" spans="1:16" ht="15.75" thickBot="1">
      <c r="N12" s="10"/>
      <c r="O12" s="10"/>
      <c r="P12" s="10"/>
    </row>
    <row r="13" spans="1:16" ht="15.75" thickBot="1">
      <c r="D13" s="102" t="s">
        <v>98</v>
      </c>
      <c r="E13" s="103" t="s">
        <v>79</v>
      </c>
      <c r="F13" s="103" t="s">
        <v>80</v>
      </c>
      <c r="G13" s="103" t="s">
        <v>99</v>
      </c>
      <c r="H13" s="103" t="s">
        <v>29</v>
      </c>
      <c r="I13" s="103" t="s">
        <v>100</v>
      </c>
      <c r="J13" s="104" t="s">
        <v>101</v>
      </c>
      <c r="N13" s="7" t="s">
        <v>80</v>
      </c>
      <c r="O13" s="7" t="s">
        <v>99</v>
      </c>
      <c r="P13" s="10"/>
    </row>
    <row r="14" spans="1:16">
      <c r="D14" s="90">
        <v>1</v>
      </c>
      <c r="E14" s="91">
        <f>E7</f>
        <v>-7.4272423251850295E-2</v>
      </c>
      <c r="F14" s="91">
        <f>E14+$F$10</f>
        <v>-3.0072423251850292E-2</v>
      </c>
      <c r="G14" s="91">
        <v>1</v>
      </c>
      <c r="H14" s="91">
        <f>_xlfn.NORM.DIST(F14,$I$9,$I$10,1)</f>
        <v>0.26499735765652588</v>
      </c>
      <c r="I14" s="91">
        <f>H14*6</f>
        <v>1.5899841459391553</v>
      </c>
      <c r="J14" s="92">
        <f>POWER(G14-I14,2)/I14</f>
        <v>0.21892123474850966</v>
      </c>
      <c r="N14" s="99">
        <v>-3.0072423251850292E-2</v>
      </c>
      <c r="O14" s="5">
        <v>1</v>
      </c>
      <c r="P14" s="10"/>
    </row>
    <row r="15" spans="1:16">
      <c r="D15" s="93">
        <v>2</v>
      </c>
      <c r="E15" s="19">
        <f>F14</f>
        <v>-3.0072423251850292E-2</v>
      </c>
      <c r="F15" s="19">
        <f t="shared" ref="F15:F16" si="0">E15+$F$10</f>
        <v>1.4127576748149712E-2</v>
      </c>
      <c r="G15" s="19">
        <v>2</v>
      </c>
      <c r="H15" s="19">
        <f>_xlfn.NORM.DIST(F15,$I$9,$I$10,1)-_xlfn.NORM.DIST(E15,$I$9,$I$10,1)</f>
        <v>0.35101779749147877</v>
      </c>
      <c r="I15" s="19">
        <f t="shared" ref="I15:I16" si="1">H15*6</f>
        <v>2.1061067849488726</v>
      </c>
      <c r="J15" s="95">
        <f t="shared" ref="J15:J16" si="2">POWER(G15-I15,2)/I15</f>
        <v>5.3457165100294799E-3</v>
      </c>
      <c r="N15" s="99">
        <v>1.4127576748149712E-2</v>
      </c>
      <c r="O15" s="5">
        <v>2</v>
      </c>
      <c r="P15" s="10"/>
    </row>
    <row r="16" spans="1:16" ht="15.75" thickBot="1">
      <c r="D16" s="96">
        <v>3</v>
      </c>
      <c r="E16" s="97">
        <f>F15</f>
        <v>1.4127576748149712E-2</v>
      </c>
      <c r="F16" s="97">
        <f t="shared" si="0"/>
        <v>5.8327576748149715E-2</v>
      </c>
      <c r="G16" s="97">
        <v>3</v>
      </c>
      <c r="H16" s="97">
        <f>1-_xlfn.NORM.DIST(E16,$I$9,$I$10,1)</f>
        <v>0.38398484485199535</v>
      </c>
      <c r="I16" s="97">
        <f t="shared" si="1"/>
        <v>2.3039090691119721</v>
      </c>
      <c r="J16" s="98">
        <f t="shared" si="2"/>
        <v>0.21031324133435753</v>
      </c>
      <c r="N16" s="6" t="s">
        <v>102</v>
      </c>
      <c r="O16" s="6">
        <v>3</v>
      </c>
    </row>
    <row r="17" spans="4:15">
      <c r="D17" s="100"/>
      <c r="E17" s="100"/>
      <c r="F17" s="100"/>
      <c r="G17">
        <f>SUM(G14:G16)</f>
        <v>6</v>
      </c>
      <c r="H17">
        <f>SUM(H14:H16)</f>
        <v>1</v>
      </c>
      <c r="I17">
        <f t="shared" ref="I17:J17" si="3">SUM(I14:I16)</f>
        <v>6</v>
      </c>
      <c r="J17" s="71">
        <f t="shared" si="3"/>
        <v>0.43458019259289671</v>
      </c>
      <c r="K17" s="85" t="s">
        <v>103</v>
      </c>
      <c r="N17" s="99"/>
      <c r="O17" s="5"/>
    </row>
    <row r="18" spans="4:15">
      <c r="D18" s="100"/>
      <c r="E18" s="100"/>
      <c r="F18" s="100"/>
      <c r="G18" s="100"/>
      <c r="H18" s="100"/>
      <c r="I18" s="100"/>
      <c r="J18" s="100"/>
      <c r="N18" s="5"/>
      <c r="O18" s="5"/>
    </row>
    <row r="19" spans="4:15">
      <c r="H19" s="72"/>
      <c r="I19" s="72"/>
      <c r="J19" s="72"/>
      <c r="K19" s="101"/>
      <c r="N19" s="10"/>
      <c r="O19" s="10"/>
    </row>
    <row r="21" spans="4:15">
      <c r="D21" t="s">
        <v>123</v>
      </c>
    </row>
    <row r="22" spans="4:15">
      <c r="D22" t="s">
        <v>104</v>
      </c>
    </row>
    <row r="23" spans="4:15" ht="15.75" thickBot="1"/>
    <row r="24" spans="4:15">
      <c r="D24" s="141" t="s">
        <v>103</v>
      </c>
      <c r="E24" s="109">
        <f>J17</f>
        <v>0.43458019259289671</v>
      </c>
    </row>
    <row r="25" spans="4:15" ht="15.75" thickBot="1">
      <c r="D25" s="132" t="s">
        <v>105</v>
      </c>
      <c r="E25" s="111">
        <f>_xlfn.CHISQ.INV.RT(0.05,3-1-1)</f>
        <v>3.8414588206941236</v>
      </c>
    </row>
    <row r="27" spans="4:15">
      <c r="D27" t="s">
        <v>129</v>
      </c>
    </row>
    <row r="28" spans="4:15">
      <c r="D28" t="s">
        <v>124</v>
      </c>
    </row>
    <row r="29" spans="4:15">
      <c r="D29" t="s">
        <v>106</v>
      </c>
    </row>
    <row r="30" spans="4:15">
      <c r="D30" t="s">
        <v>128</v>
      </c>
    </row>
    <row r="33" spans="4:4">
      <c r="D33" s="89" t="s">
        <v>107</v>
      </c>
    </row>
    <row r="49" spans="4:13">
      <c r="D49" t="s">
        <v>127</v>
      </c>
    </row>
    <row r="53" spans="4:13">
      <c r="D53" s="89" t="s">
        <v>108</v>
      </c>
      <c r="K53" t="s">
        <v>112</v>
      </c>
    </row>
    <row r="54" spans="4:13" ht="15.75" thickBot="1">
      <c r="K54" t="s">
        <v>113</v>
      </c>
    </row>
    <row r="55" spans="4:13" ht="15.75" thickBot="1">
      <c r="E55" s="138" t="s">
        <v>19</v>
      </c>
      <c r="F55" s="139" t="s">
        <v>109</v>
      </c>
      <c r="G55" s="139" t="s">
        <v>110</v>
      </c>
      <c r="H55" s="140" t="s">
        <v>111</v>
      </c>
    </row>
    <row r="56" spans="4:13" ht="15.75" thickBot="1">
      <c r="E56" s="119">
        <v>2.071582660067528E-2</v>
      </c>
      <c r="F56" s="94">
        <f>E56*E56</f>
        <v>4.2914547174924554E-4</v>
      </c>
      <c r="G56" s="94"/>
      <c r="H56" s="108"/>
    </row>
    <row r="57" spans="4:13" ht="15.75" thickBot="1">
      <c r="E57" s="120">
        <v>-2.9109651778189916E-2</v>
      </c>
      <c r="F57" s="19">
        <f t="shared" ref="F57:F61" si="4">E57*E57</f>
        <v>8.4737182664747527E-4</v>
      </c>
      <c r="G57" s="19">
        <f>E57-E56</f>
        <v>-4.9825478378865196E-2</v>
      </c>
      <c r="H57" s="95">
        <f>G57*G57</f>
        <v>2.482578295682763E-3</v>
      </c>
      <c r="K57" s="75" t="s">
        <v>134</v>
      </c>
      <c r="L57" s="110">
        <f>H62/F62</f>
        <v>3.5348518585518423</v>
      </c>
    </row>
    <row r="58" spans="4:13">
      <c r="E58" s="120">
        <v>3.439355514994813E-2</v>
      </c>
      <c r="F58" s="19">
        <f t="shared" si="4"/>
        <v>1.1829166358525234E-3</v>
      </c>
      <c r="G58" s="19">
        <f t="shared" ref="G58:G61" si="5">E58-E57</f>
        <v>6.3503206928138045E-2</v>
      </c>
      <c r="H58" s="95">
        <f t="shared" ref="H58:H61" si="6">G58*G58</f>
        <v>4.0326572901579196E-3</v>
      </c>
    </row>
    <row r="59" spans="4:13">
      <c r="E59" s="120">
        <v>-7.4272423251850295E-2</v>
      </c>
      <c r="F59" s="19">
        <f t="shared" si="4"/>
        <v>5.5163928557019921E-3</v>
      </c>
      <c r="G59" s="19">
        <f t="shared" si="5"/>
        <v>-0.10866597840179842</v>
      </c>
      <c r="H59" s="95">
        <f t="shared" si="6"/>
        <v>1.1808294862020122E-2</v>
      </c>
    </row>
    <row r="60" spans="4:13" ht="15.75" thickBot="1">
      <c r="E60" s="120">
        <v>5.8223655163239185E-2</v>
      </c>
      <c r="F60" s="19">
        <f t="shared" si="4"/>
        <v>3.3899940205677891E-3</v>
      </c>
      <c r="G60" s="19">
        <f t="shared" si="5"/>
        <v>0.13249607841508948</v>
      </c>
      <c r="H60" s="95">
        <f t="shared" si="6"/>
        <v>1.755521079537754E-2</v>
      </c>
      <c r="K60" s="64" t="s">
        <v>125</v>
      </c>
    </row>
    <row r="61" spans="4:13" ht="15.75" thickBot="1">
      <c r="E61" s="122">
        <v>-9.9509618838224401E-3</v>
      </c>
      <c r="F61" s="97">
        <f t="shared" si="4"/>
        <v>9.9021642413287049E-5</v>
      </c>
      <c r="G61" s="97">
        <f t="shared" si="5"/>
        <v>-6.8174617047061625E-2</v>
      </c>
      <c r="H61" s="98">
        <f t="shared" si="6"/>
        <v>4.6477784095135056E-3</v>
      </c>
      <c r="K61" s="111"/>
      <c r="L61" s="112" t="s">
        <v>114</v>
      </c>
      <c r="M61" s="39" t="s">
        <v>115</v>
      </c>
    </row>
    <row r="62" spans="4:13" ht="15.75" thickBot="1">
      <c r="F62" s="73">
        <f>SUM(F56:F61)</f>
        <v>1.1464842452932313E-2</v>
      </c>
      <c r="G62" t="s">
        <v>116</v>
      </c>
      <c r="H62" s="73">
        <f>SUM(H57:H61)</f>
        <v>4.052651965275185E-2</v>
      </c>
      <c r="I62" t="s">
        <v>117</v>
      </c>
      <c r="K62" s="112">
        <v>6</v>
      </c>
      <c r="L62" s="55" t="s">
        <v>126</v>
      </c>
      <c r="M62" s="108" t="s">
        <v>126</v>
      </c>
    </row>
    <row r="63" spans="4:13" ht="15.75" thickBot="1">
      <c r="K63" s="113">
        <v>15</v>
      </c>
      <c r="L63" s="54">
        <v>1.08</v>
      </c>
      <c r="M63" s="95">
        <v>1.36</v>
      </c>
    </row>
    <row r="64" spans="4:13" ht="15.75" thickBot="1">
      <c r="K64" s="112">
        <v>20</v>
      </c>
      <c r="L64" s="107">
        <v>1.2</v>
      </c>
      <c r="M64" s="98">
        <v>1.41</v>
      </c>
    </row>
    <row r="67" spans="5:14">
      <c r="K67" t="s">
        <v>118</v>
      </c>
      <c r="M67" t="s">
        <v>119</v>
      </c>
    </row>
    <row r="68" spans="5:14">
      <c r="K68" t="s">
        <v>120</v>
      </c>
    </row>
    <row r="71" spans="5:14">
      <c r="K71" s="143" t="s">
        <v>121</v>
      </c>
      <c r="L71" s="143"/>
      <c r="M71" s="143"/>
      <c r="N71" s="143"/>
    </row>
    <row r="72" spans="5:14">
      <c r="K72" s="143"/>
      <c r="L72" s="143"/>
      <c r="M72" s="143"/>
      <c r="N72" s="143"/>
    </row>
    <row r="73" spans="5:14">
      <c r="K73" s="143"/>
      <c r="L73" s="143"/>
      <c r="M73" s="143"/>
      <c r="N73" s="143"/>
    </row>
    <row r="78" spans="5:14">
      <c r="E78" s="163" t="s">
        <v>122</v>
      </c>
      <c r="F78" s="163"/>
      <c r="G78" s="163"/>
      <c r="H78" s="163"/>
    </row>
    <row r="79" spans="5:14">
      <c r="E79" s="163"/>
      <c r="F79" s="163"/>
      <c r="G79" s="163"/>
      <c r="H79" s="163"/>
    </row>
    <row r="80" spans="5:14">
      <c r="E80" s="163"/>
      <c r="F80" s="163"/>
      <c r="G80" s="163"/>
      <c r="H80" s="163"/>
    </row>
    <row r="83" spans="5:13">
      <c r="E83" s="10"/>
    </row>
    <row r="84" spans="5:13">
      <c r="E84" s="10"/>
    </row>
    <row r="86" spans="5:13" ht="15" customHeight="1">
      <c r="L86" s="105"/>
      <c r="M86" s="105"/>
    </row>
    <row r="87" spans="5:13">
      <c r="K87" s="105"/>
      <c r="L87" s="105"/>
      <c r="M87" s="105"/>
    </row>
    <row r="88" spans="5:13">
      <c r="K88" s="105"/>
      <c r="L88" s="105"/>
      <c r="M88" s="105"/>
    </row>
    <row r="90" spans="5:13" ht="15" customHeight="1">
      <c r="E90" s="72"/>
      <c r="F90" s="106"/>
      <c r="G90" s="106"/>
      <c r="H90" s="106"/>
    </row>
    <row r="91" spans="5:13">
      <c r="E91" s="106"/>
      <c r="F91" s="106"/>
      <c r="G91" s="106"/>
      <c r="H91" s="106"/>
    </row>
  </sheetData>
  <sortState xmlns:xlrd2="http://schemas.microsoft.com/office/spreadsheetml/2017/richdata2" ref="N14:N15">
    <sortCondition ref="N14"/>
  </sortState>
  <mergeCells count="2">
    <mergeCell ref="K71:N73"/>
    <mergeCell ref="E78:H80"/>
  </mergeCells>
  <pageMargins left="0.7" right="0.7" top="0.75" bottom="0.75" header="0.3" footer="0.3"/>
  <pageSetup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48F7-5404-4108-B2C6-831EA6B59AE3}">
  <dimension ref="B3:C11"/>
  <sheetViews>
    <sheetView workbookViewId="0">
      <selection activeCell="B4" sqref="B4:C11"/>
    </sheetView>
  </sheetViews>
  <sheetFormatPr baseColWidth="10" defaultRowHeight="15"/>
  <cols>
    <col min="2" max="2" width="16.28515625" customWidth="1"/>
    <col min="3" max="3" width="15.140625" customWidth="1"/>
  </cols>
  <sheetData>
    <row r="3" spans="2:3" ht="15.75" thickBot="1"/>
    <row r="4" spans="2:3" ht="15.75" thickBot="1">
      <c r="B4" s="114" t="s">
        <v>2</v>
      </c>
      <c r="C4" s="115" t="s">
        <v>3</v>
      </c>
    </row>
    <row r="5" spans="2:3" ht="45.75" customHeight="1" thickBot="1">
      <c r="B5" s="34" t="s">
        <v>41</v>
      </c>
      <c r="C5" s="116" t="s">
        <v>40</v>
      </c>
    </row>
    <row r="6" spans="2:3" ht="15.75" thickBot="1">
      <c r="B6" s="3">
        <v>2</v>
      </c>
      <c r="C6" s="4">
        <v>1.8</v>
      </c>
    </row>
    <row r="7" spans="2:3" ht="15.75" thickBot="1">
      <c r="B7" s="3">
        <v>4</v>
      </c>
      <c r="C7" s="4">
        <v>1.5</v>
      </c>
    </row>
    <row r="8" spans="2:3" ht="15.75" thickBot="1">
      <c r="B8" s="3">
        <v>6</v>
      </c>
      <c r="C8" s="4">
        <v>1.4</v>
      </c>
    </row>
    <row r="9" spans="2:3" ht="15.75" thickBot="1">
      <c r="B9" s="3">
        <v>8</v>
      </c>
      <c r="C9" s="4">
        <v>1.1000000000000001</v>
      </c>
    </row>
    <row r="10" spans="2:3" ht="15.75" thickBot="1">
      <c r="B10" s="3">
        <v>10</v>
      </c>
      <c r="C10" s="4">
        <v>1.1000000000000001</v>
      </c>
    </row>
    <row r="11" spans="2:3" ht="15.75" thickBot="1">
      <c r="B11" s="3">
        <v>12</v>
      </c>
      <c r="C11" s="4">
        <v>0.9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2021BA6F6D45419DA3C7E381C356DD" ma:contentTypeVersion="12" ma:contentTypeDescription="Create a new document." ma:contentTypeScope="" ma:versionID="f5c216bedfe3dee8a30d467e5d9bdeb9">
  <xsd:schema xmlns:xsd="http://www.w3.org/2001/XMLSchema" xmlns:xs="http://www.w3.org/2001/XMLSchema" xmlns:p="http://schemas.microsoft.com/office/2006/metadata/properties" xmlns:ns3="21a9a82a-555b-4adc-9cfb-1fded7981f7f" xmlns:ns4="0fad08f5-3708-4ef3-b8d5-b961ab3071c9" targetNamespace="http://schemas.microsoft.com/office/2006/metadata/properties" ma:root="true" ma:fieldsID="02993f5aa6a4f127d2c52c59f998d8c0" ns3:_="" ns4:_="">
    <xsd:import namespace="21a9a82a-555b-4adc-9cfb-1fded7981f7f"/>
    <xsd:import namespace="0fad08f5-3708-4ef3-b8d5-b961ab3071c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9a82a-555b-4adc-9cfb-1fded7981f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ad08f5-3708-4ef3-b8d5-b961ab3071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CC6DA9-CC51-4030-865B-D016E5800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9a82a-555b-4adc-9cfb-1fded7981f7f"/>
    <ds:schemaRef ds:uri="0fad08f5-3708-4ef3-b8d5-b961ab3071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E7CCBC-FF4D-4EC5-8C05-6D78959FB7CE}">
  <ds:schemaRefs>
    <ds:schemaRef ds:uri="http://schemas.microsoft.com/sharepoint/v3/contenttype/forms"/>
  </ds:schemaRefs>
</ds:datastoreItem>
</file>

<file path=customXml/itemProps3.xml><?xml version="1.0" encoding="utf-8"?>
<ds:datastoreItem xmlns:ds="http://schemas.openxmlformats.org/officeDocument/2006/customXml" ds:itemID="{EAC9F7C4-8F23-44BF-B180-28240A4AD7BF}">
  <ds:schemaRefs>
    <ds:schemaRef ds:uri="http://schemas.microsoft.com/office/2006/metadata/properties"/>
    <ds:schemaRef ds:uri="http://purl.org/dc/dcmitype/"/>
    <ds:schemaRef ds:uri="http://www.w3.org/XML/1998/namespace"/>
    <ds:schemaRef ds:uri="0fad08f5-3708-4ef3-b8d5-b961ab3071c9"/>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21a9a82a-555b-4adc-9cfb-1fded7981f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vt:lpstr>
      <vt:lpstr>B</vt:lpstr>
      <vt:lpstr>TablaB)</vt:lpstr>
      <vt:lpstr>C,D</vt:lpstr>
      <vt:lpstr>E</vt:lpstr>
      <vt:lpstr>F</vt:lpstr>
      <vt:lpst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De León</dc:creator>
  <cp:lastModifiedBy>Jennifer De León</cp:lastModifiedBy>
  <dcterms:created xsi:type="dcterms:W3CDTF">2021-07-02T20:27:40Z</dcterms:created>
  <dcterms:modified xsi:type="dcterms:W3CDTF">2021-07-06T00:00:03Z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0x010100322021BA6F6D45419DA3C7E381C356DD</vt:lpwstr>
  </property>
</Properties>
</file>