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P2\"/>
    </mc:Choice>
  </mc:AlternateContent>
  <xr:revisionPtr revIDLastSave="0" documentId="13_ncr:1_{B04662FA-A833-4FCE-AA64-7C6B5A10E07D}" xr6:coauthVersionLast="47" xr6:coauthVersionMax="47" xr10:uidLastSave="{00000000-0000-0000-0000-000000000000}"/>
  <bookViews>
    <workbookView xWindow="-120" yWindow="-120" windowWidth="20730" windowHeight="11160" xr2:uid="{74C965C8-549A-46EA-8E57-0C66932E7FF4}"/>
  </bookViews>
  <sheets>
    <sheet name="a" sheetId="1" r:id="rId1"/>
    <sheet name="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2" i="1" l="1"/>
  <c r="H131" i="1"/>
  <c r="H130" i="1"/>
  <c r="H129" i="1"/>
  <c r="H128" i="1"/>
  <c r="F132" i="1"/>
  <c r="F131" i="1"/>
  <c r="F130" i="1"/>
  <c r="F129" i="1"/>
  <c r="F128" i="1"/>
  <c r="Q40" i="1"/>
  <c r="F28" i="3"/>
  <c r="F27" i="3"/>
  <c r="I20" i="3"/>
  <c r="K17" i="3"/>
  <c r="J17" i="3"/>
  <c r="I18" i="3"/>
  <c r="I17" i="3"/>
  <c r="H21" i="3"/>
  <c r="F13" i="3"/>
  <c r="J12" i="3"/>
  <c r="F11" i="3"/>
  <c r="F10" i="3"/>
  <c r="F17" i="3" s="1"/>
  <c r="G17" i="3" s="1"/>
  <c r="F9" i="3"/>
  <c r="F59" i="3"/>
  <c r="F74" i="3" s="1"/>
  <c r="F60" i="3"/>
  <c r="G60" i="3"/>
  <c r="H60" i="3" s="1"/>
  <c r="F61" i="3"/>
  <c r="G61" i="3"/>
  <c r="H61" i="3"/>
  <c r="F62" i="3"/>
  <c r="G62" i="3"/>
  <c r="H62" i="3"/>
  <c r="F63" i="3"/>
  <c r="G63" i="3"/>
  <c r="H63" i="3"/>
  <c r="F64" i="3"/>
  <c r="G64" i="3"/>
  <c r="H64" i="3" s="1"/>
  <c r="F65" i="3"/>
  <c r="G65" i="3"/>
  <c r="H65" i="3" s="1"/>
  <c r="F66" i="3"/>
  <c r="G66" i="3"/>
  <c r="H66" i="3" s="1"/>
  <c r="F67" i="3"/>
  <c r="G67" i="3"/>
  <c r="H67" i="3" s="1"/>
  <c r="F68" i="3"/>
  <c r="G68" i="3"/>
  <c r="H68" i="3"/>
  <c r="F69" i="3"/>
  <c r="G69" i="3"/>
  <c r="H69" i="3" s="1"/>
  <c r="F70" i="3"/>
  <c r="G70" i="3"/>
  <c r="H70" i="3"/>
  <c r="F71" i="3"/>
  <c r="G71" i="3"/>
  <c r="H71" i="3" s="1"/>
  <c r="F72" i="3"/>
  <c r="G72" i="3"/>
  <c r="H72" i="3"/>
  <c r="F73" i="3"/>
  <c r="G73" i="3"/>
  <c r="H73" i="3" s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19" i="1"/>
  <c r="H74" i="3" l="1"/>
  <c r="K64" i="3" s="1"/>
  <c r="I21" i="3"/>
  <c r="F18" i="3"/>
  <c r="G18" i="3" s="1"/>
  <c r="F12" i="3"/>
  <c r="AA30" i="1"/>
  <c r="J18" i="3" l="1"/>
  <c r="K18" i="3" s="1"/>
  <c r="F19" i="3"/>
  <c r="G19" i="3" s="1"/>
  <c r="O114" i="1"/>
  <c r="O93" i="1"/>
  <c r="O72" i="1"/>
  <c r="O51" i="1"/>
  <c r="O30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G5" i="1"/>
  <c r="F5" i="1"/>
  <c r="E5" i="1"/>
  <c r="D5" i="1"/>
  <c r="F20" i="3" l="1"/>
  <c r="G20" i="3" s="1"/>
  <c r="I19" i="3"/>
  <c r="J19" i="3" s="1"/>
  <c r="K19" i="3" s="1"/>
  <c r="J20" i="3" l="1"/>
  <c r="K20" i="3" s="1"/>
  <c r="K21" i="3" l="1"/>
  <c r="J21" i="3"/>
</calcChain>
</file>

<file path=xl/sharedStrings.xml><?xml version="1.0" encoding="utf-8"?>
<sst xmlns="http://schemas.openxmlformats.org/spreadsheetml/2006/main" count="295" uniqueCount="133">
  <si>
    <t>Cajas almacenadas</t>
  </si>
  <si>
    <t>Tiempo en minutos</t>
  </si>
  <si>
    <t>x</t>
  </si>
  <si>
    <t>y</t>
  </si>
  <si>
    <t>x*</t>
  </si>
  <si>
    <t>y*</t>
  </si>
  <si>
    <t>1/x</t>
  </si>
  <si>
    <t>1/y</t>
  </si>
  <si>
    <t>b)</t>
  </si>
  <si>
    <t>MODELO LINEAL X VS Y</t>
  </si>
  <si>
    <t>C)</t>
  </si>
  <si>
    <t>d)</t>
  </si>
  <si>
    <t>y nueva</t>
  </si>
  <si>
    <t>Resumen</t>
  </si>
  <si>
    <t>Estadísticas de la regresión</t>
  </si>
  <si>
    <t>Coeficiente de correlación múltiple</t>
  </si>
  <si>
    <t>Se eligió este modelo ya que el coeficiente de determinacion es más alto que los demás.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</si>
  <si>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</si>
  <si>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</si>
  <si>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</si>
  <si>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</si>
  <si>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</si>
  <si>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</si>
  <si>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</si>
  <si>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</si>
  <si>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</si>
  <si>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</si>
  <si>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P VALOR</t>
  </si>
  <si>
    <t>Regresión</t>
  </si>
  <si>
    <t>&lt;-- PH modelo significativo</t>
  </si>
  <si>
    <t>&lt;-- H0: B1=0 vs Ha: B1 dif 0</t>
  </si>
  <si>
    <t>Residuos</t>
  </si>
  <si>
    <t>&lt;-- estimacion de varianza de los residuales</t>
  </si>
  <si>
    <t>Rechazo H0, la regresion es significativa, las variables se relacionan de manera lineal.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</si>
  <si>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</si>
  <si>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</si>
  <si>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</si>
  <si>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</si>
  <si>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</si>
  <si>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</si>
  <si>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</si>
  <si>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</si>
  <si>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</si>
  <si>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&lt;--Muestra evidencia de regresión al origen</t>
  </si>
  <si>
    <t>&lt;--X afecta de manera positiva a Y</t>
  </si>
  <si>
    <t>Ecuación :</t>
  </si>
  <si>
    <t>y=0.402618X</t>
  </si>
  <si>
    <t>MODELO LOGARITMICO X* VS Y</t>
  </si>
  <si>
    <t xml:space="preserve">f) </t>
  </si>
  <si>
    <t>REVISION DE DATOS ATIPICOS</t>
  </si>
  <si>
    <t>g)</t>
  </si>
  <si>
    <t>minutos</t>
  </si>
  <si>
    <t>Análisis de los residuales</t>
  </si>
  <si>
    <t>Observación</t>
  </si>
  <si>
    <t>Pronóstico y</t>
  </si>
  <si>
    <t>Residuos estándares</t>
  </si>
  <si>
    <t>SIN EVIDENCIA DE DATOS ATIPICOS, YA QUE EL VALOR ABSOLUTO DE LOS RESIDUALES NO ES MAYOR A 3</t>
  </si>
  <si>
    <t>MODELO EXPONENCIAL X VS Y*</t>
  </si>
  <si>
    <t>MODELO POTENCIA X* VS Y*</t>
  </si>
  <si>
    <t>MODELO RECIPROCO 1/X VS 1/Y</t>
  </si>
  <si>
    <t>TABLA DE MODELOS LINEALIZABLES</t>
  </si>
  <si>
    <t>MODELO</t>
  </si>
  <si>
    <t>Ecuación estimada</t>
  </si>
  <si>
    <t>Modelo lineal asociado</t>
  </si>
  <si>
    <t>Prueba de significancia</t>
  </si>
  <si>
    <t>R2</t>
  </si>
  <si>
    <t>Hipótesis</t>
  </si>
  <si>
    <t>p valor</t>
  </si>
  <si>
    <t>Conclusión</t>
  </si>
  <si>
    <t>Lineal</t>
  </si>
  <si>
    <t>y estimada= 0.093+0.4071x</t>
  </si>
  <si>
    <t>*****</t>
  </si>
  <si>
    <t>H0:B1=0  Ha:B1 dif de 0</t>
  </si>
  <si>
    <t>Regresión significativa, B1 dif de 0</t>
  </si>
  <si>
    <t>Potencia</t>
  </si>
  <si>
    <t>y estimada= 0.9119x^(0.4071)</t>
  </si>
  <si>
    <t>y=-1.616+1.2513x</t>
  </si>
  <si>
    <t>Exponencial</t>
  </si>
  <si>
    <t>y estimada=0.68440e^(0.1141)</t>
  </si>
  <si>
    <t>y=-0.3792+0.1141x</t>
  </si>
  <si>
    <t>Logaritmo</t>
  </si>
  <si>
    <t>y estimada=-2.6216169+3.6507654ln(x)</t>
  </si>
  <si>
    <t>y=-2.6261+3.6507x</t>
  </si>
  <si>
    <t>Recíproco</t>
  </si>
  <si>
    <t>y estimada=x/-0.3330235x-6.5776643</t>
  </si>
  <si>
    <t>y=-0.333+6.577x</t>
  </si>
  <si>
    <t>El modelo lineal tiene un mayor nivel de ajuste, los datos se ajustan mejor con este modelo</t>
  </si>
  <si>
    <t>REVISION DE CUMPLIMIENTO DE SUPUESTOS</t>
  </si>
  <si>
    <t>MEDIA CERO Y DIST NORMAL</t>
  </si>
  <si>
    <t># clases</t>
  </si>
  <si>
    <t>MIN</t>
  </si>
  <si>
    <t>Max</t>
  </si>
  <si>
    <t>MEDIA</t>
  </si>
  <si>
    <t>Rango</t>
  </si>
  <si>
    <t>DESV EST</t>
  </si>
  <si>
    <t>ancho</t>
  </si>
  <si>
    <t>Clases</t>
  </si>
  <si>
    <t>Li</t>
  </si>
  <si>
    <t>Ls</t>
  </si>
  <si>
    <t>Frecuencia</t>
  </si>
  <si>
    <t>Esperado</t>
  </si>
  <si>
    <t>Cociente</t>
  </si>
  <si>
    <t>y mayor...</t>
  </si>
  <si>
    <t>EP</t>
  </si>
  <si>
    <t>H0: Los resuduales provienen de poblacion normal con media cero</t>
  </si>
  <si>
    <t>H1: Los residuales provienen de alguna otra distribucion</t>
  </si>
  <si>
    <t xml:space="preserve">X2 de tabla </t>
  </si>
  <si>
    <t>Region de Rechazo</t>
  </si>
  <si>
    <t>Rechazo H0 si EP=1.93&gt;X2 de tabla=5.99</t>
  </si>
  <si>
    <t>NO rechazo H0</t>
  </si>
  <si>
    <t>Los residuales provienen de distr normal con media cero con una confianza del 95%</t>
  </si>
  <si>
    <t xml:space="preserve">VAR CONSTANTE </t>
  </si>
  <si>
    <t>Dada la grafica, no se aprecian patrones visibles, por lo que se cumple el supuesto de varianza constante</t>
  </si>
  <si>
    <t>INCORRELACION</t>
  </si>
  <si>
    <t>Residuos^2</t>
  </si>
  <si>
    <t>Restas</t>
  </si>
  <si>
    <t>Restas^2</t>
  </si>
  <si>
    <t xml:space="preserve">H0: Los residuales estan incorrelacionados </t>
  </si>
  <si>
    <t>H1: Los residules estan correlacionados</t>
  </si>
  <si>
    <t>alfa=0.05</t>
  </si>
  <si>
    <t>n</t>
  </si>
  <si>
    <t>dL</t>
  </si>
  <si>
    <t>dU</t>
  </si>
  <si>
    <t>&lt;--denominador</t>
  </si>
  <si>
    <t>&lt;--numerador</t>
  </si>
  <si>
    <t>EP&gt;dL</t>
  </si>
  <si>
    <t>EP&gt;dU</t>
  </si>
  <si>
    <t>EP&gt;du&gt;dL</t>
  </si>
  <si>
    <t>NO Rechazo H0, con 95% de confianza los residuales estan incorrelacionados , es decir, son independientes</t>
  </si>
  <si>
    <t>Conclusion de incorrelacion</t>
  </si>
  <si>
    <t>El supuesto de incorrelacion se cumple</t>
  </si>
  <si>
    <t>Conclusion general</t>
  </si>
  <si>
    <t>LOS RESIDUALES CUMPLEN LOS SUPUESTOS DEL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</si>
</sst>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DA846B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0" xfId="0" applyFont="1"/>
    <xf numFmtId="0" fontId="4" fillId="0" borderId="3" xfId="0" applyFont="1" applyBorder="1"/>
    <xf numFmtId="0" fontId="4" fillId="0" borderId="0" xfId="0" applyFont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0" fillId="2" borderId="0" xfId="0" applyFill="1" applyBorder="1" applyAlignment="1"/>
    <xf numFmtId="0" fontId="5" fillId="0" borderId="0" xfId="0" applyFont="1" applyFill="1" applyBorder="1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5" fillId="0" borderId="10" xfId="0" applyFont="1" applyFill="1" applyBorder="1" applyAlignment="1">
      <alignment horizontal="centerContinuous"/>
    </xf>
    <xf numFmtId="0" fontId="0" fillId="0" borderId="8" xfId="0" applyFill="1" applyBorder="1" applyAlignment="1"/>
    <xf numFmtId="0" fontId="0" fillId="0" borderId="11" xfId="0" applyFill="1" applyBorder="1" applyAlignment="1"/>
    <xf numFmtId="0" fontId="5" fillId="0" borderId="10" xfId="0" applyFont="1" applyFill="1" applyBorder="1" applyAlignment="1">
      <alignment horizontal="center"/>
    </xf>
    <xf numFmtId="0" fontId="0" fillId="2" borderId="0" xfId="0" applyFill="1" applyBorder="1"/>
    <xf numFmtId="0" fontId="0" fillId="0" borderId="11" xfId="0" applyBorder="1"/>
    <xf numFmtId="0" fontId="0" fillId="0" borderId="5" xfId="0" applyBorder="1"/>
    <xf numFmtId="0" fontId="0" fillId="0" borderId="2" xfId="0" applyBorder="1"/>
    <xf numFmtId="0" fontId="5" fillId="2" borderId="6" xfId="0" applyFont="1" applyFill="1" applyBorder="1" applyAlignment="1">
      <alignment horizontal="center"/>
    </xf>
    <xf numFmtId="0" fontId="0" fillId="2" borderId="5" xfId="0" applyFill="1" applyBorder="1" applyAlignment="1"/>
    <xf numFmtId="0" fontId="0" fillId="0" borderId="0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9" fillId="0" borderId="12" xfId="0" applyFont="1" applyBorder="1" applyAlignment="1">
      <alignment horizontal="center" vertical="center" wrapText="1" readingOrder="1"/>
    </xf>
    <xf numFmtId="0" fontId="0" fillId="0" borderId="0" xfId="0" applyAlignment="1">
      <alignment horizontal="right"/>
    </xf>
    <xf numFmtId="0" fontId="10" fillId="4" borderId="6" xfId="0" applyFont="1" applyFill="1" applyBorder="1" applyAlignment="1">
      <alignment horizontal="center"/>
    </xf>
    <xf numFmtId="0" fontId="4" fillId="2" borderId="0" xfId="0" applyFont="1" applyFill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0" fillId="0" borderId="12" xfId="0" applyBorder="1"/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9" fillId="0" borderId="12" xfId="0" applyFont="1" applyFill="1" applyBorder="1" applyAlignment="1">
      <alignment horizontal="center" vertical="center" wrapText="1" readingOrder="1"/>
    </xf>
    <xf numFmtId="0" fontId="7" fillId="6" borderId="12" xfId="0" applyFont="1" applyFill="1" applyBorder="1" applyAlignment="1">
      <alignment horizontal="center" vertical="center" wrapText="1" readingOrder="1"/>
    </xf>
    <xf numFmtId="0" fontId="11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 wrapText="1" readingOrder="1"/>
    </xf>
    <xf numFmtId="0" fontId="12" fillId="6" borderId="12" xfId="0" applyNumberFormat="1" applyFont="1" applyFill="1" applyBorder="1" applyAlignment="1">
      <alignment horizontal="center" vertical="center" wrapText="1" readingOrder="1"/>
    </xf>
    <xf numFmtId="10" fontId="12" fillId="6" borderId="12" xfId="0" applyNumberFormat="1" applyFont="1" applyFill="1" applyBorder="1" applyAlignment="1">
      <alignment horizontal="center" vertical="center" wrapText="1" readingOrder="1"/>
    </xf>
    <xf numFmtId="0" fontId="8" fillId="0" borderId="12" xfId="0" applyFont="1" applyBorder="1" applyAlignment="1">
      <alignment horizontal="center" vertical="center"/>
    </xf>
    <xf numFmtId="10" fontId="9" fillId="0" borderId="12" xfId="0" applyNumberFormat="1" applyFont="1" applyBorder="1" applyAlignment="1">
      <alignment horizontal="center" vertical="center" wrapText="1" readingOrder="1"/>
    </xf>
    <xf numFmtId="0" fontId="7" fillId="0" borderId="12" xfId="0" applyFont="1" applyFill="1" applyBorder="1" applyAlignment="1">
      <alignment horizontal="center" vertical="center" wrapText="1" readingOrder="1"/>
    </xf>
    <xf numFmtId="0" fontId="8" fillId="0" borderId="12" xfId="0" applyFont="1" applyFill="1" applyBorder="1" applyAlignment="1">
      <alignment horizontal="center" vertical="center"/>
    </xf>
    <xf numFmtId="10" fontId="9" fillId="0" borderId="12" xfId="0" applyNumberFormat="1" applyFont="1" applyFill="1" applyBorder="1" applyAlignment="1">
      <alignment horizontal="center" vertical="center" wrapText="1" readingOrder="1"/>
    </xf>
    <xf numFmtId="0" fontId="7" fillId="0" borderId="12" xfId="0" applyFont="1" applyBorder="1" applyAlignment="1">
      <alignment horizontal="center" vertical="center" wrapText="1" readingOrder="1"/>
    </xf>
    <xf numFmtId="0" fontId="0" fillId="0" borderId="12" xfId="0" applyFill="1" applyBorder="1" applyAlignment="1">
      <alignment horizontal="center"/>
    </xf>
    <xf numFmtId="0" fontId="1" fillId="2" borderId="11" xfId="0" applyFont="1" applyFill="1" applyBorder="1"/>
    <xf numFmtId="0" fontId="1" fillId="2" borderId="5" xfId="0" applyFont="1" applyFill="1" applyBorder="1"/>
    <xf numFmtId="1" fontId="0" fillId="0" borderId="29" xfId="0" applyNumberFormat="1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2" xfId="0" applyFont="1" applyFill="1" applyBorder="1" applyAlignment="1">
      <alignment horizontal="centerContinuous"/>
    </xf>
    <xf numFmtId="0" fontId="0" fillId="0" borderId="12" xfId="0" applyFill="1" applyBorder="1" applyAlignment="1"/>
    <xf numFmtId="0" fontId="0" fillId="2" borderId="12" xfId="0" applyFill="1" applyBorder="1" applyAlignment="1"/>
    <xf numFmtId="0" fontId="5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6" fillId="5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 readingOrder="1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Cajas almacenadas vs Tiempo en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61410243790398"/>
                  <c:y val="-3.6014634051469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a!$B$5:$B$19</c:f>
              <c:numCache>
                <c:formatCode>General</c:formatCode>
                <c:ptCount val="15"/>
                <c:pt idx="0">
                  <c:v>25</c:v>
                </c:pt>
                <c:pt idx="1">
                  <c:v>6</c:v>
                </c:pt>
                <c:pt idx="2">
                  <c:v>8</c:v>
                </c:pt>
                <c:pt idx="3">
                  <c:v>17</c:v>
                </c:pt>
                <c:pt idx="4">
                  <c:v>2</c:v>
                </c:pt>
                <c:pt idx="5">
                  <c:v>13</c:v>
                </c:pt>
                <c:pt idx="6">
                  <c:v>23</c:v>
                </c:pt>
                <c:pt idx="7">
                  <c:v>30</c:v>
                </c:pt>
                <c:pt idx="8">
                  <c:v>28</c:v>
                </c:pt>
                <c:pt idx="9">
                  <c:v>14</c:v>
                </c:pt>
                <c:pt idx="10">
                  <c:v>19</c:v>
                </c:pt>
                <c:pt idx="11">
                  <c:v>4</c:v>
                </c:pt>
                <c:pt idx="12">
                  <c:v>24</c:v>
                </c:pt>
                <c:pt idx="13">
                  <c:v>1</c:v>
                </c:pt>
                <c:pt idx="14">
                  <c:v>5</c:v>
                </c:pt>
              </c:numCache>
            </c:numRef>
          </c:xVal>
          <c:yVal>
            <c:numRef>
              <c:f>a!$C$5:$C$19</c:f>
              <c:numCache>
                <c:formatCode>General</c:formatCode>
                <c:ptCount val="15"/>
                <c:pt idx="0">
                  <c:v>10.15</c:v>
                </c:pt>
                <c:pt idx="1">
                  <c:v>2.96</c:v>
                </c:pt>
                <c:pt idx="2">
                  <c:v>3</c:v>
                </c:pt>
                <c:pt idx="3">
                  <c:v>6.88</c:v>
                </c:pt>
                <c:pt idx="4">
                  <c:v>0.28000000000000003</c:v>
                </c:pt>
                <c:pt idx="5">
                  <c:v>5.0599999999999996</c:v>
                </c:pt>
                <c:pt idx="6">
                  <c:v>9.14</c:v>
                </c:pt>
                <c:pt idx="7">
                  <c:v>11.86</c:v>
                </c:pt>
                <c:pt idx="8">
                  <c:v>11.69</c:v>
                </c:pt>
                <c:pt idx="9">
                  <c:v>6.04</c:v>
                </c:pt>
                <c:pt idx="10">
                  <c:v>7.57</c:v>
                </c:pt>
                <c:pt idx="11">
                  <c:v>1.74</c:v>
                </c:pt>
                <c:pt idx="12">
                  <c:v>9.3800000000000008</c:v>
                </c:pt>
                <c:pt idx="13">
                  <c:v>0.16</c:v>
                </c:pt>
                <c:pt idx="14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F-42D7-A7CD-E433CB7B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90496"/>
        <c:axId val="1257092992"/>
      </c:scatterChart>
      <c:valAx>
        <c:axId val="12570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Cajas almacenadas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7092992"/>
        <c:crosses val="autoZero"/>
        <c:crossBetween val="midCat"/>
      </c:valAx>
      <c:valAx>
        <c:axId val="1257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709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Cajas almacenadas vs Tiempo en minutos</a:t>
            </a:r>
            <a:endParaRPr lang="es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a!$AL$18</c:f>
              <c:strCache>
                <c:ptCount val="1"/>
                <c:pt idx="0">
                  <c:v>y nueva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50962379702539"/>
                  <c:y val="-3.695392242636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a!$AJ$19:$AJ$33</c:f>
              <c:numCache>
                <c:formatCode>General</c:formatCode>
                <c:ptCount val="15"/>
                <c:pt idx="0">
                  <c:v>25</c:v>
                </c:pt>
                <c:pt idx="1">
                  <c:v>6</c:v>
                </c:pt>
                <c:pt idx="2">
                  <c:v>8</c:v>
                </c:pt>
                <c:pt idx="3">
                  <c:v>17</c:v>
                </c:pt>
                <c:pt idx="4">
                  <c:v>2</c:v>
                </c:pt>
                <c:pt idx="5">
                  <c:v>13</c:v>
                </c:pt>
                <c:pt idx="6">
                  <c:v>23</c:v>
                </c:pt>
                <c:pt idx="7">
                  <c:v>30</c:v>
                </c:pt>
                <c:pt idx="8">
                  <c:v>28</c:v>
                </c:pt>
                <c:pt idx="9">
                  <c:v>14</c:v>
                </c:pt>
                <c:pt idx="10">
                  <c:v>19</c:v>
                </c:pt>
                <c:pt idx="11">
                  <c:v>4</c:v>
                </c:pt>
                <c:pt idx="12">
                  <c:v>24</c:v>
                </c:pt>
                <c:pt idx="13">
                  <c:v>1</c:v>
                </c:pt>
                <c:pt idx="14">
                  <c:v>5</c:v>
                </c:pt>
              </c:numCache>
            </c:numRef>
          </c:xVal>
          <c:yVal>
            <c:numRef>
              <c:f>a!$AL$19:$AL$33</c:f>
              <c:numCache>
                <c:formatCode>General</c:formatCode>
                <c:ptCount val="15"/>
                <c:pt idx="0">
                  <c:v>10.065</c:v>
                </c:pt>
                <c:pt idx="1">
                  <c:v>2.4156</c:v>
                </c:pt>
                <c:pt idx="2">
                  <c:v>3.2208000000000001</c:v>
                </c:pt>
                <c:pt idx="3">
                  <c:v>6.8441999999999998</c:v>
                </c:pt>
                <c:pt idx="4">
                  <c:v>0.80520000000000003</c:v>
                </c:pt>
                <c:pt idx="5">
                  <c:v>5.2338000000000005</c:v>
                </c:pt>
                <c:pt idx="6">
                  <c:v>9.2598000000000003</c:v>
                </c:pt>
                <c:pt idx="7">
                  <c:v>12.078000000000001</c:v>
                </c:pt>
                <c:pt idx="8">
                  <c:v>11.2728</c:v>
                </c:pt>
                <c:pt idx="9">
                  <c:v>5.6364000000000001</c:v>
                </c:pt>
                <c:pt idx="10">
                  <c:v>7.6494</c:v>
                </c:pt>
                <c:pt idx="11">
                  <c:v>1.6104000000000001</c:v>
                </c:pt>
                <c:pt idx="12">
                  <c:v>9.6623999999999999</c:v>
                </c:pt>
                <c:pt idx="13">
                  <c:v>0.40260000000000001</c:v>
                </c:pt>
                <c:pt idx="14">
                  <c:v>2.0129999999999999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D-4055-A0A2-2D613FDB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695808"/>
        <c:axId val="1656698720"/>
      </c:scatterChart>
      <c:valAx>
        <c:axId val="16566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Cajas</a:t>
                </a:r>
                <a:r>
                  <a:rPr lang="es-MX" baseline="0"/>
                  <a:t> almacenadas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6698720"/>
        <c:crosses val="autoZero"/>
        <c:crossBetween val="midCat"/>
      </c:valAx>
      <c:valAx>
        <c:axId val="16566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estimado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66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Pronosticos vs Residuos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e!$C$2</c:f>
              <c:strCache>
                <c:ptCount val="1"/>
                <c:pt idx="0">
                  <c:v>Residuos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e!$B$3:$B$17</c:f>
              <c:numCache>
                <c:formatCode>General</c:formatCode>
                <c:ptCount val="15"/>
                <c:pt idx="0">
                  <c:v>10.065464480874313</c:v>
                </c:pt>
                <c:pt idx="1">
                  <c:v>2.415711475409835</c:v>
                </c:pt>
                <c:pt idx="2">
                  <c:v>3.2209486338797801</c:v>
                </c:pt>
                <c:pt idx="3">
                  <c:v>6.8445158469945326</c:v>
                </c:pt>
                <c:pt idx="4">
                  <c:v>0.80523715846994504</c:v>
                </c:pt>
                <c:pt idx="5">
                  <c:v>5.2340415300546423</c:v>
                </c:pt>
                <c:pt idx="6">
                  <c:v>9.2602273224043685</c:v>
                </c:pt>
                <c:pt idx="7">
                  <c:v>12.078557377049176</c:v>
                </c:pt>
                <c:pt idx="8">
                  <c:v>11.273320218579231</c:v>
                </c:pt>
                <c:pt idx="9">
                  <c:v>5.6366601092896156</c:v>
                </c:pt>
                <c:pt idx="10">
                  <c:v>7.6497530054644782</c:v>
                </c:pt>
                <c:pt idx="11">
                  <c:v>1.6104743169398901</c:v>
                </c:pt>
                <c:pt idx="12">
                  <c:v>9.66284590163934</c:v>
                </c:pt>
                <c:pt idx="13">
                  <c:v>0.40261857923497252</c:v>
                </c:pt>
                <c:pt idx="14">
                  <c:v>2.0130928961748626</c:v>
                </c:pt>
              </c:numCache>
            </c:numRef>
          </c:xVal>
          <c:yVal>
            <c:numRef>
              <c:f>e!$C$3:$C$17</c:f>
              <c:numCache>
                <c:formatCode>General</c:formatCode>
                <c:ptCount val="15"/>
                <c:pt idx="0">
                  <c:v>8.4535519125687131E-2</c:v>
                </c:pt>
                <c:pt idx="1">
                  <c:v>0.54428852459016497</c:v>
                </c:pt>
                <c:pt idx="2">
                  <c:v>-0.22094863387978014</c:v>
                </c:pt>
                <c:pt idx="3">
                  <c:v>3.5484153005467256E-2</c:v>
                </c:pt>
                <c:pt idx="4">
                  <c:v>-0.52523715846994501</c:v>
                </c:pt>
                <c:pt idx="5">
                  <c:v>-0.17404153005464273</c:v>
                </c:pt>
                <c:pt idx="6">
                  <c:v>-0.12022732240436795</c:v>
                </c:pt>
                <c:pt idx="7">
                  <c:v>-0.21855737704917644</c:v>
                </c:pt>
                <c:pt idx="8">
                  <c:v>0.41667978142076834</c:v>
                </c:pt>
                <c:pt idx="9">
                  <c:v>0.40333989071038445</c:v>
                </c:pt>
                <c:pt idx="10">
                  <c:v>-7.9753005464477944E-2</c:v>
                </c:pt>
                <c:pt idx="11">
                  <c:v>0.12952568306010992</c:v>
                </c:pt>
                <c:pt idx="12">
                  <c:v>-0.2828459016393392</c:v>
                </c:pt>
                <c:pt idx="13">
                  <c:v>-0.24261857923497251</c:v>
                </c:pt>
                <c:pt idx="14">
                  <c:v>-0.17309289617486256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5-480C-A49F-B2875DFB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12368"/>
        <c:axId val="1250923600"/>
      </c:scatterChart>
      <c:valAx>
        <c:axId val="12509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Pronostico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0923600"/>
        <c:crosses val="autoZero"/>
        <c:crossBetween val="midCat"/>
      </c:valAx>
      <c:valAx>
        <c:axId val="12509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Residuos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09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185737</xdr:rowOff>
    </xdr:from>
    <xdr:to>
      <xdr:col>13</xdr:col>
      <xdr:colOff>276225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38CDC-C343-48FB-8EDE-445D5E9F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196452</xdr:colOff>
      <xdr:row>17</xdr:row>
      <xdr:rowOff>3573</xdr:rowOff>
    </xdr:from>
    <xdr:to>
      <xdr:col>44</xdr:col>
      <xdr:colOff>196452</xdr:colOff>
      <xdr:row>31</xdr:row>
      <xdr:rowOff>20242</xdr:rowOff>
    </xdr:to>
    <xdr:graphicFrame macro="">
      <xdr:nvGraphicFramePr>
        <xdr:cNvPr id="47" name="Gráfico 9">
          <a:extLst>
            <a:ext uri="{FF2B5EF4-FFF2-40B4-BE49-F238E27FC236}">
              <a16:creationId xmlns:a16="http://schemas.microsoft.com/office/drawing/2014/main" id="{33BDAA39-8CED-4D06-91AA-C9A92A47E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36</xdr:row>
      <xdr:rowOff>80962</xdr:rowOff>
    </xdr:from>
    <xdr:to>
      <xdr:col>10</xdr:col>
      <xdr:colOff>57150</xdr:colOff>
      <xdr:row>50</xdr:row>
      <xdr:rowOff>157162</xdr:rowOff>
    </xdr:to>
    <xdr:graphicFrame macro="">
      <xdr:nvGraphicFramePr>
        <xdr:cNvPr id="43" name="Gráfico 2">
          <a:extLst>
            <a:ext uri="{FF2B5EF4-FFF2-40B4-BE49-F238E27FC236}">
              <a16:creationId xmlns:a16="http://schemas.microsoft.com/office/drawing/2014/main" id="{0DDE220B-2F69-45B8-B228-82CCB5738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C0A-640E-4D26-AF4B-0505C7C31EDA}">
  <dimension ref="B2:AL136"/>
  <sheetViews>
    <sheetView tabSelected="1" topLeftCell="P7" zoomScale="80" zoomScaleNormal="80" workbookViewId="0">
      <selection activeCell="AM38" sqref="AM38"/>
    </sheetView>
  </sheetViews>
  <sheetFormatPr baseColWidth="10" defaultColWidth="11.42578125" defaultRowHeight="15" x14ac:dyDescent="0.25"/>
  <cols>
    <col min="2" max="2" width="17.5703125" bestFit="1" customWidth="1"/>
    <col min="3" max="3" width="18.28515625" bestFit="1" customWidth="1"/>
    <col min="4" max="4" width="11.85546875" bestFit="1" customWidth="1"/>
    <col min="6" max="6" width="31" bestFit="1" customWidth="1"/>
    <col min="9" max="9" width="15.5703125" customWidth="1"/>
    <col min="15" max="15" width="12" bestFit="1" customWidth="1"/>
    <col min="18" max="18" width="19.7109375" customWidth="1"/>
    <col min="19" max="19" width="24.5703125" customWidth="1"/>
    <col min="21" max="21" width="13.28515625" customWidth="1"/>
    <col min="22" max="22" width="12.7109375" customWidth="1"/>
    <col min="24" max="24" width="18.5703125" customWidth="1"/>
    <col min="27" max="27" width="13" bestFit="1" customWidth="1"/>
  </cols>
  <sheetData>
    <row r="2" spans="2:7" ht="15.75" thickBot="1" x14ac:dyDescent="0.3">
      <c r="D2" s="14"/>
      <c r="E2" s="14"/>
      <c r="F2" s="14"/>
      <c r="G2" s="14"/>
    </row>
    <row r="3" spans="2:7" ht="15.75" thickBot="1" x14ac:dyDescent="0.3">
      <c r="B3" s="40" t="s">
        <v>0</v>
      </c>
      <c r="C3" s="40" t="s">
        <v>1</v>
      </c>
      <c r="D3" s="26"/>
      <c r="E3" s="33"/>
      <c r="F3" s="33"/>
      <c r="G3" s="33"/>
    </row>
    <row r="4" spans="2:7" ht="15.75" thickBot="1" x14ac:dyDescent="0.3">
      <c r="B4" s="41" t="s">
        <v>2</v>
      </c>
      <c r="C4" s="42" t="s">
        <v>3</v>
      </c>
      <c r="D4" s="43" t="s">
        <v>4</v>
      </c>
      <c r="E4" s="43" t="s">
        <v>5</v>
      </c>
      <c r="F4" s="43" t="s">
        <v>6</v>
      </c>
      <c r="G4" s="44" t="s">
        <v>7</v>
      </c>
    </row>
    <row r="5" spans="2:7" x14ac:dyDescent="0.25">
      <c r="B5" s="31">
        <v>25</v>
      </c>
      <c r="C5" s="32">
        <v>10.15</v>
      </c>
      <c r="D5" s="34">
        <f>LN(B5)</f>
        <v>3.2188758248682006</v>
      </c>
      <c r="E5" s="34">
        <f>LN(C5)</f>
        <v>2.3174737054877963</v>
      </c>
      <c r="F5" s="34">
        <f>1/B5</f>
        <v>0.04</v>
      </c>
      <c r="G5" s="35">
        <f>1/C5</f>
        <v>9.852216748768472E-2</v>
      </c>
    </row>
    <row r="6" spans="2:7" x14ac:dyDescent="0.25">
      <c r="B6" s="28">
        <v>6</v>
      </c>
      <c r="C6" s="27">
        <v>2.96</v>
      </c>
      <c r="D6" s="36">
        <f t="shared" ref="D6:D19" si="0">LN(B6)</f>
        <v>1.791759469228055</v>
      </c>
      <c r="E6" s="36">
        <f t="shared" ref="E6:E19" si="1">LN(C6)</f>
        <v>1.085189268335969</v>
      </c>
      <c r="F6" s="36">
        <f t="shared" ref="F6:F19" si="2">1/B6</f>
        <v>0.16666666666666666</v>
      </c>
      <c r="G6" s="37">
        <f t="shared" ref="G6:G19" si="3">1/C6</f>
        <v>0.33783783783783783</v>
      </c>
    </row>
    <row r="7" spans="2:7" x14ac:dyDescent="0.25">
      <c r="B7" s="28">
        <v>8</v>
      </c>
      <c r="C7" s="27">
        <v>3</v>
      </c>
      <c r="D7" s="36">
        <f t="shared" si="0"/>
        <v>2.0794415416798357</v>
      </c>
      <c r="E7" s="36">
        <f t="shared" si="1"/>
        <v>1.0986122886681098</v>
      </c>
      <c r="F7" s="36">
        <f t="shared" si="2"/>
        <v>0.125</v>
      </c>
      <c r="G7" s="37">
        <f t="shared" si="3"/>
        <v>0.33333333333333331</v>
      </c>
    </row>
    <row r="8" spans="2:7" x14ac:dyDescent="0.25">
      <c r="B8" s="28">
        <v>17</v>
      </c>
      <c r="C8" s="27">
        <v>6.88</v>
      </c>
      <c r="D8" s="36">
        <f t="shared" si="0"/>
        <v>2.8332133440562162</v>
      </c>
      <c r="E8" s="36">
        <f t="shared" si="1"/>
        <v>1.9286186519452522</v>
      </c>
      <c r="F8" s="36">
        <f t="shared" si="2"/>
        <v>5.8823529411764705E-2</v>
      </c>
      <c r="G8" s="37">
        <f t="shared" si="3"/>
        <v>0.14534883720930233</v>
      </c>
    </row>
    <row r="9" spans="2:7" x14ac:dyDescent="0.25">
      <c r="B9" s="28">
        <v>2</v>
      </c>
      <c r="C9" s="27">
        <v>0.28000000000000003</v>
      </c>
      <c r="D9" s="36">
        <f t="shared" si="0"/>
        <v>0.69314718055994529</v>
      </c>
      <c r="E9" s="36">
        <f t="shared" si="1"/>
        <v>-1.2729656758128873</v>
      </c>
      <c r="F9" s="36">
        <f t="shared" si="2"/>
        <v>0.5</v>
      </c>
      <c r="G9" s="37">
        <f t="shared" si="3"/>
        <v>3.5714285714285712</v>
      </c>
    </row>
    <row r="10" spans="2:7" x14ac:dyDescent="0.25">
      <c r="B10" s="28">
        <v>13</v>
      </c>
      <c r="C10" s="27">
        <v>5.0599999999999996</v>
      </c>
      <c r="D10" s="36">
        <f t="shared" si="0"/>
        <v>2.5649493574615367</v>
      </c>
      <c r="E10" s="36">
        <f t="shared" si="1"/>
        <v>1.6213664832993742</v>
      </c>
      <c r="F10" s="36">
        <f t="shared" si="2"/>
        <v>7.6923076923076927E-2</v>
      </c>
      <c r="G10" s="37">
        <f t="shared" si="3"/>
        <v>0.19762845849802374</v>
      </c>
    </row>
    <row r="11" spans="2:7" x14ac:dyDescent="0.25">
      <c r="B11" s="28">
        <v>23</v>
      </c>
      <c r="C11" s="27">
        <v>9.14</v>
      </c>
      <c r="D11" s="36">
        <f t="shared" si="0"/>
        <v>3.1354942159291497</v>
      </c>
      <c r="E11" s="36">
        <f t="shared" si="1"/>
        <v>2.2126603854660587</v>
      </c>
      <c r="F11" s="36">
        <f t="shared" si="2"/>
        <v>4.3478260869565216E-2</v>
      </c>
      <c r="G11" s="37">
        <f t="shared" si="3"/>
        <v>0.10940919037199125</v>
      </c>
    </row>
    <row r="12" spans="2:7" x14ac:dyDescent="0.25">
      <c r="B12" s="28">
        <v>30</v>
      </c>
      <c r="C12" s="27">
        <v>11.86</v>
      </c>
      <c r="D12" s="36">
        <f t="shared" si="0"/>
        <v>3.4011973816621555</v>
      </c>
      <c r="E12" s="36">
        <f t="shared" si="1"/>
        <v>2.4731713935695794</v>
      </c>
      <c r="F12" s="36">
        <f t="shared" si="2"/>
        <v>3.3333333333333333E-2</v>
      </c>
      <c r="G12" s="37">
        <f t="shared" si="3"/>
        <v>8.4317032040472181E-2</v>
      </c>
    </row>
    <row r="13" spans="2:7" x14ac:dyDescent="0.25">
      <c r="B13" s="28">
        <v>28</v>
      </c>
      <c r="C13" s="27">
        <v>11.69</v>
      </c>
      <c r="D13" s="36">
        <f t="shared" si="0"/>
        <v>3.3322045101752038</v>
      </c>
      <c r="E13" s="36">
        <f t="shared" si="1"/>
        <v>2.4587337754839771</v>
      </c>
      <c r="F13" s="36">
        <f t="shared" si="2"/>
        <v>3.5714285714285712E-2</v>
      </c>
      <c r="G13" s="37">
        <f t="shared" si="3"/>
        <v>8.5543199315654406E-2</v>
      </c>
    </row>
    <row r="14" spans="2:7" x14ac:dyDescent="0.25">
      <c r="B14" s="28">
        <v>14</v>
      </c>
      <c r="C14" s="27">
        <v>6.04</v>
      </c>
      <c r="D14" s="36">
        <f t="shared" si="0"/>
        <v>2.6390573296152584</v>
      </c>
      <c r="E14" s="36">
        <f t="shared" si="1"/>
        <v>1.7984040119467235</v>
      </c>
      <c r="F14" s="36">
        <f t="shared" si="2"/>
        <v>7.1428571428571425E-2</v>
      </c>
      <c r="G14" s="37">
        <f t="shared" si="3"/>
        <v>0.16556291390728478</v>
      </c>
    </row>
    <row r="15" spans="2:7" x14ac:dyDescent="0.25">
      <c r="B15" s="28">
        <v>19</v>
      </c>
      <c r="C15" s="27">
        <v>7.57</v>
      </c>
      <c r="D15" s="36">
        <f t="shared" si="0"/>
        <v>2.9444389791664403</v>
      </c>
      <c r="E15" s="36">
        <f t="shared" si="1"/>
        <v>2.0241930674493576</v>
      </c>
      <c r="F15" s="36">
        <f t="shared" si="2"/>
        <v>5.2631578947368418E-2</v>
      </c>
      <c r="G15" s="37">
        <f t="shared" si="3"/>
        <v>0.13210039630118889</v>
      </c>
    </row>
    <row r="16" spans="2:7" x14ac:dyDescent="0.25">
      <c r="B16" s="28">
        <v>4</v>
      </c>
      <c r="C16" s="27">
        <v>1.74</v>
      </c>
      <c r="D16" s="36">
        <f t="shared" si="0"/>
        <v>1.3862943611198906</v>
      </c>
      <c r="E16" s="36">
        <f t="shared" si="1"/>
        <v>0.55388511322643763</v>
      </c>
      <c r="F16" s="36">
        <f t="shared" si="2"/>
        <v>0.25</v>
      </c>
      <c r="G16" s="37">
        <f t="shared" si="3"/>
        <v>0.57471264367816088</v>
      </c>
    </row>
    <row r="17" spans="2:38" ht="15.75" thickBot="1" x14ac:dyDescent="0.3">
      <c r="B17" s="28">
        <v>24</v>
      </c>
      <c r="C17" s="27">
        <v>9.3800000000000008</v>
      </c>
      <c r="D17" s="36">
        <f t="shared" si="0"/>
        <v>3.1780538303479458</v>
      </c>
      <c r="E17" s="36">
        <f t="shared" si="1"/>
        <v>2.2385797630181332</v>
      </c>
      <c r="F17" s="36">
        <f t="shared" si="2"/>
        <v>4.1666666666666664E-2</v>
      </c>
      <c r="G17" s="37">
        <f t="shared" si="3"/>
        <v>0.10660980810234541</v>
      </c>
    </row>
    <row r="18" spans="2:38" ht="15.75" thickBot="1" x14ac:dyDescent="0.3">
      <c r="B18" s="28">
        <v>1</v>
      </c>
      <c r="C18" s="27">
        <v>0.16</v>
      </c>
      <c r="D18" s="36">
        <f t="shared" si="0"/>
        <v>0</v>
      </c>
      <c r="E18" s="36">
        <f t="shared" si="1"/>
        <v>-1.8325814637483102</v>
      </c>
      <c r="F18" s="36">
        <f t="shared" si="2"/>
        <v>1</v>
      </c>
      <c r="G18" s="37">
        <f t="shared" si="3"/>
        <v>6.25</v>
      </c>
      <c r="H18" t="s">
        <v>8</v>
      </c>
      <c r="I18" s="2" t="s">
        <v>9</v>
      </c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47" t="s">
        <v>10</v>
      </c>
      <c r="U18" s="2" t="s">
        <v>9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  <c r="AI18" t="s">
        <v>11</v>
      </c>
      <c r="AJ18" s="41" t="s">
        <v>2</v>
      </c>
      <c r="AK18" s="42" t="s">
        <v>3</v>
      </c>
      <c r="AL18" s="44" t="s">
        <v>12</v>
      </c>
    </row>
    <row r="19" spans="2:38" ht="15.75" thickBot="1" x14ac:dyDescent="0.3">
      <c r="B19" s="29">
        <v>5</v>
      </c>
      <c r="C19" s="30">
        <v>1.84</v>
      </c>
      <c r="D19" s="38">
        <f t="shared" si="0"/>
        <v>1.6094379124341003</v>
      </c>
      <c r="E19" s="38">
        <f t="shared" si="1"/>
        <v>0.60976557162089429</v>
      </c>
      <c r="F19" s="38">
        <f t="shared" si="2"/>
        <v>0.2</v>
      </c>
      <c r="G19" s="39">
        <f t="shared" si="3"/>
        <v>0.54347826086956519</v>
      </c>
      <c r="I19" s="13" t="s">
        <v>13</v>
      </c>
      <c r="J19" s="14"/>
      <c r="K19" s="14"/>
      <c r="L19" s="14"/>
      <c r="M19" s="14"/>
      <c r="N19" s="14"/>
      <c r="O19" s="14"/>
      <c r="P19" s="14"/>
      <c r="Q19" s="14"/>
      <c r="R19" s="14"/>
      <c r="S19" s="15"/>
      <c r="U19" s="13" t="s">
        <v>13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5"/>
      <c r="AJ19" s="31">
        <v>25</v>
      </c>
      <c r="AK19" s="32">
        <v>10.15</v>
      </c>
      <c r="AL19" s="35">
        <f t="shared" ref="AL19:AL33" si="4">0.4026*AJ19</f>
        <v>10.065</v>
      </c>
    </row>
    <row r="20" spans="2:38" ht="15.75" thickBot="1" x14ac:dyDescent="0.3"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5"/>
      <c r="U20" s="13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5"/>
      <c r="AJ20" s="28">
        <v>6</v>
      </c>
      <c r="AK20" s="27">
        <v>2.96</v>
      </c>
      <c r="AL20" s="37">
        <f t="shared" si="4"/>
        <v>2.4156</v>
      </c>
    </row>
    <row r="21" spans="2:38" x14ac:dyDescent="0.25">
      <c r="I21" s="16" t="s">
        <v>14</v>
      </c>
      <c r="J21" s="7"/>
      <c r="K21" s="14"/>
      <c r="L21" s="14"/>
      <c r="M21" s="14"/>
      <c r="N21" s="14"/>
      <c r="O21" s="14"/>
      <c r="P21" s="14"/>
      <c r="Q21" s="14"/>
      <c r="R21" s="14"/>
      <c r="S21" s="15"/>
      <c r="U21" s="97" t="s">
        <v>14</v>
      </c>
      <c r="V21" s="97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5"/>
      <c r="AJ21" s="28">
        <v>8</v>
      </c>
      <c r="AK21" s="27">
        <v>3</v>
      </c>
      <c r="AL21" s="37">
        <f t="shared" si="4"/>
        <v>3.2208000000000001</v>
      </c>
    </row>
    <row r="22" spans="2:38" ht="15" customHeight="1" x14ac:dyDescent="0.25">
      <c r="I22" s="17" t="s">
        <v>15</v>
      </c>
      <c r="J22" s="4">
        <v>0.99735974088331703</v>
      </c>
      <c r="K22" s="14"/>
      <c r="L22" s="14"/>
      <c r="M22" s="14"/>
      <c r="N22" s="14"/>
      <c r="O22" s="14"/>
      <c r="P22" s="104" t="s">
        <v>16</v>
      </c>
      <c r="Q22" s="104"/>
      <c r="R22" s="104"/>
      <c r="S22" s="15"/>
      <c r="U22" s="98" t="s">
        <v>15</v>
      </c>
      <c r="V22" s="98">
        <v>0.99915822190686221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5"/>
      <c r="AJ22" s="28">
        <v>17</v>
      </c>
      <c r="AK22" s="27">
        <v>6.88</v>
      </c>
      <c r="AL22" s="37">
        <f t="shared" si="4"/>
        <v>6.8441999999999998</v>
      </c>
    </row>
    <row r="23" spans="2:38" x14ac:dyDescent="0.25">
      <c r="I23" s="17" t="s">
        <v>17</v>
      </c>
      <c r="J23" s="8">
        <v>0.99472645273483717</v>
      </c>
      <c r="K23" s="14"/>
      <c r="L23" s="14"/>
      <c r="M23" s="14"/>
      <c r="N23" s="14"/>
      <c r="O23" s="14"/>
      <c r="P23" s="104"/>
      <c r="Q23" s="104"/>
      <c r="R23" s="104"/>
      <c r="S23" s="15"/>
      <c r="U23" s="98" t="s">
        <v>17</v>
      </c>
      <c r="V23" s="99">
        <v>0.99831715240408259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5"/>
      <c r="AJ23" s="28">
        <v>2</v>
      </c>
      <c r="AK23" s="27">
        <v>0.28000000000000003</v>
      </c>
      <c r="AL23" s="37">
        <f t="shared" si="4"/>
        <v>0.80520000000000003</v>
      </c>
    </row>
    <row r="24" spans="2:38" x14ac:dyDescent="0.25">
      <c r="I24" s="17" t="s">
        <v>18</v>
      </c>
      <c r="J24" s="4">
        <v>0.99432079525290162</v>
      </c>
      <c r="K24" s="14"/>
      <c r="L24" s="14"/>
      <c r="M24" s="14"/>
      <c r="N24" s="14"/>
      <c r="O24" s="14"/>
      <c r="P24" s="104"/>
      <c r="Q24" s="104"/>
      <c r="R24" s="104"/>
      <c r="S24" s="15"/>
      <c r="U24" s="98" t="s">
        <v>18</v>
      </c>
      <c r="V24" s="98">
        <v>0.92688858097551119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5"/>
      <c r="AJ24" s="28">
        <v>13</v>
      </c>
      <c r="AK24" s="27">
        <v>5.0599999999999996</v>
      </c>
      <c r="AL24" s="37">
        <f t="shared" si="4"/>
        <v>5.2338000000000005</v>
      </c>
    </row>
    <row r="25" spans="2:38" x14ac:dyDescent="0.25">
      <c r="I25" s="17" t="s">
        <v>19</v>
      </c>
      <c r="J25" s="4">
        <v>0.30513890363851326</v>
      </c>
      <c r="K25" s="14"/>
      <c r="L25" s="14"/>
      <c r="M25" s="14"/>
      <c r="N25" s="14"/>
      <c r="O25" s="14"/>
      <c r="P25" s="14"/>
      <c r="Q25" s="14"/>
      <c r="R25" s="14"/>
      <c r="S25" s="15"/>
      <c r="U25" s="98" t="s">
        <v>19</v>
      </c>
      <c r="V25" s="98">
        <v>0.29882262067332377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5"/>
      <c r="AJ25" s="28">
        <v>23</v>
      </c>
      <c r="AK25" s="27">
        <v>9.14</v>
      </c>
      <c r="AL25" s="37">
        <f t="shared" si="4"/>
        <v>9.2598000000000003</v>
      </c>
    </row>
    <row r="26" spans="2:38" ht="15.75" thickBot="1" x14ac:dyDescent="0.3">
      <c r="I26" s="18" t="s">
        <v>20</v>
      </c>
      <c r="J26" s="5">
        <v>15</v>
      </c>
      <c r="K26" s="14"/>
      <c r="L26" s="14"/>
      <c r="M26" s="14"/>
      <c r="N26" s="14"/>
      <c r="O26" s="14"/>
      <c r="P26" s="14"/>
      <c r="Q26" s="14"/>
      <c r="R26" s="14"/>
      <c r="S26" s="15"/>
      <c r="U26" s="98" t="s">
        <v>20</v>
      </c>
      <c r="V26" s="98">
        <v>15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  <c r="AJ26" s="28">
        <v>30</v>
      </c>
      <c r="AK26" s="27">
        <v>11.86</v>
      </c>
      <c r="AL26" s="37">
        <f t="shared" si="4"/>
        <v>12.078000000000001</v>
      </c>
    </row>
    <row r="27" spans="2:38" x14ac:dyDescent="0.25">
      <c r="I27" s="13"/>
      <c r="J27" s="14"/>
      <c r="K27" s="14"/>
      <c r="L27" s="14"/>
      <c r="M27" s="14"/>
      <c r="N27" s="14"/>
      <c r="O27" s="14"/>
      <c r="P27" s="14"/>
      <c r="Q27" s="14"/>
      <c r="R27" s="14"/>
      <c r="S27" s="15"/>
      <c r="U27" s="13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5"/>
      <c r="AJ27" s="28">
        <v>28</v>
      </c>
      <c r="AK27" s="27">
        <v>11.69</v>
      </c>
      <c r="AL27" s="37">
        <f t="shared" si="4"/>
        <v>11.2728</v>
      </c>
    </row>
    <row r="28" spans="2:38" ht="15.75" thickBot="1" x14ac:dyDescent="0.3">
      <c r="I28" s="13" t="s">
        <v>21</v>
      </c>
      <c r="J28" s="14"/>
      <c r="K28" s="14"/>
      <c r="L28" s="14"/>
      <c r="M28" s="14"/>
      <c r="N28" s="14"/>
      <c r="O28" s="14"/>
      <c r="P28" s="14"/>
      <c r="Q28" s="14"/>
      <c r="R28" s="14"/>
      <c r="S28" s="15"/>
      <c r="U28" s="102" t="s">
        <v>21</v>
      </c>
      <c r="V28" s="103"/>
      <c r="W28" s="103"/>
      <c r="X28" s="103"/>
      <c r="Y28" s="103"/>
      <c r="Z28" s="103"/>
      <c r="AA28" s="14"/>
      <c r="AB28" s="14"/>
      <c r="AC28" s="14"/>
      <c r="AD28" s="14"/>
      <c r="AE28" s="14"/>
      <c r="AF28" s="14"/>
      <c r="AG28" s="15"/>
      <c r="AJ28" s="28">
        <v>14</v>
      </c>
      <c r="AK28" s="27">
        <v>6.04</v>
      </c>
      <c r="AL28" s="37">
        <f t="shared" si="4"/>
        <v>5.6364000000000001</v>
      </c>
    </row>
    <row r="29" spans="2:38" x14ac:dyDescent="0.25">
      <c r="I29" s="19"/>
      <c r="J29" s="6" t="s">
        <v>22</v>
      </c>
      <c r="K29" s="6" t="s">
        <v>23</v>
      </c>
      <c r="L29" s="6" t="s">
        <v>24</v>
      </c>
      <c r="M29" s="6" t="s">
        <v>25</v>
      </c>
      <c r="N29" s="6" t="s">
        <v>26</v>
      </c>
      <c r="O29" s="9" t="s">
        <v>27</v>
      </c>
      <c r="P29" s="14"/>
      <c r="Q29" s="14"/>
      <c r="R29" s="14"/>
      <c r="S29" s="15"/>
      <c r="U29" s="100"/>
      <c r="V29" s="100" t="s">
        <v>22</v>
      </c>
      <c r="W29" s="100" t="s">
        <v>23</v>
      </c>
      <c r="X29" s="100" t="s">
        <v>24</v>
      </c>
      <c r="Y29" s="100" t="s">
        <v>25</v>
      </c>
      <c r="Z29" s="100" t="s">
        <v>26</v>
      </c>
      <c r="AA29" s="9" t="s">
        <v>27</v>
      </c>
      <c r="AB29" s="14"/>
      <c r="AC29" s="14"/>
      <c r="AD29" s="14"/>
      <c r="AE29" s="14"/>
      <c r="AF29" s="14"/>
      <c r="AG29" s="15"/>
      <c r="AJ29" s="28">
        <v>19</v>
      </c>
      <c r="AK29" s="27">
        <v>7.57</v>
      </c>
      <c r="AL29" s="37">
        <f t="shared" si="4"/>
        <v>7.6494</v>
      </c>
    </row>
    <row r="30" spans="2:38" x14ac:dyDescent="0.25">
      <c r="I30" s="17" t="s">
        <v>28</v>
      </c>
      <c r="J30" s="4">
        <v>1</v>
      </c>
      <c r="K30" s="4">
        <v>228.31757324332173</v>
      </c>
      <c r="L30" s="4">
        <v>228.31757324332173</v>
      </c>
      <c r="M30" s="4">
        <v>2452.1338740961769</v>
      </c>
      <c r="N30" s="4">
        <v>3.3985057892771812E-16</v>
      </c>
      <c r="O30" s="20">
        <f>2*N30</f>
        <v>6.7970115785543624E-16</v>
      </c>
      <c r="P30" s="14" t="s">
        <v>29</v>
      </c>
      <c r="Q30" s="14"/>
      <c r="R30" s="14"/>
      <c r="S30" s="15"/>
      <c r="U30" s="98" t="s">
        <v>28</v>
      </c>
      <c r="V30" s="98">
        <v>1</v>
      </c>
      <c r="W30" s="98">
        <v>741.61537057923499</v>
      </c>
      <c r="X30" s="98">
        <v>741.61537057923499</v>
      </c>
      <c r="Y30" s="98">
        <v>8305.2322548777283</v>
      </c>
      <c r="Z30" s="98">
        <v>1.2512643865019299E-19</v>
      </c>
      <c r="AA30" s="20">
        <f>2*Z30</f>
        <v>2.5025287730038597E-19</v>
      </c>
      <c r="AB30" s="14"/>
      <c r="AC30" s="14" t="s">
        <v>30</v>
      </c>
      <c r="AD30" s="14"/>
      <c r="AE30" s="14"/>
      <c r="AF30" s="14"/>
      <c r="AG30" s="15"/>
      <c r="AJ30" s="28">
        <v>4</v>
      </c>
      <c r="AK30" s="27">
        <v>1.74</v>
      </c>
      <c r="AL30" s="37">
        <f t="shared" si="4"/>
        <v>1.6104000000000001</v>
      </c>
    </row>
    <row r="31" spans="2:38" ht="15.75" customHeight="1" x14ac:dyDescent="0.25">
      <c r="I31" s="17" t="s">
        <v>31</v>
      </c>
      <c r="J31" s="4">
        <v>13</v>
      </c>
      <c r="K31" s="4">
        <v>1.2104267566782805</v>
      </c>
      <c r="L31" s="8">
        <v>9.3109750513713882E-2</v>
      </c>
      <c r="M31" s="14" t="s">
        <v>32</v>
      </c>
      <c r="N31" s="4"/>
      <c r="O31" s="14"/>
      <c r="P31" s="14"/>
      <c r="Q31" s="14"/>
      <c r="R31" s="14"/>
      <c r="S31" s="15"/>
      <c r="U31" s="98" t="s">
        <v>31</v>
      </c>
      <c r="V31" s="98">
        <v>14</v>
      </c>
      <c r="W31" s="98">
        <v>1.2501294207650242</v>
      </c>
      <c r="X31" s="99">
        <v>8.9294958626073159E-2</v>
      </c>
      <c r="Y31" s="61" t="s">
        <v>32</v>
      </c>
      <c r="Z31" s="98"/>
      <c r="AA31" s="14"/>
      <c r="AB31" s="14"/>
      <c r="AC31" s="14"/>
      <c r="AD31" s="106" t="s">
        <v>33</v>
      </c>
      <c r="AE31" s="106"/>
      <c r="AF31" s="106"/>
      <c r="AG31" s="107"/>
      <c r="AH31" s="45"/>
      <c r="AJ31" s="28">
        <v>24</v>
      </c>
      <c r="AK31" s="27">
        <v>9.3800000000000008</v>
      </c>
      <c r="AL31" s="37">
        <f t="shared" si="4"/>
        <v>9.6623999999999999</v>
      </c>
    </row>
    <row r="32" spans="2:38" ht="15.75" thickBot="1" x14ac:dyDescent="0.3">
      <c r="I32" s="18" t="s">
        <v>34</v>
      </c>
      <c r="J32" s="5">
        <v>14</v>
      </c>
      <c r="K32" s="5">
        <v>229.52800000000002</v>
      </c>
      <c r="L32" s="5"/>
      <c r="M32" s="5"/>
      <c r="N32" s="5"/>
      <c r="O32" s="14"/>
      <c r="P32" s="14"/>
      <c r="Q32" s="14"/>
      <c r="R32" s="14"/>
      <c r="S32" s="15"/>
      <c r="U32" s="98" t="s">
        <v>34</v>
      </c>
      <c r="V32" s="98">
        <v>15</v>
      </c>
      <c r="W32" s="98">
        <v>742.8655</v>
      </c>
      <c r="X32" s="98"/>
      <c r="Y32" s="98"/>
      <c r="Z32" s="98"/>
      <c r="AA32" s="14"/>
      <c r="AB32" s="14"/>
      <c r="AC32" s="14"/>
      <c r="AD32" s="106"/>
      <c r="AE32" s="106"/>
      <c r="AF32" s="106"/>
      <c r="AG32" s="107"/>
      <c r="AH32" s="45"/>
      <c r="AJ32" s="28">
        <v>1</v>
      </c>
      <c r="AK32" s="27">
        <v>0.16</v>
      </c>
      <c r="AL32" s="37">
        <f t="shared" si="4"/>
        <v>0.40260000000000001</v>
      </c>
    </row>
    <row r="33" spans="9:38" ht="15.75" thickBot="1" x14ac:dyDescent="0.3"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5"/>
      <c r="U33" s="13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  <c r="AJ33" s="29">
        <v>5</v>
      </c>
      <c r="AK33" s="30">
        <v>1.84</v>
      </c>
      <c r="AL33" s="39">
        <f t="shared" si="4"/>
        <v>2.0129999999999999</v>
      </c>
    </row>
    <row r="34" spans="9:38" x14ac:dyDescent="0.25">
      <c r="I34" s="19"/>
      <c r="J34" s="24" t="s">
        <v>35</v>
      </c>
      <c r="K34" s="6" t="s">
        <v>19</v>
      </c>
      <c r="L34" s="6" t="s">
        <v>36</v>
      </c>
      <c r="M34" s="6" t="s">
        <v>37</v>
      </c>
      <c r="N34" s="6" t="s">
        <v>38</v>
      </c>
      <c r="O34" s="6" t="s">
        <v>39</v>
      </c>
      <c r="P34" s="24" t="s">
        <v>40</v>
      </c>
      <c r="Q34" s="24" t="s">
        <v>41</v>
      </c>
      <c r="R34" s="14"/>
      <c r="S34" s="15"/>
      <c r="U34" s="100"/>
      <c r="V34" s="100" t="s">
        <v>35</v>
      </c>
      <c r="W34" s="100" t="s">
        <v>19</v>
      </c>
      <c r="X34" s="100" t="s">
        <v>36</v>
      </c>
      <c r="Y34" s="100" t="s">
        <v>37</v>
      </c>
      <c r="Z34" s="100" t="s">
        <v>38</v>
      </c>
      <c r="AA34" s="100" t="s">
        <v>39</v>
      </c>
      <c r="AB34" s="100" t="s">
        <v>40</v>
      </c>
      <c r="AC34" s="100" t="s">
        <v>41</v>
      </c>
      <c r="AD34" s="14"/>
      <c r="AE34" s="14"/>
      <c r="AF34" s="14"/>
      <c r="AG34" s="15"/>
    </row>
    <row r="35" spans="9:38" x14ac:dyDescent="0.25">
      <c r="I35" s="17" t="s">
        <v>42</v>
      </c>
      <c r="J35" s="8">
        <v>-9.3755807200930796E-2</v>
      </c>
      <c r="K35" s="4">
        <v>0.14357735025822796</v>
      </c>
      <c r="L35" s="4">
        <v>-0.65299858948718792</v>
      </c>
      <c r="M35" s="4">
        <v>0.52513787218913566</v>
      </c>
      <c r="N35" s="4">
        <v>-0.4039358144767865</v>
      </c>
      <c r="O35" s="4">
        <v>0.21642420007492491</v>
      </c>
      <c r="P35" s="8">
        <v>-0.4039358144767865</v>
      </c>
      <c r="Q35" s="8">
        <v>0.21642420007492491</v>
      </c>
      <c r="R35" s="14" t="s">
        <v>43</v>
      </c>
      <c r="S35" s="15"/>
      <c r="U35" s="98" t="s">
        <v>42</v>
      </c>
      <c r="V35" s="98">
        <v>0</v>
      </c>
      <c r="W35" s="98" t="e">
        <v>#N/A</v>
      </c>
      <c r="X35" s="98" t="e">
        <v>#N/A</v>
      </c>
      <c r="Y35" s="98" t="e">
        <v>#N/A</v>
      </c>
      <c r="Z35" s="98" t="e">
        <v>#N/A</v>
      </c>
      <c r="AA35" s="98" t="e">
        <v>#N/A</v>
      </c>
      <c r="AB35" s="98" t="e">
        <v>#N/A</v>
      </c>
      <c r="AC35" s="98" t="e">
        <v>#N/A</v>
      </c>
      <c r="AD35" s="14"/>
      <c r="AE35" s="14"/>
      <c r="AF35" s="14"/>
      <c r="AG35" s="15"/>
    </row>
    <row r="36" spans="9:38" ht="15.75" thickBot="1" x14ac:dyDescent="0.3">
      <c r="I36" s="18" t="s">
        <v>2</v>
      </c>
      <c r="J36" s="25">
        <v>0.40710656213704999</v>
      </c>
      <c r="K36" s="5">
        <v>8.2212151603060172E-3</v>
      </c>
      <c r="L36" s="5">
        <v>49.51902537506345</v>
      </c>
      <c r="M36" s="5">
        <v>3.3985057892771812E-16</v>
      </c>
      <c r="N36" s="5">
        <v>0.38934570658668816</v>
      </c>
      <c r="O36" s="5">
        <v>0.42486741768741182</v>
      </c>
      <c r="P36" s="25">
        <v>0.38934570658668816</v>
      </c>
      <c r="Q36" s="25">
        <v>0.42486741768741182</v>
      </c>
      <c r="R36" s="14" t="s">
        <v>44</v>
      </c>
      <c r="S36" s="15"/>
      <c r="U36" s="98" t="s">
        <v>2</v>
      </c>
      <c r="V36" s="99">
        <v>0.40261857923497252</v>
      </c>
      <c r="W36" s="98">
        <v>4.4179207488822128E-3</v>
      </c>
      <c r="X36" s="98">
        <v>91.133046996562783</v>
      </c>
      <c r="Y36" s="98">
        <v>8.012367030160005E-21</v>
      </c>
      <c r="Z36" s="98">
        <v>0.39314308162449407</v>
      </c>
      <c r="AA36" s="98">
        <v>0.41209407684545096</v>
      </c>
      <c r="AB36" s="98">
        <v>0.39314308162449407</v>
      </c>
      <c r="AC36" s="98">
        <v>0.41209407684545096</v>
      </c>
      <c r="AD36" s="14"/>
      <c r="AE36" s="14"/>
      <c r="AF36" s="14"/>
      <c r="AG36" s="15"/>
    </row>
    <row r="37" spans="9:38" ht="15.75" thickBot="1" x14ac:dyDescent="0.3">
      <c r="I37" s="21"/>
      <c r="J37" s="22"/>
      <c r="K37" s="22"/>
      <c r="L37" s="22"/>
      <c r="M37" s="22"/>
      <c r="N37" s="22"/>
      <c r="O37" s="22"/>
      <c r="P37" s="22"/>
      <c r="Q37" s="22"/>
      <c r="R37" s="22"/>
      <c r="S37" s="23"/>
      <c r="U37" s="87" t="s">
        <v>45</v>
      </c>
      <c r="V37" s="88" t="s">
        <v>46</v>
      </c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3"/>
    </row>
    <row r="39" spans="9:38" x14ac:dyDescent="0.25">
      <c r="I39" s="1" t="s">
        <v>47</v>
      </c>
      <c r="T39" t="s">
        <v>48</v>
      </c>
      <c r="U39" s="1" t="s">
        <v>49</v>
      </c>
    </row>
    <row r="40" spans="9:38" x14ac:dyDescent="0.25">
      <c r="I40" t="s">
        <v>13</v>
      </c>
      <c r="P40" t="s">
        <v>50</v>
      </c>
      <c r="Q40">
        <f>7*V36</f>
        <v>2.8183300546448078</v>
      </c>
      <c r="R40" t="s">
        <v>51</v>
      </c>
      <c r="U40" t="s">
        <v>52</v>
      </c>
    </row>
    <row r="41" spans="9:38" ht="15.75" thickBot="1" x14ac:dyDescent="0.3"/>
    <row r="42" spans="9:38" x14ac:dyDescent="0.25">
      <c r="I42" s="7" t="s">
        <v>14</v>
      </c>
      <c r="J42" s="7"/>
      <c r="U42" s="60" t="s">
        <v>53</v>
      </c>
      <c r="V42" s="60" t="s">
        <v>54</v>
      </c>
      <c r="W42" s="60" t="s">
        <v>31</v>
      </c>
      <c r="X42" s="60" t="s">
        <v>55</v>
      </c>
    </row>
    <row r="43" spans="9:38" x14ac:dyDescent="0.25">
      <c r="I43" s="4" t="s">
        <v>15</v>
      </c>
      <c r="J43" s="4">
        <v>0.93205227216629005</v>
      </c>
      <c r="U43" s="86">
        <v>1</v>
      </c>
      <c r="V43" s="86">
        <v>10.065464480874313</v>
      </c>
      <c r="W43" s="86">
        <v>8.4535519125687131E-2</v>
      </c>
      <c r="X43" s="86">
        <v>0.29282446970540454</v>
      </c>
    </row>
    <row r="44" spans="9:38" x14ac:dyDescent="0.25">
      <c r="I44" s="4" t="s">
        <v>17</v>
      </c>
      <c r="J44" s="4">
        <v>0.86872143805034396</v>
      </c>
      <c r="U44" s="86">
        <v>2</v>
      </c>
      <c r="V44" s="86">
        <v>2.415711475409835</v>
      </c>
      <c r="W44" s="86">
        <v>0.54428852459016497</v>
      </c>
      <c r="X44" s="86">
        <v>1.8853731570854255</v>
      </c>
    </row>
    <row r="45" spans="9:38" x14ac:dyDescent="0.25">
      <c r="I45" s="4" t="s">
        <v>18</v>
      </c>
      <c r="J45" s="4">
        <v>0.85862308713113955</v>
      </c>
      <c r="U45" s="86">
        <v>3</v>
      </c>
      <c r="V45" s="86">
        <v>3.2209486338797801</v>
      </c>
      <c r="W45" s="86">
        <v>-0.22094863387978014</v>
      </c>
      <c r="X45" s="86">
        <v>-0.76534889969488085</v>
      </c>
    </row>
    <row r="46" spans="9:38" x14ac:dyDescent="0.25">
      <c r="I46" s="4" t="s">
        <v>19</v>
      </c>
      <c r="J46" s="4">
        <v>1.5224500943489507</v>
      </c>
      <c r="U46" s="86">
        <v>4</v>
      </c>
      <c r="V46" s="86">
        <v>6.8445158469945326</v>
      </c>
      <c r="W46" s="86">
        <v>3.5484153005467256E-2</v>
      </c>
      <c r="X46" s="86">
        <v>0.12291434883510487</v>
      </c>
    </row>
    <row r="47" spans="9:38" ht="12.75" customHeight="1" thickBot="1" x14ac:dyDescent="0.3">
      <c r="I47" s="5" t="s">
        <v>20</v>
      </c>
      <c r="J47" s="5">
        <v>15</v>
      </c>
      <c r="U47" s="86">
        <v>5</v>
      </c>
      <c r="V47" s="86">
        <v>0.80523715846994504</v>
      </c>
      <c r="W47" s="86">
        <v>-0.52523715846994501</v>
      </c>
      <c r="X47" s="86">
        <v>-1.8193807051668121</v>
      </c>
      <c r="Z47" s="105" t="s">
        <v>56</v>
      </c>
      <c r="AA47" s="105"/>
    </row>
    <row r="48" spans="9:38" x14ac:dyDescent="0.25">
      <c r="U48" s="86">
        <v>6</v>
      </c>
      <c r="V48" s="86">
        <v>5.2340415300546423</v>
      </c>
      <c r="W48" s="86">
        <v>-0.17404153005464273</v>
      </c>
      <c r="X48" s="86">
        <v>-0.60286633680211332</v>
      </c>
      <c r="Z48" s="105"/>
      <c r="AA48" s="105"/>
    </row>
    <row r="49" spans="9:29" ht="15.75" thickBot="1" x14ac:dyDescent="0.3">
      <c r="I49" t="s">
        <v>21</v>
      </c>
      <c r="U49" s="86">
        <v>7</v>
      </c>
      <c r="V49" s="86">
        <v>9.2602273224043685</v>
      </c>
      <c r="W49" s="86">
        <v>-0.12022732240436795</v>
      </c>
      <c r="X49" s="86">
        <v>-0.41645810295216057</v>
      </c>
      <c r="Z49" s="105"/>
      <c r="AA49" s="105"/>
    </row>
    <row r="50" spans="9:29" x14ac:dyDescent="0.25">
      <c r="I50" s="6"/>
      <c r="J50" s="6" t="s">
        <v>22</v>
      </c>
      <c r="K50" s="6" t="s">
        <v>23</v>
      </c>
      <c r="L50" s="6" t="s">
        <v>24</v>
      </c>
      <c r="M50" s="6" t="s">
        <v>25</v>
      </c>
      <c r="N50" s="6" t="s">
        <v>26</v>
      </c>
      <c r="O50" s="9" t="s">
        <v>27</v>
      </c>
      <c r="U50" s="86">
        <v>8</v>
      </c>
      <c r="V50" s="86">
        <v>12.078557377049176</v>
      </c>
      <c r="W50" s="86">
        <v>-0.21855737704917644</v>
      </c>
      <c r="X50" s="86">
        <v>-0.75706577183817636</v>
      </c>
      <c r="Z50" s="105"/>
      <c r="AA50" s="105"/>
    </row>
    <row r="51" spans="9:29" x14ac:dyDescent="0.25">
      <c r="I51" s="4" t="s">
        <v>28</v>
      </c>
      <c r="J51" s="4">
        <v>1</v>
      </c>
      <c r="K51" s="4">
        <v>199.39589423281936</v>
      </c>
      <c r="L51" s="4">
        <v>199.39589423281936</v>
      </c>
      <c r="M51" s="4">
        <v>86.026069503909994</v>
      </c>
      <c r="N51" s="4">
        <v>4.2772059427257431E-7</v>
      </c>
      <c r="O51" s="10">
        <f>2*N51</f>
        <v>8.5544118854514862E-7</v>
      </c>
      <c r="P51" t="s">
        <v>29</v>
      </c>
      <c r="U51" s="86">
        <v>9</v>
      </c>
      <c r="V51" s="86">
        <v>11.273320218579231</v>
      </c>
      <c r="W51" s="86">
        <v>0.41667978142076834</v>
      </c>
      <c r="X51" s="86">
        <v>1.4433463861514864</v>
      </c>
      <c r="Z51" s="105"/>
      <c r="AA51" s="105"/>
    </row>
    <row r="52" spans="9:29" x14ac:dyDescent="0.25">
      <c r="I52" s="4" t="s">
        <v>31</v>
      </c>
      <c r="J52" s="4">
        <v>13</v>
      </c>
      <c r="K52" s="4">
        <v>30.132105767180672</v>
      </c>
      <c r="L52" s="4">
        <v>2.3178542897831287</v>
      </c>
      <c r="M52" s="4"/>
      <c r="N52" s="4"/>
      <c r="U52" s="86">
        <v>10</v>
      </c>
      <c r="V52" s="86">
        <v>5.6366601092896156</v>
      </c>
      <c r="W52" s="86">
        <v>0.40333989071038445</v>
      </c>
      <c r="X52" s="86">
        <v>1.3971380412617078</v>
      </c>
      <c r="Z52" s="105"/>
      <c r="AA52" s="105"/>
    </row>
    <row r="53" spans="9:29" ht="15.75" thickBot="1" x14ac:dyDescent="0.3">
      <c r="I53" s="5" t="s">
        <v>34</v>
      </c>
      <c r="J53" s="5">
        <v>14</v>
      </c>
      <c r="K53" s="5">
        <v>229.52800000000002</v>
      </c>
      <c r="L53" s="5"/>
      <c r="M53" s="5"/>
      <c r="N53" s="5"/>
      <c r="U53" s="86">
        <v>11</v>
      </c>
      <c r="V53" s="86">
        <v>7.6497530054644782</v>
      </c>
      <c r="W53" s="86">
        <v>-7.9753005464477944E-2</v>
      </c>
      <c r="X53" s="86">
        <v>-0.27625821399198935</v>
      </c>
      <c r="Z53" s="105"/>
      <c r="AA53" s="105"/>
    </row>
    <row r="54" spans="9:29" ht="15.75" thickBot="1" x14ac:dyDescent="0.3">
      <c r="U54" s="86">
        <v>12</v>
      </c>
      <c r="V54" s="86">
        <v>1.6104743169398901</v>
      </c>
      <c r="W54" s="86">
        <v>0.12952568306010992</v>
      </c>
      <c r="X54" s="86">
        <v>0.44866690176605334</v>
      </c>
    </row>
    <row r="55" spans="9:29" x14ac:dyDescent="0.25">
      <c r="I55" s="6"/>
      <c r="J55" s="6" t="s">
        <v>35</v>
      </c>
      <c r="K55" s="6" t="s">
        <v>19</v>
      </c>
      <c r="L55" s="6" t="s">
        <v>36</v>
      </c>
      <c r="M55" s="6" t="s">
        <v>37</v>
      </c>
      <c r="N55" s="6" t="s">
        <v>38</v>
      </c>
      <c r="O55" s="6" t="s">
        <v>39</v>
      </c>
      <c r="P55" s="6" t="s">
        <v>40</v>
      </c>
      <c r="Q55" s="6" t="s">
        <v>41</v>
      </c>
      <c r="U55" s="86">
        <v>13</v>
      </c>
      <c r="V55" s="86">
        <v>9.66284590163934</v>
      </c>
      <c r="W55" s="86">
        <v>-0.2828459016393392</v>
      </c>
      <c r="X55" s="86">
        <v>-0.97975622569660659</v>
      </c>
    </row>
    <row r="56" spans="9:29" x14ac:dyDescent="0.25">
      <c r="I56" s="4" t="s">
        <v>42</v>
      </c>
      <c r="J56" s="4">
        <v>-2.6216169063951584</v>
      </c>
      <c r="K56" s="4">
        <v>0.99437707197960934</v>
      </c>
      <c r="L56" s="4">
        <v>-2.63644142676785</v>
      </c>
      <c r="M56" s="4">
        <v>2.0534450477484735E-2</v>
      </c>
      <c r="N56" s="4">
        <v>-4.7698379654051521</v>
      </c>
      <c r="O56" s="4">
        <v>-0.47339584738516427</v>
      </c>
      <c r="P56" s="4">
        <v>-4.7698379654051521</v>
      </c>
      <c r="Q56" s="4">
        <v>-0.47339584738516427</v>
      </c>
      <c r="U56" s="86">
        <v>14</v>
      </c>
      <c r="V56" s="86">
        <v>0.40261857923497252</v>
      </c>
      <c r="W56" s="86">
        <v>-0.24261857923497251</v>
      </c>
      <c r="X56" s="86">
        <v>-0.84041190661561493</v>
      </c>
    </row>
    <row r="57" spans="9:29" ht="15.75" thickBot="1" x14ac:dyDescent="0.3">
      <c r="I57" s="5" t="s">
        <v>4</v>
      </c>
      <c r="J57" s="5">
        <v>3.6507653645388753</v>
      </c>
      <c r="K57" s="5">
        <v>0.39361249947400623</v>
      </c>
      <c r="L57" s="5">
        <v>9.2750239624439779</v>
      </c>
      <c r="M57" s="5">
        <v>4.277205942725751E-7</v>
      </c>
      <c r="N57" s="5">
        <v>2.8004172578832547</v>
      </c>
      <c r="O57" s="5">
        <v>4.501113471194496</v>
      </c>
      <c r="P57" s="5">
        <v>2.8004172578832547</v>
      </c>
      <c r="Q57" s="5">
        <v>4.501113471194496</v>
      </c>
      <c r="U57" s="86">
        <v>15</v>
      </c>
      <c r="V57" s="86">
        <v>2.0130928961748626</v>
      </c>
      <c r="W57" s="86">
        <v>-0.17309289617486256</v>
      </c>
      <c r="X57" s="86">
        <v>-0.59958034275293492</v>
      </c>
    </row>
    <row r="59" spans="9:29" x14ac:dyDescent="0.25">
      <c r="AB59" s="45"/>
      <c r="AC59" s="45"/>
    </row>
    <row r="60" spans="9:29" x14ac:dyDescent="0.25">
      <c r="I60" s="1" t="s">
        <v>57</v>
      </c>
      <c r="AA60" s="45"/>
      <c r="AB60" s="45"/>
      <c r="AC60" s="45"/>
    </row>
    <row r="61" spans="9:29" x14ac:dyDescent="0.25">
      <c r="I61" t="s">
        <v>13</v>
      </c>
      <c r="AA61" s="45"/>
      <c r="AB61" s="45"/>
      <c r="AC61" s="45"/>
    </row>
    <row r="62" spans="9:29" ht="15.75" thickBot="1" x14ac:dyDescent="0.3"/>
    <row r="63" spans="9:29" x14ac:dyDescent="0.25">
      <c r="I63" s="7" t="s">
        <v>14</v>
      </c>
      <c r="J63" s="7"/>
    </row>
    <row r="64" spans="9:29" x14ac:dyDescent="0.25">
      <c r="I64" s="4" t="s">
        <v>15</v>
      </c>
      <c r="J64" s="4">
        <v>0.8598014123206309</v>
      </c>
    </row>
    <row r="65" spans="9:17" x14ac:dyDescent="0.25">
      <c r="I65" s="4" t="s">
        <v>17</v>
      </c>
      <c r="J65" s="4">
        <v>0.7392584686285516</v>
      </c>
    </row>
    <row r="66" spans="9:17" x14ac:dyDescent="0.25">
      <c r="I66" s="4" t="s">
        <v>18</v>
      </c>
      <c r="J66" s="4">
        <v>0.71920142775382478</v>
      </c>
    </row>
    <row r="67" spans="9:17" x14ac:dyDescent="0.25">
      <c r="I67" s="4" t="s">
        <v>19</v>
      </c>
      <c r="J67" s="4">
        <v>0.69798935546156093</v>
      </c>
    </row>
    <row r="68" spans="9:17" ht="15.75" thickBot="1" x14ac:dyDescent="0.3">
      <c r="I68" s="5" t="s">
        <v>20</v>
      </c>
      <c r="J68" s="5">
        <v>15</v>
      </c>
    </row>
    <row r="70" spans="9:17" ht="15.75" thickBot="1" x14ac:dyDescent="0.3">
      <c r="I70" t="s">
        <v>21</v>
      </c>
    </row>
    <row r="71" spans="9:17" x14ac:dyDescent="0.25">
      <c r="I71" s="6"/>
      <c r="J71" s="6" t="s">
        <v>22</v>
      </c>
      <c r="K71" s="6" t="s">
        <v>23</v>
      </c>
      <c r="L71" s="6" t="s">
        <v>24</v>
      </c>
      <c r="M71" s="6" t="s">
        <v>25</v>
      </c>
      <c r="N71" s="6" t="s">
        <v>26</v>
      </c>
      <c r="O71" s="9" t="s">
        <v>27</v>
      </c>
    </row>
    <row r="72" spans="9:17" x14ac:dyDescent="0.25">
      <c r="I72" s="4" t="s">
        <v>28</v>
      </c>
      <c r="J72" s="4">
        <v>1</v>
      </c>
      <c r="K72" s="4">
        <v>17.956721535742194</v>
      </c>
      <c r="L72" s="4">
        <v>17.956721535742194</v>
      </c>
      <c r="M72" s="4">
        <v>36.857803364207442</v>
      </c>
      <c r="N72" s="4">
        <v>3.9614614183825635E-5</v>
      </c>
      <c r="O72" s="10">
        <f>2*N72</f>
        <v>7.922922836765127E-5</v>
      </c>
      <c r="P72" t="s">
        <v>29</v>
      </c>
    </row>
    <row r="73" spans="9:17" x14ac:dyDescent="0.25">
      <c r="I73" s="4" t="s">
        <v>31</v>
      </c>
      <c r="J73" s="4">
        <v>13</v>
      </c>
      <c r="K73" s="4">
        <v>6.3334588243893881</v>
      </c>
      <c r="L73" s="4">
        <v>0.48718914033764527</v>
      </c>
      <c r="M73" s="4"/>
      <c r="N73" s="4"/>
    </row>
    <row r="74" spans="9:17" ht="15.75" thickBot="1" x14ac:dyDescent="0.3">
      <c r="I74" s="5" t="s">
        <v>34</v>
      </c>
      <c r="J74" s="5">
        <v>14</v>
      </c>
      <c r="K74" s="5">
        <v>24.290180360131583</v>
      </c>
      <c r="L74" s="5"/>
      <c r="M74" s="5"/>
      <c r="N74" s="5"/>
    </row>
    <row r="75" spans="9:17" ht="15.75" thickBot="1" x14ac:dyDescent="0.3"/>
    <row r="76" spans="9:17" x14ac:dyDescent="0.25">
      <c r="I76" s="6"/>
      <c r="J76" s="6" t="s">
        <v>35</v>
      </c>
      <c r="K76" s="6" t="s">
        <v>19</v>
      </c>
      <c r="L76" s="6" t="s">
        <v>36</v>
      </c>
      <c r="M76" s="6" t="s">
        <v>37</v>
      </c>
      <c r="N76" s="6" t="s">
        <v>38</v>
      </c>
      <c r="O76" s="6" t="s">
        <v>39</v>
      </c>
      <c r="P76" s="6" t="s">
        <v>40</v>
      </c>
      <c r="Q76" s="6" t="s">
        <v>41</v>
      </c>
    </row>
    <row r="77" spans="9:17" x14ac:dyDescent="0.25">
      <c r="I77" s="4" t="s">
        <v>42</v>
      </c>
      <c r="J77" s="4">
        <v>-0.3792080744577917</v>
      </c>
      <c r="K77" s="4">
        <v>0.32842571357056738</v>
      </c>
      <c r="L77" s="4">
        <v>-1.1546235839305345</v>
      </c>
      <c r="M77" s="4">
        <v>0.2690283630793473</v>
      </c>
      <c r="N77" s="4">
        <v>-1.0887286920320722</v>
      </c>
      <c r="O77" s="4">
        <v>0.33031254311648894</v>
      </c>
      <c r="P77" s="4">
        <v>-1.0887286920320722</v>
      </c>
      <c r="Q77" s="4">
        <v>0.33031254311648894</v>
      </c>
    </row>
    <row r="78" spans="9:17" ht="15.75" thickBot="1" x14ac:dyDescent="0.3">
      <c r="I78" s="5" t="s">
        <v>2</v>
      </c>
      <c r="J78" s="5">
        <v>0.1141699883873212</v>
      </c>
      <c r="K78" s="5">
        <v>1.8805601653635047E-2</v>
      </c>
      <c r="L78" s="5">
        <v>6.0710627870421048</v>
      </c>
      <c r="M78" s="5">
        <v>3.9614614183825635E-5</v>
      </c>
      <c r="N78" s="5">
        <v>7.3542956008883192E-2</v>
      </c>
      <c r="O78" s="5">
        <v>0.15479702076575921</v>
      </c>
      <c r="P78" s="5">
        <v>7.3542956008883192E-2</v>
      </c>
      <c r="Q78" s="5">
        <v>0.15479702076575921</v>
      </c>
    </row>
    <row r="81" spans="9:16" x14ac:dyDescent="0.25">
      <c r="I81" s="3" t="s">
        <v>58</v>
      </c>
    </row>
    <row r="82" spans="9:16" x14ac:dyDescent="0.25">
      <c r="I82" t="s">
        <v>13</v>
      </c>
    </row>
    <row r="83" spans="9:16" ht="15.75" thickBot="1" x14ac:dyDescent="0.3"/>
    <row r="84" spans="9:16" x14ac:dyDescent="0.25">
      <c r="I84" s="7" t="s">
        <v>14</v>
      </c>
      <c r="J84" s="7"/>
    </row>
    <row r="85" spans="9:16" x14ac:dyDescent="0.25">
      <c r="I85" s="4" t="s">
        <v>15</v>
      </c>
      <c r="J85" s="4">
        <v>0.9820433321013865</v>
      </c>
    </row>
    <row r="86" spans="9:16" x14ac:dyDescent="0.25">
      <c r="I86" s="4" t="s">
        <v>17</v>
      </c>
      <c r="J86" s="4">
        <v>0.96440910612479414</v>
      </c>
    </row>
    <row r="87" spans="9:16" x14ac:dyDescent="0.25">
      <c r="I87" s="4" t="s">
        <v>18</v>
      </c>
      <c r="J87" s="4">
        <v>0.96167134505747065</v>
      </c>
    </row>
    <row r="88" spans="9:16" x14ac:dyDescent="0.25">
      <c r="I88" s="4" t="s">
        <v>19</v>
      </c>
      <c r="J88" s="4">
        <v>0.25787731600168845</v>
      </c>
    </row>
    <row r="89" spans="9:16" ht="15.75" thickBot="1" x14ac:dyDescent="0.3">
      <c r="I89" s="5" t="s">
        <v>20</v>
      </c>
      <c r="J89" s="5">
        <v>15</v>
      </c>
    </row>
    <row r="91" spans="9:16" ht="15.75" thickBot="1" x14ac:dyDescent="0.3">
      <c r="I91" t="s">
        <v>21</v>
      </c>
    </row>
    <row r="92" spans="9:16" x14ac:dyDescent="0.25">
      <c r="I92" s="6"/>
      <c r="J92" s="6" t="s">
        <v>22</v>
      </c>
      <c r="K92" s="6" t="s">
        <v>23</v>
      </c>
      <c r="L92" s="6" t="s">
        <v>24</v>
      </c>
      <c r="M92" s="6" t="s">
        <v>25</v>
      </c>
      <c r="N92" s="6" t="s">
        <v>26</v>
      </c>
      <c r="O92" s="9" t="s">
        <v>27</v>
      </c>
    </row>
    <row r="93" spans="9:16" x14ac:dyDescent="0.25">
      <c r="I93" s="4" t="s">
        <v>28</v>
      </c>
      <c r="J93" s="4">
        <v>1</v>
      </c>
      <c r="K93" s="4">
        <v>23.425671128724531</v>
      </c>
      <c r="L93" s="4">
        <v>23.425671128724531</v>
      </c>
      <c r="M93" s="4">
        <v>352.26196969321938</v>
      </c>
      <c r="N93" s="4">
        <v>8.4553973042432848E-11</v>
      </c>
      <c r="O93" s="10">
        <f>2*N93</f>
        <v>1.691079460848657E-10</v>
      </c>
      <c r="P93" t="s">
        <v>29</v>
      </c>
    </row>
    <row r="94" spans="9:16" x14ac:dyDescent="0.25">
      <c r="I94" s="4" t="s">
        <v>31</v>
      </c>
      <c r="J94" s="4">
        <v>13</v>
      </c>
      <c r="K94" s="4">
        <v>0.86450923140705083</v>
      </c>
      <c r="L94" s="4">
        <v>6.6500710108234676E-2</v>
      </c>
      <c r="M94" s="4"/>
      <c r="N94" s="4"/>
    </row>
    <row r="95" spans="9:16" ht="15.75" thickBot="1" x14ac:dyDescent="0.3">
      <c r="I95" s="5" t="s">
        <v>34</v>
      </c>
      <c r="J95" s="5">
        <v>14</v>
      </c>
      <c r="K95" s="5">
        <v>24.290180360131583</v>
      </c>
      <c r="L95" s="5"/>
      <c r="M95" s="5"/>
      <c r="N95" s="5"/>
    </row>
    <row r="96" spans="9:16" ht="15.75" thickBot="1" x14ac:dyDescent="0.3"/>
    <row r="97" spans="9:17" x14ac:dyDescent="0.25">
      <c r="I97" s="6"/>
      <c r="J97" s="6" t="s">
        <v>35</v>
      </c>
      <c r="K97" s="6" t="s">
        <v>19</v>
      </c>
      <c r="L97" s="6" t="s">
        <v>36</v>
      </c>
      <c r="M97" s="6" t="s">
        <v>37</v>
      </c>
      <c r="N97" s="6" t="s">
        <v>38</v>
      </c>
      <c r="O97" s="6" t="s">
        <v>39</v>
      </c>
      <c r="P97" s="6" t="s">
        <v>40</v>
      </c>
      <c r="Q97" s="6" t="s">
        <v>41</v>
      </c>
    </row>
    <row r="98" spans="9:17" x14ac:dyDescent="0.25">
      <c r="I98" s="4" t="s">
        <v>42</v>
      </c>
      <c r="J98" s="4">
        <v>-1.6160428189495397</v>
      </c>
      <c r="K98" s="4">
        <v>0.1684306706456451</v>
      </c>
      <c r="L98" s="4">
        <v>-9.5947063130174843</v>
      </c>
      <c r="M98" s="4">
        <v>2.901560736786114E-7</v>
      </c>
      <c r="N98" s="4">
        <v>-1.9799151605993992</v>
      </c>
      <c r="O98" s="4">
        <v>-1.2521704772996802</v>
      </c>
      <c r="P98" s="4">
        <v>-1.9799151605993992</v>
      </c>
      <c r="Q98" s="4">
        <v>-1.2521704772996802</v>
      </c>
    </row>
    <row r="99" spans="9:17" ht="15.75" thickBot="1" x14ac:dyDescent="0.3">
      <c r="I99" s="5" t="s">
        <v>4</v>
      </c>
      <c r="J99" s="5">
        <v>1.2513299429593168</v>
      </c>
      <c r="K99" s="5">
        <v>6.6671305211143256E-2</v>
      </c>
      <c r="L99" s="5">
        <v>18.768643256592089</v>
      </c>
      <c r="M99" s="5">
        <v>8.4553973042432253E-11</v>
      </c>
      <c r="N99" s="5">
        <v>1.1072953448956984</v>
      </c>
      <c r="O99" s="5">
        <v>1.3953645410229352</v>
      </c>
      <c r="P99" s="5">
        <v>1.1072953448956984</v>
      </c>
      <c r="Q99" s="5">
        <v>1.3953645410229352</v>
      </c>
    </row>
    <row r="102" spans="9:17" x14ac:dyDescent="0.25">
      <c r="I102" s="1" t="s">
        <v>59</v>
      </c>
    </row>
    <row r="103" spans="9:17" x14ac:dyDescent="0.25">
      <c r="I103" t="s">
        <v>13</v>
      </c>
    </row>
    <row r="104" spans="9:17" ht="15.75" thickBot="1" x14ac:dyDescent="0.3"/>
    <row r="105" spans="9:17" x14ac:dyDescent="0.25">
      <c r="I105" s="7" t="s">
        <v>14</v>
      </c>
      <c r="J105" s="7"/>
    </row>
    <row r="106" spans="9:17" x14ac:dyDescent="0.25">
      <c r="I106" s="4" t="s">
        <v>15</v>
      </c>
      <c r="J106" s="4">
        <v>0.9820213905233055</v>
      </c>
    </row>
    <row r="107" spans="9:17" x14ac:dyDescent="0.25">
      <c r="I107" s="4" t="s">
        <v>17</v>
      </c>
      <c r="J107" s="4">
        <v>0.96436601144532641</v>
      </c>
    </row>
    <row r="108" spans="9:17" x14ac:dyDescent="0.25">
      <c r="I108" s="4" t="s">
        <v>18</v>
      </c>
      <c r="J108" s="4">
        <v>0.96162493540265914</v>
      </c>
    </row>
    <row r="109" spans="9:17" x14ac:dyDescent="0.25">
      <c r="I109" s="4" t="s">
        <v>19</v>
      </c>
      <c r="J109" s="4">
        <v>0.33933172001422407</v>
      </c>
    </row>
    <row r="110" spans="9:17" ht="15.75" thickBot="1" x14ac:dyDescent="0.3">
      <c r="I110" s="5" t="s">
        <v>20</v>
      </c>
      <c r="J110" s="5">
        <v>15</v>
      </c>
    </row>
    <row r="112" spans="9:17" ht="15.75" thickBot="1" x14ac:dyDescent="0.3">
      <c r="I112" t="s">
        <v>21</v>
      </c>
    </row>
    <row r="113" spans="2:17" x14ac:dyDescent="0.25">
      <c r="I113" s="6"/>
      <c r="J113" s="6" t="s">
        <v>22</v>
      </c>
      <c r="K113" s="6" t="s">
        <v>23</v>
      </c>
      <c r="L113" s="6" t="s">
        <v>24</v>
      </c>
      <c r="M113" s="6" t="s">
        <v>25</v>
      </c>
      <c r="N113" s="6" t="s">
        <v>26</v>
      </c>
      <c r="O113" s="9" t="s">
        <v>27</v>
      </c>
    </row>
    <row r="114" spans="2:17" x14ac:dyDescent="0.25">
      <c r="I114" s="4" t="s">
        <v>28</v>
      </c>
      <c r="J114" s="4">
        <v>1</v>
      </c>
      <c r="K114" s="4">
        <v>40.510698227874101</v>
      </c>
      <c r="L114" s="4">
        <v>40.510698227874101</v>
      </c>
      <c r="M114" s="4">
        <v>351.82023279695346</v>
      </c>
      <c r="N114" s="4">
        <v>8.5223312180466333E-11</v>
      </c>
      <c r="O114" s="10">
        <f>2*N114</f>
        <v>1.7044662436093267E-10</v>
      </c>
      <c r="P114" t="s">
        <v>29</v>
      </c>
    </row>
    <row r="115" spans="2:17" x14ac:dyDescent="0.25">
      <c r="I115" s="4" t="s">
        <v>31</v>
      </c>
      <c r="J115" s="4">
        <v>13</v>
      </c>
      <c r="K115" s="4">
        <v>1.4968982107015527</v>
      </c>
      <c r="L115" s="4">
        <v>0.11514601620781174</v>
      </c>
      <c r="M115" s="4"/>
      <c r="N115" s="4"/>
    </row>
    <row r="116" spans="2:17" ht="15.75" thickBot="1" x14ac:dyDescent="0.3">
      <c r="I116" s="5" t="s">
        <v>34</v>
      </c>
      <c r="J116" s="5">
        <v>14</v>
      </c>
      <c r="K116" s="5">
        <v>42.007596438575654</v>
      </c>
      <c r="L116" s="5"/>
      <c r="M116" s="5"/>
      <c r="N116" s="5"/>
    </row>
    <row r="117" spans="2:17" ht="15.75" thickBot="1" x14ac:dyDescent="0.3"/>
    <row r="118" spans="2:17" x14ac:dyDescent="0.25">
      <c r="I118" s="6"/>
      <c r="J118" s="6" t="s">
        <v>35</v>
      </c>
      <c r="K118" s="6" t="s">
        <v>19</v>
      </c>
      <c r="L118" s="6" t="s">
        <v>36</v>
      </c>
      <c r="M118" s="6" t="s">
        <v>37</v>
      </c>
      <c r="N118" s="6" t="s">
        <v>38</v>
      </c>
      <c r="O118" s="6" t="s">
        <v>39</v>
      </c>
      <c r="P118" s="6" t="s">
        <v>40</v>
      </c>
      <c r="Q118" s="6" t="s">
        <v>41</v>
      </c>
    </row>
    <row r="119" spans="2:17" x14ac:dyDescent="0.25">
      <c r="I119" s="4" t="s">
        <v>42</v>
      </c>
      <c r="J119" s="4">
        <v>-0.33302353988177025</v>
      </c>
      <c r="K119" s="4">
        <v>0.10792619051736065</v>
      </c>
      <c r="L119" s="4">
        <v>-3.0856601005314017</v>
      </c>
      <c r="M119" s="4">
        <v>8.6831599819388525E-3</v>
      </c>
      <c r="N119" s="4">
        <v>-0.56618389908690803</v>
      </c>
      <c r="O119" s="4">
        <v>-9.986318067663244E-2</v>
      </c>
      <c r="P119" s="4">
        <v>-0.56618389908690803</v>
      </c>
      <c r="Q119" s="4">
        <v>-9.986318067663244E-2</v>
      </c>
    </row>
    <row r="120" spans="2:17" ht="15.75" thickBot="1" x14ac:dyDescent="0.3">
      <c r="I120" s="5" t="s">
        <v>6</v>
      </c>
      <c r="J120" s="5">
        <v>6.5776642752449499</v>
      </c>
      <c r="K120" s="5">
        <v>0.3506802418928513</v>
      </c>
      <c r="L120" s="5">
        <v>18.756871615409473</v>
      </c>
      <c r="M120" s="5">
        <v>8.5223312180466333E-11</v>
      </c>
      <c r="N120" s="5">
        <v>5.8200656722188437</v>
      </c>
      <c r="O120" s="5">
        <v>7.3352628782710561</v>
      </c>
      <c r="P120" s="5">
        <v>5.8200656722188437</v>
      </c>
      <c r="Q120" s="5">
        <v>7.3352628782710561</v>
      </c>
    </row>
    <row r="125" spans="2:17" ht="18.75" x14ac:dyDescent="0.25">
      <c r="B125" s="108" t="s">
        <v>60</v>
      </c>
      <c r="C125" s="108"/>
      <c r="D125" s="108"/>
      <c r="E125" s="108"/>
      <c r="F125" s="108"/>
      <c r="G125" s="108"/>
      <c r="H125" s="108"/>
    </row>
    <row r="126" spans="2:17" ht="18.75" x14ac:dyDescent="0.25">
      <c r="B126" s="109" t="s">
        <v>61</v>
      </c>
      <c r="C126" s="109" t="s">
        <v>62</v>
      </c>
      <c r="D126" s="109" t="s">
        <v>63</v>
      </c>
      <c r="E126" s="109" t="s">
        <v>64</v>
      </c>
      <c r="F126" s="109"/>
      <c r="G126" s="109"/>
      <c r="H126" s="109" t="s">
        <v>65</v>
      </c>
    </row>
    <row r="127" spans="2:17" ht="37.5" x14ac:dyDescent="0.25">
      <c r="B127" s="109"/>
      <c r="C127" s="109"/>
      <c r="D127" s="109"/>
      <c r="E127" s="85" t="s">
        <v>66</v>
      </c>
      <c r="F127" s="85" t="s">
        <v>67</v>
      </c>
      <c r="G127" s="85" t="s">
        <v>68</v>
      </c>
      <c r="H127" s="109"/>
    </row>
    <row r="128" spans="2:17" ht="63" x14ac:dyDescent="0.25">
      <c r="B128" s="75" t="s">
        <v>69</v>
      </c>
      <c r="C128" s="76" t="s">
        <v>70</v>
      </c>
      <c r="D128" s="77" t="s">
        <v>71</v>
      </c>
      <c r="E128" s="77" t="s">
        <v>72</v>
      </c>
      <c r="F128" s="78">
        <f>O30</f>
        <v>6.7970115785543624E-16</v>
      </c>
      <c r="G128" s="77" t="s">
        <v>73</v>
      </c>
      <c r="H128" s="79">
        <f>J23</f>
        <v>0.99472645273483717</v>
      </c>
    </row>
    <row r="129" spans="2:8" ht="63" x14ac:dyDescent="0.25">
      <c r="B129" s="85" t="s">
        <v>74</v>
      </c>
      <c r="C129" s="80" t="s">
        <v>75</v>
      </c>
      <c r="D129" s="46" t="s">
        <v>76</v>
      </c>
      <c r="E129" s="46" t="s">
        <v>72</v>
      </c>
      <c r="F129" s="46">
        <f>O93</f>
        <v>1.691079460848657E-10</v>
      </c>
      <c r="G129" s="46" t="s">
        <v>73</v>
      </c>
      <c r="H129" s="81">
        <f>J86</f>
        <v>0.96440910612479414</v>
      </c>
    </row>
    <row r="130" spans="2:8" ht="63" x14ac:dyDescent="0.25">
      <c r="B130" s="82" t="s">
        <v>77</v>
      </c>
      <c r="C130" s="83" t="s">
        <v>78</v>
      </c>
      <c r="D130" s="74" t="s">
        <v>79</v>
      </c>
      <c r="E130" s="74" t="s">
        <v>72</v>
      </c>
      <c r="F130" s="74">
        <f>O72</f>
        <v>7.922922836765127E-5</v>
      </c>
      <c r="G130" s="74" t="s">
        <v>73</v>
      </c>
      <c r="H130" s="84">
        <f>J65</f>
        <v>0.7392584686285516</v>
      </c>
    </row>
    <row r="131" spans="2:8" ht="63" x14ac:dyDescent="0.25">
      <c r="B131" s="85" t="s">
        <v>80</v>
      </c>
      <c r="C131" s="80" t="s">
        <v>81</v>
      </c>
      <c r="D131" s="46" t="s">
        <v>82</v>
      </c>
      <c r="E131" s="46" t="s">
        <v>72</v>
      </c>
      <c r="F131" s="46">
        <f>O51</f>
        <v>8.5544118854514862E-7</v>
      </c>
      <c r="G131" s="46" t="s">
        <v>73</v>
      </c>
      <c r="H131" s="81">
        <f>J44</f>
        <v>0.86872143805034396</v>
      </c>
    </row>
    <row r="132" spans="2:8" ht="63" x14ac:dyDescent="0.25">
      <c r="B132" s="85" t="s">
        <v>83</v>
      </c>
      <c r="C132" s="46" t="s">
        <v>84</v>
      </c>
      <c r="D132" s="46" t="s">
        <v>85</v>
      </c>
      <c r="E132" s="46" t="s">
        <v>72</v>
      </c>
      <c r="F132" s="46">
        <f>O114</f>
        <v>1.7044662436093267E-10</v>
      </c>
      <c r="G132" s="46" t="s">
        <v>73</v>
      </c>
      <c r="H132" s="81">
        <f>J107</f>
        <v>0.96436601144532641</v>
      </c>
    </row>
    <row r="136" spans="2:8" x14ac:dyDescent="0.25">
      <c r="B136" s="101" t="s">
        <v>86</v>
      </c>
      <c r="C136" s="101"/>
      <c r="D136" s="101"/>
      <c r="E136" s="101"/>
      <c r="F136" s="101"/>
    </row>
  </sheetData>
  <mergeCells count="11">
    <mergeCell ref="B136:F136"/>
    <mergeCell ref="U28:Z28"/>
    <mergeCell ref="P22:R24"/>
    <mergeCell ref="Z47:AA53"/>
    <mergeCell ref="AD31:AG32"/>
    <mergeCell ref="B125:H125"/>
    <mergeCell ref="B126:B127"/>
    <mergeCell ref="C126:C127"/>
    <mergeCell ref="D126:D127"/>
    <mergeCell ref="E126:G126"/>
    <mergeCell ref="H126:H127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AE93-BDC5-4894-A161-29DE16FB480B}">
  <dimension ref="B1:R90"/>
  <sheetViews>
    <sheetView topLeftCell="A58" zoomScale="70" zoomScaleNormal="70" workbookViewId="0">
      <selection activeCell="J74" sqref="J74"/>
    </sheetView>
  </sheetViews>
  <sheetFormatPr baseColWidth="10" defaultColWidth="11.42578125" defaultRowHeight="15" x14ac:dyDescent="0.25"/>
  <cols>
    <col min="6" max="6" width="13.42578125" bestFit="1" customWidth="1"/>
    <col min="7" max="7" width="15.140625" customWidth="1"/>
    <col min="9" max="9" width="15.28515625" customWidth="1"/>
  </cols>
  <sheetData>
    <row r="1" spans="2:15" ht="15.75" thickBot="1" x14ac:dyDescent="0.3"/>
    <row r="2" spans="2:15" x14ac:dyDescent="0.25">
      <c r="B2" s="48" t="s">
        <v>54</v>
      </c>
      <c r="C2" s="48" t="s">
        <v>31</v>
      </c>
      <c r="D2" s="52"/>
    </row>
    <row r="3" spans="2:15" x14ac:dyDescent="0.25">
      <c r="B3" s="69">
        <v>10.065464480874313</v>
      </c>
      <c r="C3" s="69">
        <v>8.4535519125687131E-2</v>
      </c>
      <c r="D3" s="69"/>
    </row>
    <row r="4" spans="2:15" x14ac:dyDescent="0.25">
      <c r="B4" s="69">
        <v>2.415711475409835</v>
      </c>
      <c r="C4" s="69">
        <v>0.54428852459016497</v>
      </c>
      <c r="D4" s="69"/>
      <c r="E4" s="49" t="s">
        <v>87</v>
      </c>
      <c r="F4" s="10"/>
      <c r="G4" s="10"/>
      <c r="H4" s="10"/>
      <c r="I4" s="10"/>
    </row>
    <row r="5" spans="2:15" x14ac:dyDescent="0.25">
      <c r="B5" s="69">
        <v>3.2209486338797801</v>
      </c>
      <c r="C5" s="69">
        <v>-0.22094863387978014</v>
      </c>
      <c r="D5" s="69"/>
    </row>
    <row r="6" spans="2:15" x14ac:dyDescent="0.25">
      <c r="B6" s="69">
        <v>6.8445158469945326</v>
      </c>
      <c r="C6" s="69">
        <v>3.5484153005467256E-2</v>
      </c>
      <c r="D6" s="69"/>
    </row>
    <row r="7" spans="2:15" x14ac:dyDescent="0.25">
      <c r="B7" s="69">
        <v>0.80523715846994504</v>
      </c>
      <c r="C7" s="69">
        <v>-0.52523715846994501</v>
      </c>
      <c r="D7" s="69"/>
      <c r="E7" s="1" t="s">
        <v>88</v>
      </c>
    </row>
    <row r="8" spans="2:15" ht="15.75" thickBot="1" x14ac:dyDescent="0.3">
      <c r="B8" s="69">
        <v>5.2340415300546423</v>
      </c>
      <c r="C8" s="69">
        <v>-0.17404153005464273</v>
      </c>
      <c r="D8" s="69"/>
    </row>
    <row r="9" spans="2:15" x14ac:dyDescent="0.25">
      <c r="B9" s="69">
        <v>9.2602273224043685</v>
      </c>
      <c r="C9" s="69">
        <v>-0.12022732240436795</v>
      </c>
      <c r="D9" s="69"/>
      <c r="E9" s="92" t="s">
        <v>89</v>
      </c>
      <c r="F9" s="89">
        <f>SQRT(15)</f>
        <v>3.872983346207417</v>
      </c>
    </row>
    <row r="10" spans="2:15" ht="15.75" thickBot="1" x14ac:dyDescent="0.3">
      <c r="B10" s="69">
        <v>12.078557377049176</v>
      </c>
      <c r="C10" s="69">
        <v>-0.21855737704917644</v>
      </c>
      <c r="D10" s="69"/>
      <c r="E10" s="93" t="s">
        <v>90</v>
      </c>
      <c r="F10" s="90">
        <f>MIN(C3:C17)</f>
        <v>-0.52523715846994501</v>
      </c>
    </row>
    <row r="11" spans="2:15" x14ac:dyDescent="0.25">
      <c r="B11" s="69">
        <v>11.273320218579231</v>
      </c>
      <c r="C11" s="69">
        <v>0.41667978142076834</v>
      </c>
      <c r="D11" s="69"/>
      <c r="E11" s="93" t="s">
        <v>91</v>
      </c>
      <c r="F11" s="90">
        <f>MAX(C3:C17)</f>
        <v>0.54428852459016497</v>
      </c>
      <c r="I11" s="92" t="s">
        <v>92</v>
      </c>
      <c r="J11" s="95">
        <v>0</v>
      </c>
    </row>
    <row r="12" spans="2:15" ht="15.75" thickBot="1" x14ac:dyDescent="0.3">
      <c r="B12" s="69">
        <v>5.6366601092896156</v>
      </c>
      <c r="C12" s="69">
        <v>0.40333989071038445</v>
      </c>
      <c r="D12" s="69"/>
      <c r="E12" s="93" t="s">
        <v>93</v>
      </c>
      <c r="F12" s="90">
        <f>F11-F10</f>
        <v>1.0695256830601099</v>
      </c>
      <c r="I12" s="94" t="s">
        <v>94</v>
      </c>
      <c r="J12" s="91">
        <f>_xlfn.STDEV.S(C3:C17)</f>
        <v>0.29739035948822468</v>
      </c>
    </row>
    <row r="13" spans="2:15" ht="15.75" thickBot="1" x14ac:dyDescent="0.3">
      <c r="B13" s="69">
        <v>7.6497530054644782</v>
      </c>
      <c r="C13" s="69">
        <v>-7.9753005464477944E-2</v>
      </c>
      <c r="D13" s="69"/>
      <c r="E13" s="94" t="s">
        <v>95</v>
      </c>
      <c r="F13" s="91">
        <f>F12/4</f>
        <v>0.26738142076502747</v>
      </c>
      <c r="G13" s="73">
        <v>0.26740000000000003</v>
      </c>
    </row>
    <row r="14" spans="2:15" x14ac:dyDescent="0.25">
      <c r="B14" s="69">
        <v>1.6104743169398901</v>
      </c>
      <c r="C14" s="69">
        <v>0.12952568306010992</v>
      </c>
      <c r="D14" s="69"/>
    </row>
    <row r="15" spans="2:15" ht="15.75" thickBot="1" x14ac:dyDescent="0.3">
      <c r="B15" s="69">
        <v>9.66284590163934</v>
      </c>
      <c r="C15" s="69">
        <v>-0.2828459016393392</v>
      </c>
      <c r="D15" s="69"/>
    </row>
    <row r="16" spans="2:15" ht="15.75" thickBot="1" x14ac:dyDescent="0.3">
      <c r="B16" s="69">
        <v>0.40261857923497252</v>
      </c>
      <c r="C16" s="69">
        <v>-0.24261857923497251</v>
      </c>
      <c r="D16" s="69"/>
      <c r="E16" s="53" t="s">
        <v>96</v>
      </c>
      <c r="F16" s="43" t="s">
        <v>97</v>
      </c>
      <c r="G16" s="43" t="s">
        <v>98</v>
      </c>
      <c r="H16" s="43" t="s">
        <v>99</v>
      </c>
      <c r="I16" s="43" t="s">
        <v>37</v>
      </c>
      <c r="J16" s="43" t="s">
        <v>100</v>
      </c>
      <c r="K16" s="44" t="s">
        <v>101</v>
      </c>
      <c r="N16" s="6" t="s">
        <v>98</v>
      </c>
      <c r="O16" s="6" t="s">
        <v>99</v>
      </c>
    </row>
    <row r="17" spans="2:15" ht="15.75" thickBot="1" x14ac:dyDescent="0.3">
      <c r="B17" s="33">
        <v>2.0130928961748626</v>
      </c>
      <c r="C17" s="33">
        <v>-0.17309289617486256</v>
      </c>
      <c r="D17" s="26"/>
      <c r="E17" s="55">
        <v>1</v>
      </c>
      <c r="F17" s="56">
        <f>F10</f>
        <v>-0.52523715846994501</v>
      </c>
      <c r="G17" s="56">
        <f>F17+$G$13</f>
        <v>-0.25783715846994498</v>
      </c>
      <c r="H17" s="56">
        <v>2</v>
      </c>
      <c r="I17" s="56">
        <f>_xlfn.NORM.DIST(G17,$J$11,$J$12,1)</f>
        <v>0.19297126573857365</v>
      </c>
      <c r="J17" s="56">
        <f>I17*15</f>
        <v>2.8945689860786046</v>
      </c>
      <c r="K17" s="57">
        <f>POWER(H17-J17,2)/J17</f>
        <v>0.27646729951938032</v>
      </c>
      <c r="N17" s="54">
        <v>-0.25783715846994498</v>
      </c>
      <c r="O17" s="4">
        <v>2</v>
      </c>
    </row>
    <row r="18" spans="2:15" x14ac:dyDescent="0.25">
      <c r="E18" s="51">
        <v>2</v>
      </c>
      <c r="F18" s="36">
        <f>G17</f>
        <v>-0.25783715846994498</v>
      </c>
      <c r="G18" s="34">
        <f>F18+$G$13</f>
        <v>9.562841530055044E-3</v>
      </c>
      <c r="H18" s="36">
        <v>7</v>
      </c>
      <c r="I18" s="36">
        <f>_xlfn.NORM.DIST(G18,$J$11,$J$12,1)-_xlfn.NORM.DIST(F18,$J$11,$J$12,1)</f>
        <v>0.31985485431726796</v>
      </c>
      <c r="J18" s="34">
        <f>I18*15</f>
        <v>4.7978228147590194</v>
      </c>
      <c r="K18" s="37">
        <f>POWER(H18-J18,2)/J18</f>
        <v>1.0107885477299496</v>
      </c>
      <c r="N18" s="54">
        <v>9.562841530055044E-3</v>
      </c>
      <c r="O18" s="4">
        <v>7</v>
      </c>
    </row>
    <row r="19" spans="2:15" x14ac:dyDescent="0.25">
      <c r="E19" s="51">
        <v>3</v>
      </c>
      <c r="F19" s="36">
        <f>G18</f>
        <v>9.562841530055044E-3</v>
      </c>
      <c r="G19" s="34">
        <f>F19+$G$13</f>
        <v>0.27696284153005507</v>
      </c>
      <c r="H19" s="36">
        <v>3</v>
      </c>
      <c r="I19" s="36">
        <f>_xlfn.NORM.DIST(G19,$J$11,$J$12,1)-_xlfn.NORM.DIST(F19,$J$11,$J$12,1)</f>
        <v>0.31132746097043074</v>
      </c>
      <c r="J19" s="34">
        <f>I19*15</f>
        <v>4.6699119145564607</v>
      </c>
      <c r="K19" s="37">
        <f>POWER(H19-J19,2)/J19</f>
        <v>0.5971431267654822</v>
      </c>
      <c r="N19" s="54">
        <v>0.27696284153005507</v>
      </c>
      <c r="O19" s="4">
        <v>3</v>
      </c>
    </row>
    <row r="20" spans="2:15" ht="15.75" thickBot="1" x14ac:dyDescent="0.3">
      <c r="E20" s="58">
        <v>4</v>
      </c>
      <c r="F20" s="38">
        <f>G19</f>
        <v>0.27696284153005507</v>
      </c>
      <c r="G20" s="59">
        <f>F20+$G$13</f>
        <v>0.5443628415300551</v>
      </c>
      <c r="H20" s="38">
        <v>3</v>
      </c>
      <c r="I20" s="38">
        <f>1-_xlfn.NORM.DIST(F20,$J$11,$J$12,1)</f>
        <v>0.17584641897372766</v>
      </c>
      <c r="J20" s="59">
        <f>I20*15</f>
        <v>2.6376962846059149</v>
      </c>
      <c r="K20" s="39">
        <f>POWER(H20-J20,2)/J20</f>
        <v>4.9764630960144732E-2</v>
      </c>
      <c r="N20" s="5" t="s">
        <v>102</v>
      </c>
      <c r="O20" s="5">
        <v>3</v>
      </c>
    </row>
    <row r="21" spans="2:15" x14ac:dyDescent="0.25">
      <c r="E21" s="26"/>
      <c r="F21" s="26"/>
      <c r="G21" s="26"/>
      <c r="H21">
        <f>SUM(H17:H20)</f>
        <v>15</v>
      </c>
      <c r="I21">
        <f>SUM(I17:I20)</f>
        <v>1</v>
      </c>
      <c r="J21">
        <f>SUM(J17:J20)</f>
        <v>15</v>
      </c>
      <c r="K21" s="10">
        <f>SUM(K17:K20)</f>
        <v>1.9341636049749567</v>
      </c>
      <c r="L21" t="s">
        <v>103</v>
      </c>
    </row>
    <row r="24" spans="2:15" x14ac:dyDescent="0.25">
      <c r="E24" t="s">
        <v>104</v>
      </c>
    </row>
    <row r="25" spans="2:15" x14ac:dyDescent="0.25">
      <c r="E25" t="s">
        <v>105</v>
      </c>
    </row>
    <row r="26" spans="2:15" ht="15.75" thickBot="1" x14ac:dyDescent="0.3"/>
    <row r="27" spans="2:15" x14ac:dyDescent="0.25">
      <c r="E27" s="92" t="s">
        <v>103</v>
      </c>
      <c r="F27" s="95">
        <f>K21</f>
        <v>1.9341636049749567</v>
      </c>
    </row>
    <row r="28" spans="2:15" ht="15.75" thickBot="1" x14ac:dyDescent="0.3">
      <c r="E28" s="94" t="s">
        <v>106</v>
      </c>
      <c r="F28" s="91">
        <f>_xlfn.CHISQ.INV.RT(0.05,4-1-1)</f>
        <v>5.9914645471079817</v>
      </c>
    </row>
    <row r="30" spans="2:15" x14ac:dyDescent="0.25">
      <c r="E30" t="s">
        <v>107</v>
      </c>
    </row>
    <row r="31" spans="2:15" x14ac:dyDescent="0.25">
      <c r="E31" t="s">
        <v>108</v>
      </c>
    </row>
    <row r="32" spans="2:15" x14ac:dyDescent="0.25">
      <c r="E32" t="s">
        <v>109</v>
      </c>
    </row>
    <row r="33" spans="5:5" x14ac:dyDescent="0.25">
      <c r="E33" t="s">
        <v>110</v>
      </c>
    </row>
    <row r="36" spans="5:5" x14ac:dyDescent="0.25">
      <c r="E36" s="1" t="s">
        <v>111</v>
      </c>
    </row>
    <row r="52" spans="5:11" x14ac:dyDescent="0.25">
      <c r="E52" s="105" t="s">
        <v>112</v>
      </c>
      <c r="F52" s="105"/>
      <c r="G52" s="105"/>
      <c r="H52" s="105"/>
      <c r="I52" s="105"/>
      <c r="J52" s="105"/>
    </row>
    <row r="53" spans="5:11" x14ac:dyDescent="0.25">
      <c r="E53" s="105"/>
      <c r="F53" s="105"/>
      <c r="G53" s="105"/>
      <c r="H53" s="105"/>
      <c r="I53" s="105"/>
      <c r="J53" s="105"/>
    </row>
    <row r="56" spans="5:11" x14ac:dyDescent="0.25">
      <c r="E56" s="1" t="s">
        <v>113</v>
      </c>
    </row>
    <row r="57" spans="5:11" ht="15.75" thickBot="1" x14ac:dyDescent="0.3"/>
    <row r="58" spans="5:11" ht="15.75" thickBot="1" x14ac:dyDescent="0.3">
      <c r="E58" s="62" t="s">
        <v>31</v>
      </c>
      <c r="F58" s="63" t="s">
        <v>114</v>
      </c>
      <c r="G58" s="63" t="s">
        <v>115</v>
      </c>
      <c r="H58" s="64" t="s">
        <v>116</v>
      </c>
    </row>
    <row r="59" spans="5:11" x14ac:dyDescent="0.25">
      <c r="E59" s="50">
        <v>8.4535519125687131E-2</v>
      </c>
      <c r="F59" s="34">
        <f t="shared" ref="F59:F73" si="0">E59*E59</f>
        <v>7.1462539938494151E-3</v>
      </c>
      <c r="G59" s="34"/>
      <c r="H59" s="35"/>
    </row>
    <row r="60" spans="5:11" x14ac:dyDescent="0.25">
      <c r="E60" s="51">
        <v>0.54428852459016497</v>
      </c>
      <c r="F60" s="36">
        <f t="shared" si="0"/>
        <v>0.29624999800053864</v>
      </c>
      <c r="G60" s="36">
        <f t="shared" ref="G60:G73" si="1">E60-E59</f>
        <v>0.45975300546447784</v>
      </c>
      <c r="H60" s="37">
        <f t="shared" ref="H60:H73" si="2">G60*G60</f>
        <v>0.21137282603362018</v>
      </c>
      <c r="J60" t="s">
        <v>117</v>
      </c>
    </row>
    <row r="61" spans="5:11" x14ac:dyDescent="0.25">
      <c r="E61" s="51">
        <v>-0.22094863387978014</v>
      </c>
      <c r="F61" s="36">
        <f t="shared" si="0"/>
        <v>4.8818298813341127E-2</v>
      </c>
      <c r="G61" s="36">
        <f t="shared" si="1"/>
        <v>-0.76523715846994511</v>
      </c>
      <c r="H61" s="37">
        <f t="shared" si="2"/>
        <v>0.58558790870315591</v>
      </c>
      <c r="J61" t="s">
        <v>118</v>
      </c>
    </row>
    <row r="62" spans="5:11" x14ac:dyDescent="0.25">
      <c r="E62" s="51">
        <v>3.5484153005467256E-2</v>
      </c>
      <c r="F62" s="36">
        <f t="shared" si="0"/>
        <v>1.2591251145154109E-3</v>
      </c>
      <c r="G62" s="36">
        <f t="shared" si="1"/>
        <v>0.2564327868852474</v>
      </c>
      <c r="H62" s="37">
        <f t="shared" si="2"/>
        <v>6.5757774189734705E-2</v>
      </c>
    </row>
    <row r="63" spans="5:11" ht="15.75" thickBot="1" x14ac:dyDescent="0.3">
      <c r="E63" s="51">
        <v>-0.52523715846994501</v>
      </c>
      <c r="F63" s="36">
        <f t="shared" si="0"/>
        <v>0.27587407263758212</v>
      </c>
      <c r="G63" s="36">
        <f t="shared" si="1"/>
        <v>-0.56072131147541227</v>
      </c>
      <c r="H63" s="37">
        <f t="shared" si="2"/>
        <v>0.3144083891427063</v>
      </c>
    </row>
    <row r="64" spans="5:11" ht="15.75" thickBot="1" x14ac:dyDescent="0.3">
      <c r="E64" s="51">
        <v>-0.17404153005464273</v>
      </c>
      <c r="F64" s="36">
        <f t="shared" si="0"/>
        <v>3.0290454183761112E-2</v>
      </c>
      <c r="G64" s="36">
        <f t="shared" si="1"/>
        <v>0.35119562841530227</v>
      </c>
      <c r="H64" s="37">
        <f t="shared" si="2"/>
        <v>0.12333836941801907</v>
      </c>
      <c r="J64" s="72" t="s">
        <v>103</v>
      </c>
      <c r="K64" s="96">
        <f>H74/F74</f>
        <v>1.736150592057238</v>
      </c>
    </row>
    <row r="65" spans="5:18" x14ac:dyDescent="0.25">
      <c r="E65" s="51">
        <v>-0.12022732240436795</v>
      </c>
      <c r="F65" s="36">
        <f t="shared" si="0"/>
        <v>1.4454609052523836E-2</v>
      </c>
      <c r="G65" s="36">
        <f t="shared" si="1"/>
        <v>5.3814207650274781E-2</v>
      </c>
      <c r="H65" s="37">
        <f t="shared" si="2"/>
        <v>2.8959689450268927E-3</v>
      </c>
    </row>
    <row r="66" spans="5:18" ht="15.75" thickBot="1" x14ac:dyDescent="0.3">
      <c r="E66" s="51">
        <v>-0.21855737704917644</v>
      </c>
      <c r="F66" s="36">
        <f t="shared" si="0"/>
        <v>4.7767327062615876E-2</v>
      </c>
      <c r="G66" s="36">
        <f t="shared" si="1"/>
        <v>-9.8330054644808484E-2</v>
      </c>
      <c r="H66" s="37">
        <f t="shared" si="2"/>
        <v>9.6687996464510234E-3</v>
      </c>
    </row>
    <row r="67" spans="5:18" ht="15.75" thickBot="1" x14ac:dyDescent="0.3">
      <c r="E67" s="51">
        <v>0.41667978142076834</v>
      </c>
      <c r="F67" s="36">
        <f t="shared" si="0"/>
        <v>0.17362204024485928</v>
      </c>
      <c r="G67" s="36">
        <f t="shared" si="1"/>
        <v>0.63523715846994477</v>
      </c>
      <c r="H67" s="37">
        <f t="shared" si="2"/>
        <v>0.40352624750096971</v>
      </c>
      <c r="J67" s="110" t="s">
        <v>119</v>
      </c>
      <c r="K67" s="111"/>
      <c r="L67" s="112"/>
      <c r="M67" s="14"/>
      <c r="R67" s="14"/>
    </row>
    <row r="68" spans="5:18" ht="15.75" thickBot="1" x14ac:dyDescent="0.3">
      <c r="E68" s="51">
        <v>0.40333989071038445</v>
      </c>
      <c r="F68" s="36">
        <f t="shared" si="0"/>
        <v>0.16268306743826488</v>
      </c>
      <c r="G68" s="36">
        <f t="shared" si="1"/>
        <v>-1.3339890710383884E-2</v>
      </c>
      <c r="H68" s="37">
        <f t="shared" si="2"/>
        <v>1.7795268416498624E-4</v>
      </c>
      <c r="J68" s="70" t="s">
        <v>120</v>
      </c>
      <c r="K68" s="72" t="s">
        <v>121</v>
      </c>
      <c r="L68" s="71" t="s">
        <v>122</v>
      </c>
      <c r="M68" s="14"/>
      <c r="R68" s="14"/>
    </row>
    <row r="69" spans="5:18" x14ac:dyDescent="0.25">
      <c r="E69" s="51">
        <v>-7.9753005464477944E-2</v>
      </c>
      <c r="F69" s="36">
        <f t="shared" si="0"/>
        <v>6.3605418806170488E-3</v>
      </c>
      <c r="G69" s="36">
        <f t="shared" si="1"/>
        <v>-0.4830928961748624</v>
      </c>
      <c r="H69" s="37">
        <f t="shared" si="2"/>
        <v>0.23337874633461639</v>
      </c>
      <c r="J69" s="50">
        <v>15</v>
      </c>
      <c r="K69" s="34">
        <v>1.08</v>
      </c>
      <c r="L69" s="35">
        <v>1.36</v>
      </c>
      <c r="M69" s="14"/>
      <c r="R69" s="14"/>
    </row>
    <row r="70" spans="5:18" ht="15.75" thickBot="1" x14ac:dyDescent="0.3">
      <c r="E70" s="51">
        <v>0.12952568306010992</v>
      </c>
      <c r="F70" s="36">
        <f t="shared" si="0"/>
        <v>1.6776902572188047E-2</v>
      </c>
      <c r="G70" s="36">
        <f t="shared" si="1"/>
        <v>0.20927868852458786</v>
      </c>
      <c r="H70" s="37">
        <f t="shared" si="2"/>
        <v>4.3797569470571465E-2</v>
      </c>
      <c r="J70" s="58">
        <v>20</v>
      </c>
      <c r="K70" s="38">
        <v>1.2</v>
      </c>
      <c r="L70" s="39">
        <v>1.41</v>
      </c>
      <c r="M70" s="14"/>
      <c r="R70" s="14"/>
    </row>
    <row r="71" spans="5:18" x14ac:dyDescent="0.25">
      <c r="E71" s="51">
        <v>-0.2828459016393392</v>
      </c>
      <c r="F71" s="36">
        <f t="shared" si="0"/>
        <v>8.0001804074170749E-2</v>
      </c>
      <c r="G71" s="36">
        <f t="shared" si="1"/>
        <v>-0.41237158469944912</v>
      </c>
      <c r="H71" s="37">
        <f t="shared" si="2"/>
        <v>0.17005032386753494</v>
      </c>
      <c r="M71" s="14"/>
      <c r="R71" s="14"/>
    </row>
    <row r="72" spans="5:18" x14ac:dyDescent="0.25">
      <c r="E72" s="51">
        <v>-0.24261857923497251</v>
      </c>
      <c r="F72" s="36">
        <f t="shared" si="0"/>
        <v>5.8863774989996634E-2</v>
      </c>
      <c r="G72" s="36">
        <f t="shared" si="1"/>
        <v>4.0227322404366689E-2</v>
      </c>
      <c r="H72" s="37">
        <f t="shared" si="2"/>
        <v>1.6182374678248622E-3</v>
      </c>
      <c r="M72" s="14"/>
      <c r="R72" s="14"/>
    </row>
    <row r="73" spans="5:18" ht="15.75" thickBot="1" x14ac:dyDescent="0.3">
      <c r="E73" s="58">
        <v>-0.17309289617486256</v>
      </c>
      <c r="F73" s="38">
        <f t="shared" si="0"/>
        <v>2.9961150706201752E-2</v>
      </c>
      <c r="G73" s="38">
        <f t="shared" si="1"/>
        <v>6.952568306010995E-2</v>
      </c>
      <c r="H73" s="39">
        <f t="shared" si="2"/>
        <v>4.8338206049748592E-3</v>
      </c>
      <c r="M73" s="14"/>
      <c r="R73" s="14"/>
    </row>
    <row r="74" spans="5:18" ht="15.75" thickBot="1" x14ac:dyDescent="0.3">
      <c r="F74" s="73">
        <f>SUM(F59:F73)</f>
        <v>1.2501294207650258</v>
      </c>
      <c r="G74" t="s">
        <v>123</v>
      </c>
      <c r="H74" s="73">
        <f>SUM(H60:H73)</f>
        <v>2.1704129340093714</v>
      </c>
      <c r="I74" t="s">
        <v>124</v>
      </c>
      <c r="J74" t="s">
        <v>125</v>
      </c>
      <c r="L74" t="s">
        <v>126</v>
      </c>
      <c r="M74" s="14"/>
      <c r="R74" s="14"/>
    </row>
    <row r="75" spans="5:18" x14ac:dyDescent="0.25">
      <c r="J75" t="s">
        <v>127</v>
      </c>
      <c r="M75" s="14"/>
      <c r="R75" s="14"/>
    </row>
    <row r="76" spans="5:18" x14ac:dyDescent="0.25">
      <c r="J76" s="105" t="s">
        <v>128</v>
      </c>
      <c r="K76" s="105"/>
      <c r="L76" s="105"/>
      <c r="M76" s="65"/>
      <c r="R76" s="14"/>
    </row>
    <row r="77" spans="5:18" x14ac:dyDescent="0.25">
      <c r="J77" s="105"/>
      <c r="K77" s="105"/>
      <c r="L77" s="105"/>
      <c r="M77" s="65"/>
    </row>
    <row r="78" spans="5:18" x14ac:dyDescent="0.25">
      <c r="J78" s="105"/>
      <c r="K78" s="105"/>
      <c r="L78" s="105"/>
      <c r="M78" s="45"/>
    </row>
    <row r="79" spans="5:18" x14ac:dyDescent="0.25">
      <c r="G79" t="s">
        <v>129</v>
      </c>
    </row>
    <row r="80" spans="5:18" x14ac:dyDescent="0.25">
      <c r="G80" t="s">
        <v>130</v>
      </c>
    </row>
    <row r="82" spans="5:8" x14ac:dyDescent="0.25">
      <c r="E82" s="14"/>
    </row>
    <row r="83" spans="5:8" x14ac:dyDescent="0.25">
      <c r="E83" t="s">
        <v>131</v>
      </c>
    </row>
    <row r="84" spans="5:8" x14ac:dyDescent="0.25">
      <c r="E84" s="66" t="s">
        <v>132</v>
      </c>
      <c r="F84" s="67"/>
      <c r="G84" s="67"/>
      <c r="H84" s="67"/>
    </row>
    <row r="90" spans="5:8" x14ac:dyDescent="0.25">
      <c r="F90" s="68"/>
      <c r="G90" s="68"/>
      <c r="H90" s="68"/>
    </row>
  </sheetData>
  <sortState xmlns:xlrd2="http://schemas.microsoft.com/office/spreadsheetml/2017/richdata2" ref="N17:N19">
    <sortCondition ref="N17"/>
  </sortState>
  <mergeCells count="3">
    <mergeCell ref="E52:J53"/>
    <mergeCell ref="J76:L78"/>
    <mergeCell ref="J67:L6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2021BA6F6D45419DA3C7E381C356DD" ma:contentTypeVersion="12" ma:contentTypeDescription="Create a new document." ma:contentTypeScope="" ma:versionID="f5c216bedfe3dee8a30d467e5d9bdeb9">
  <xsd:schema xmlns:xsd="http://www.w3.org/2001/XMLSchema" xmlns:xs="http://www.w3.org/2001/XMLSchema" xmlns:p="http://schemas.microsoft.com/office/2006/metadata/properties" xmlns:ns3="21a9a82a-555b-4adc-9cfb-1fded7981f7f" xmlns:ns4="0fad08f5-3708-4ef3-b8d5-b961ab3071c9" targetNamespace="http://schemas.microsoft.com/office/2006/metadata/properties" ma:root="true" ma:fieldsID="02993f5aa6a4f127d2c52c59f998d8c0" ns3:_="" ns4:_="">
    <xsd:import namespace="21a9a82a-555b-4adc-9cfb-1fded7981f7f"/>
    <xsd:import namespace="0fad08f5-3708-4ef3-b8d5-b961ab3071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9a82a-555b-4adc-9cfb-1fded7981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d08f5-3708-4ef3-b8d5-b961ab307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ED8830-4A4E-4054-955E-4F8C88AE9A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53B773-1B27-4DE0-8229-140EB42BA8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FF2647-A851-4CE0-96D6-D68AB690B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9a82a-555b-4adc-9cfb-1fded7981f7f"/>
    <ds:schemaRef ds:uri="0fad08f5-3708-4ef3-b8d5-b961ab307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</vt:lpstr>
      <vt:lpstr>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De León</dc:creator>
  <cp:keywords/>
  <dc:description/>
  <cp:lastModifiedBy>Jennifer De León</cp:lastModifiedBy>
  <cp:revision/>
  <dcterms:created xsi:type="dcterms:W3CDTF">2021-07-05T20:37:19Z</dcterms:created>
  <dcterms:modified xsi:type="dcterms:W3CDTF">2021-07-07T06:37:03Z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0x010100322021BA6F6D45419DA3C7E381C356DD</vt:lpwstr>
  </property>
</Properties>
</file>