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\Downloads\P2\"/>
    </mc:Choice>
  </mc:AlternateContent>
  <xr:revisionPtr revIDLastSave="0" documentId="13_ncr:1_{755D8074-6A4F-4FE0-959B-424AE0377A28}" xr6:coauthVersionLast="47" xr6:coauthVersionMax="47" xr10:uidLastSave="{00000000-0000-0000-0000-000000000000}"/>
  <bookViews>
    <workbookView xWindow="-120" yWindow="-120" windowWidth="20730" windowHeight="11160" xr2:uid="{E2490301-3B1F-4167-BA95-E53095D9C1CC}"/>
  </bookViews>
  <sheets>
    <sheet name="Avalúo_Propiedades" sheetId="1" r:id="rId1"/>
    <sheet name="Modelos_Linealizables" sheetId="2" r:id="rId2"/>
    <sheet name="RegresiónOrigen_y_Atipicos" sheetId="3" r:id="rId3"/>
    <sheet name="Supuestos_Model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1" i="4" l="1"/>
  <c r="I71" i="4"/>
  <c r="G71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48" i="4"/>
  <c r="H52" i="4"/>
  <c r="H49" i="4"/>
  <c r="H50" i="4"/>
  <c r="H51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8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47" i="4"/>
  <c r="G23" i="4"/>
  <c r="C28" i="4"/>
  <c r="I18" i="4"/>
  <c r="G9" i="4"/>
  <c r="G10" i="4" s="1"/>
  <c r="G8" i="4"/>
  <c r="G7" i="4"/>
  <c r="G13" i="4" s="1"/>
  <c r="H13" i="4" s="1"/>
  <c r="G6" i="4"/>
  <c r="B14" i="3"/>
  <c r="B15" i="3"/>
  <c r="B16" i="3"/>
  <c r="B17" i="3"/>
  <c r="B18" i="3"/>
  <c r="B19" i="3"/>
  <c r="B20" i="3"/>
  <c r="B21" i="3"/>
  <c r="B22" i="3"/>
  <c r="B23" i="3"/>
  <c r="B24" i="3"/>
  <c r="B25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B3" i="3"/>
  <c r="B4" i="3"/>
  <c r="B5" i="3"/>
  <c r="B6" i="3"/>
  <c r="B7" i="3"/>
  <c r="B8" i="3"/>
  <c r="B9" i="3"/>
  <c r="B10" i="3"/>
  <c r="B11" i="3"/>
  <c r="B12" i="3"/>
  <c r="B13" i="3"/>
  <c r="A3" i="3"/>
  <c r="A4" i="3"/>
  <c r="A5" i="3"/>
  <c r="A6" i="3"/>
  <c r="A7" i="3"/>
  <c r="A8" i="3"/>
  <c r="A9" i="3"/>
  <c r="A10" i="3"/>
  <c r="A11" i="3"/>
  <c r="A12" i="3"/>
  <c r="B2" i="3"/>
  <c r="A2" i="3"/>
  <c r="L14" i="3"/>
  <c r="N119" i="2"/>
  <c r="N97" i="2"/>
  <c r="N75" i="2"/>
  <c r="N53" i="2"/>
  <c r="N3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F2" i="2"/>
  <c r="E2" i="2"/>
  <c r="D2" i="2"/>
  <c r="C2" i="2"/>
  <c r="G14" i="4" l="1"/>
  <c r="H14" i="4" s="1"/>
  <c r="J13" i="4"/>
  <c r="J14" i="4" l="1"/>
  <c r="G15" i="4"/>
  <c r="H15" i="4" s="1"/>
  <c r="G16" i="4" l="1"/>
  <c r="H16" i="4" s="1"/>
  <c r="J15" i="4"/>
  <c r="G17" i="4" l="1"/>
  <c r="H17" i="4" s="1"/>
  <c r="J17" i="4" s="1"/>
  <c r="J16" i="4"/>
  <c r="J18" i="4" l="1"/>
</calcChain>
</file>

<file path=xl/sharedStrings.xml><?xml version="1.0" encoding="utf-8"?>
<sst xmlns="http://schemas.openxmlformats.org/spreadsheetml/2006/main" count="300" uniqueCount="111">
  <si>
    <t>x1</t>
  </si>
  <si>
    <t>x2</t>
  </si>
  <si>
    <t>x3</t>
  </si>
  <si>
    <t>x4</t>
  </si>
  <si>
    <t>x5</t>
  </si>
  <si>
    <t>x6</t>
  </si>
  <si>
    <t>x7</t>
  </si>
  <si>
    <t>x8</t>
  </si>
  <si>
    <t>x9</t>
  </si>
  <si>
    <t>y</t>
  </si>
  <si>
    <t>Modelo Líneal</t>
  </si>
  <si>
    <t>X*</t>
  </si>
  <si>
    <t>Y*</t>
  </si>
  <si>
    <t>1/X</t>
  </si>
  <si>
    <t>1/Y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</si>
  <si>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</si>
  <si>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</si>
  <si>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</si>
  <si>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</si>
  <si>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</si>
  <si>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</si>
  <si>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</si>
  <si>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</si>
  <si>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</si>
  <si>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</si>
  <si>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</si>
  <si>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</si>
  <si>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</si>
  <si>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</si>
  <si>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</si>
  <si>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</si>
  <si>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</si>
  <si>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</si>
  <si>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</si>
  <si>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</si>
  <si>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</si>
  <si>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</si>
  <si>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</si>
  <si>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</si>
  <si>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Modelo Logarítmico</t>
  </si>
  <si>
    <t>Modelo Recíproco</t>
  </si>
  <si>
    <t>Modelo Potencia</t>
  </si>
  <si>
    <t>Modelo Exponencial</t>
  </si>
  <si>
    <t>&lt;--PH modelo significativo</t>
  </si>
  <si>
    <t>alfa=.05</t>
  </si>
  <si>
    <t>&lt;--estimación varianza de los residuales</t>
  </si>
  <si>
    <t>&lt;--No muestra evidencia de  regresión al origen</t>
  </si>
  <si>
    <t>&lt;--X* afecta de manera positiva a Y*</t>
  </si>
  <si>
    <t>Sin regresión al origen</t>
  </si>
  <si>
    <t>Revisión de datos atipicos</t>
  </si>
  <si>
    <t>Análisis de los residuales</t>
  </si>
  <si>
    <t>Observación</t>
  </si>
  <si>
    <t>Pronóstico Y*</t>
  </si>
  <si>
    <t>Residuos estándares</t>
  </si>
  <si>
    <t>Sin evidencia de datos atípicos ya que el valor</t>
  </si>
  <si>
    <t>absoluto de los residuales no es mayor a 3</t>
  </si>
  <si>
    <t>Sin evidencia de datos atípicos, todos los residuales se encuentran entre -3 y 3</t>
  </si>
  <si>
    <t>Revisión de cumplimiento de supuestos</t>
  </si>
  <si>
    <t>Media cero y distribución normal</t>
  </si>
  <si>
    <t>Varianza constante</t>
  </si>
  <si>
    <t>n</t>
  </si>
  <si>
    <t># de clases</t>
  </si>
  <si>
    <t>min</t>
  </si>
  <si>
    <t>max</t>
  </si>
  <si>
    <t>rango</t>
  </si>
  <si>
    <t>Ancho de clase</t>
  </si>
  <si>
    <t>Clase</t>
  </si>
  <si>
    <t>Li</t>
  </si>
  <si>
    <t>Ls</t>
  </si>
  <si>
    <t>Frecuencia</t>
  </si>
  <si>
    <t>Datos--Analisis datos--Histograma--Entrada:Residuos,Rango:Ls</t>
  </si>
  <si>
    <t>Probabilidad esperada</t>
  </si>
  <si>
    <t>Cocientes</t>
  </si>
  <si>
    <t>H0:Los residuales provienen de población normal de media cer0</t>
  </si>
  <si>
    <t>Ha: Los residuales provienen de alguna otra distribución</t>
  </si>
  <si>
    <t>EP</t>
  </si>
  <si>
    <t>&lt;--EP</t>
  </si>
  <si>
    <t>X2 tabla</t>
  </si>
  <si>
    <t>Region de rechazo</t>
  </si>
  <si>
    <t>Rechazo H0 si EP=1.57&gt;X2 tabla=7.81</t>
  </si>
  <si>
    <t>No rechazo H0</t>
  </si>
  <si>
    <t>Por lo tanto los residuos provienen de distr normal con media cero</t>
  </si>
  <si>
    <t>Por lo que se cumple el supuesto de variazna constante</t>
  </si>
  <si>
    <t>Dada la gráfica nose aprecian patrones visibles</t>
  </si>
  <si>
    <t>Incorrelación</t>
  </si>
  <si>
    <t>c/uno al cuadrado</t>
  </si>
  <si>
    <t>Cuadrado de restas</t>
  </si>
  <si>
    <t>Restas</t>
  </si>
  <si>
    <t>&lt;--denominador</t>
  </si>
  <si>
    <t>&lt;--numerador</t>
  </si>
  <si>
    <t>H0: los residuales estan incorrelacionados</t>
  </si>
  <si>
    <t>Ha: los residuales correlacionados</t>
  </si>
  <si>
    <t>Buscamos en la tabla de Durbin-Watson el 24, este caso seria entre 20 y 25</t>
  </si>
  <si>
    <t>alfa de 0.05</t>
  </si>
  <si>
    <t>dL</t>
  </si>
  <si>
    <t>dU</t>
  </si>
  <si>
    <t>EP&lt;Dl</t>
  </si>
  <si>
    <t>EP&lt;Du</t>
  </si>
  <si>
    <t>EP&lt;Dl&lt;Du</t>
  </si>
  <si>
    <t>Rechazo H0</t>
  </si>
  <si>
    <t>Los residuales estan correlacionados, NO son independientes</t>
  </si>
  <si>
    <t>alfa de 0.01</t>
  </si>
  <si>
    <t>EP&gt;dL</t>
  </si>
  <si>
    <t>EP&lt;dU</t>
  </si>
  <si>
    <t>dL&lt;EP&lt;dU</t>
  </si>
  <si>
    <t>no es concluyente</t>
  </si>
  <si>
    <t>alfa de 0.025</t>
  </si>
  <si>
    <t>Eligo otro modelo porque nose cumple con ningún alfa</t>
  </si>
  <si>
    <t>El supuesto de incorrelación nose cumple</t>
  </si>
  <si>
    <t>LOS SUPUESTOS DEL MODELO NOSE CUMPLEN</t>
  </si>
  <si>
    <t>*La mayoría de los datos de la normal se encuentran entre (-3,3)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</si>
</sst>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2" borderId="0" xfId="0" applyFill="1"/>
    <xf numFmtId="0" fontId="0" fillId="2" borderId="0" xfId="0" applyFill="1" applyBorder="1" applyAlignment="1"/>
    <xf numFmtId="0" fontId="0" fillId="2" borderId="0" xfId="0" applyFill="1" applyBorder="1"/>
    <xf numFmtId="0" fontId="1" fillId="2" borderId="3" xfId="0" applyFont="1" applyFill="1" applyBorder="1" applyAlignment="1">
      <alignment horizontal="center"/>
    </xf>
    <xf numFmtId="0" fontId="0" fillId="0" borderId="10" xfId="0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Avalúo_Propiedades!$M$14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Avalúo_Propiedades!$L$15:$L$38</c:f>
              <c:numCache>
                <c:formatCode>General</c:formatCode>
                <c:ptCount val="24"/>
                <c:pt idx="0">
                  <c:v>3.472</c:v>
                </c:pt>
                <c:pt idx="1">
                  <c:v>3.5310000000000001</c:v>
                </c:pt>
                <c:pt idx="2">
                  <c:v>2.2749999999999999</c:v>
                </c:pt>
                <c:pt idx="3">
                  <c:v>4.05</c:v>
                </c:pt>
                <c:pt idx="4">
                  <c:v>4.4550000000000001</c:v>
                </c:pt>
                <c:pt idx="5">
                  <c:v>4.4550000000000001</c:v>
                </c:pt>
                <c:pt idx="6">
                  <c:v>5.85</c:v>
                </c:pt>
                <c:pt idx="7">
                  <c:v>9.52</c:v>
                </c:pt>
                <c:pt idx="8">
                  <c:v>6.4349999999999996</c:v>
                </c:pt>
                <c:pt idx="9">
                  <c:v>4.9882999999999997</c:v>
                </c:pt>
                <c:pt idx="10">
                  <c:v>5.52</c:v>
                </c:pt>
                <c:pt idx="11">
                  <c:v>6.6660000000000004</c:v>
                </c:pt>
                <c:pt idx="12">
                  <c:v>5</c:v>
                </c:pt>
                <c:pt idx="13">
                  <c:v>5.15</c:v>
                </c:pt>
                <c:pt idx="14">
                  <c:v>6.9020000000000001</c:v>
                </c:pt>
                <c:pt idx="15">
                  <c:v>7.1020000000000003</c:v>
                </c:pt>
                <c:pt idx="16">
                  <c:v>7.8</c:v>
                </c:pt>
                <c:pt idx="17">
                  <c:v>5.52</c:v>
                </c:pt>
                <c:pt idx="18">
                  <c:v>5</c:v>
                </c:pt>
                <c:pt idx="19">
                  <c:v>9.89</c:v>
                </c:pt>
                <c:pt idx="20">
                  <c:v>6.7264999999999997</c:v>
                </c:pt>
                <c:pt idx="21">
                  <c:v>9.15</c:v>
                </c:pt>
                <c:pt idx="22">
                  <c:v>8</c:v>
                </c:pt>
                <c:pt idx="23">
                  <c:v>7.3262</c:v>
                </c:pt>
              </c:numCache>
            </c:numRef>
          </c:xVal>
          <c:yVal>
            <c:numRef>
              <c:f>Avalúo_Propiedades!$M$15:$M$38</c:f>
              <c:numCache>
                <c:formatCode>General</c:formatCode>
                <c:ptCount val="24"/>
                <c:pt idx="0">
                  <c:v>25.9</c:v>
                </c:pt>
                <c:pt idx="1">
                  <c:v>29.5</c:v>
                </c:pt>
                <c:pt idx="2">
                  <c:v>27.9</c:v>
                </c:pt>
                <c:pt idx="3">
                  <c:v>25.9</c:v>
                </c:pt>
                <c:pt idx="4">
                  <c:v>29.9</c:v>
                </c:pt>
                <c:pt idx="5">
                  <c:v>29.9</c:v>
                </c:pt>
                <c:pt idx="6">
                  <c:v>30.9</c:v>
                </c:pt>
                <c:pt idx="7">
                  <c:v>28.9</c:v>
                </c:pt>
                <c:pt idx="8">
                  <c:v>35.9</c:v>
                </c:pt>
                <c:pt idx="9">
                  <c:v>31.5</c:v>
                </c:pt>
                <c:pt idx="10">
                  <c:v>31</c:v>
                </c:pt>
                <c:pt idx="11">
                  <c:v>30.9</c:v>
                </c:pt>
                <c:pt idx="12">
                  <c:v>30</c:v>
                </c:pt>
                <c:pt idx="13">
                  <c:v>36.9</c:v>
                </c:pt>
                <c:pt idx="14">
                  <c:v>41.9</c:v>
                </c:pt>
                <c:pt idx="15">
                  <c:v>40.5</c:v>
                </c:pt>
                <c:pt idx="16">
                  <c:v>43.9</c:v>
                </c:pt>
                <c:pt idx="17">
                  <c:v>37.5</c:v>
                </c:pt>
                <c:pt idx="18">
                  <c:v>37.9</c:v>
                </c:pt>
                <c:pt idx="19">
                  <c:v>44.5</c:v>
                </c:pt>
                <c:pt idx="20">
                  <c:v>37.9</c:v>
                </c:pt>
                <c:pt idx="21">
                  <c:v>38.9</c:v>
                </c:pt>
                <c:pt idx="22">
                  <c:v>36.9</c:v>
                </c:pt>
                <c:pt idx="23">
                  <c:v>45.8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D-4173-B538-926931217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21135"/>
        <c:axId val="328026543"/>
      </c:scatterChart>
      <c:valAx>
        <c:axId val="3280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026543"/>
        <c:crosses val="autoZero"/>
        <c:crossBetween val="midCat"/>
      </c:valAx>
      <c:valAx>
        <c:axId val="3280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0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Tamaño</a:t>
            </a:r>
            <a:r>
              <a:rPr lang="es-MX" baseline="0"/>
              <a:t> del Terreno vs Precio de venta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Modelos_Linealizables!$B$1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Modelos_Linealizables!$A$2:$A$25</c:f>
              <c:numCache>
                <c:formatCode>General</c:formatCode>
                <c:ptCount val="24"/>
                <c:pt idx="0">
                  <c:v>3.472</c:v>
                </c:pt>
                <c:pt idx="1">
                  <c:v>3.5310000000000001</c:v>
                </c:pt>
                <c:pt idx="2">
                  <c:v>2.2749999999999999</c:v>
                </c:pt>
                <c:pt idx="3">
                  <c:v>4.05</c:v>
                </c:pt>
                <c:pt idx="4">
                  <c:v>4.4550000000000001</c:v>
                </c:pt>
                <c:pt idx="5">
                  <c:v>4.4550000000000001</c:v>
                </c:pt>
                <c:pt idx="6">
                  <c:v>5.85</c:v>
                </c:pt>
                <c:pt idx="7">
                  <c:v>9.52</c:v>
                </c:pt>
                <c:pt idx="8">
                  <c:v>6.4349999999999996</c:v>
                </c:pt>
                <c:pt idx="9">
                  <c:v>4.9882999999999997</c:v>
                </c:pt>
                <c:pt idx="10">
                  <c:v>5.52</c:v>
                </c:pt>
                <c:pt idx="11">
                  <c:v>6.6660000000000004</c:v>
                </c:pt>
                <c:pt idx="12">
                  <c:v>5</c:v>
                </c:pt>
                <c:pt idx="13">
                  <c:v>5.15</c:v>
                </c:pt>
                <c:pt idx="14">
                  <c:v>6.9020000000000001</c:v>
                </c:pt>
                <c:pt idx="15">
                  <c:v>7.1020000000000003</c:v>
                </c:pt>
                <c:pt idx="16">
                  <c:v>7.8</c:v>
                </c:pt>
                <c:pt idx="17">
                  <c:v>5.52</c:v>
                </c:pt>
                <c:pt idx="18">
                  <c:v>5</c:v>
                </c:pt>
                <c:pt idx="19">
                  <c:v>9.89</c:v>
                </c:pt>
                <c:pt idx="20">
                  <c:v>6.7264999999999997</c:v>
                </c:pt>
                <c:pt idx="21">
                  <c:v>9.15</c:v>
                </c:pt>
                <c:pt idx="22">
                  <c:v>8</c:v>
                </c:pt>
                <c:pt idx="23">
                  <c:v>7.3262</c:v>
                </c:pt>
              </c:numCache>
            </c:numRef>
          </c:xVal>
          <c:yVal>
            <c:numRef>
              <c:f>Modelos_Linealizables!$B$2:$B$25</c:f>
              <c:numCache>
                <c:formatCode>General</c:formatCode>
                <c:ptCount val="24"/>
                <c:pt idx="0">
                  <c:v>25.9</c:v>
                </c:pt>
                <c:pt idx="1">
                  <c:v>29.5</c:v>
                </c:pt>
                <c:pt idx="2">
                  <c:v>27.9</c:v>
                </c:pt>
                <c:pt idx="3">
                  <c:v>25.9</c:v>
                </c:pt>
                <c:pt idx="4">
                  <c:v>29.9</c:v>
                </c:pt>
                <c:pt idx="5">
                  <c:v>29.9</c:v>
                </c:pt>
                <c:pt idx="6">
                  <c:v>30.9</c:v>
                </c:pt>
                <c:pt idx="7">
                  <c:v>28.9</c:v>
                </c:pt>
                <c:pt idx="8">
                  <c:v>35.9</c:v>
                </c:pt>
                <c:pt idx="9">
                  <c:v>31.5</c:v>
                </c:pt>
                <c:pt idx="10">
                  <c:v>31</c:v>
                </c:pt>
                <c:pt idx="11">
                  <c:v>30.9</c:v>
                </c:pt>
                <c:pt idx="12">
                  <c:v>30</c:v>
                </c:pt>
                <c:pt idx="13">
                  <c:v>36.9</c:v>
                </c:pt>
                <c:pt idx="14">
                  <c:v>41.9</c:v>
                </c:pt>
                <c:pt idx="15">
                  <c:v>40.5</c:v>
                </c:pt>
                <c:pt idx="16">
                  <c:v>43.9</c:v>
                </c:pt>
                <c:pt idx="17">
                  <c:v>37.5</c:v>
                </c:pt>
                <c:pt idx="18">
                  <c:v>37.9</c:v>
                </c:pt>
                <c:pt idx="19">
                  <c:v>44.5</c:v>
                </c:pt>
                <c:pt idx="20">
                  <c:v>37.9</c:v>
                </c:pt>
                <c:pt idx="21">
                  <c:v>38.9</c:v>
                </c:pt>
                <c:pt idx="22">
                  <c:v>36.9</c:v>
                </c:pt>
                <c:pt idx="23">
                  <c:v>45.8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7-40B5-BB85-4E18D8431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45727"/>
        <c:axId val="96944479"/>
      </c:scatterChart>
      <c:valAx>
        <c:axId val="9694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944479"/>
        <c:crosses val="autoZero"/>
        <c:crossBetween val="midCat"/>
      </c:valAx>
      <c:valAx>
        <c:axId val="969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94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y estimada vs Residuos</a:t>
            </a:r>
          </a:p>
        </c:rich>
      </c:tx>
      <c:layout>
        <c:manualLayout>
          <c:xMode val="edge"/>
          <c:yMode val="edge"/>
          <c:x val="0.343602235593960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Supuestos_Modelo!$C$1</c:f>
              <c:strCache>
                <c:ptCount val="1"/>
                <c:pt idx="0">
                  <c:v>Residuos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Supuestos_Modelo!$B$2:$B$25</c:f>
              <c:numCache>
                <c:formatCode>General</c:formatCode>
                <c:ptCount val="24"/>
                <c:pt idx="0">
                  <c:v>3.3651794947481526</c:v>
                </c:pt>
                <c:pt idx="1">
                  <c:v>3.3707642236279063</c:v>
                </c:pt>
                <c:pt idx="2">
                  <c:v>3.2250665312908375</c:v>
                </c:pt>
                <c:pt idx="3">
                  <c:v>3.4162153519083298</c:v>
                </c:pt>
                <c:pt idx="4">
                  <c:v>3.4478041590649884</c:v>
                </c:pt>
                <c:pt idx="5">
                  <c:v>3.4478041590649884</c:v>
                </c:pt>
                <c:pt idx="6">
                  <c:v>3.5380909709655106</c:v>
                </c:pt>
                <c:pt idx="7">
                  <c:v>3.6994826540755188</c:v>
                </c:pt>
                <c:pt idx="8">
                  <c:v>3.5696797781221692</c:v>
                </c:pt>
                <c:pt idx="9">
                  <c:v>3.4852785055804922</c:v>
                </c:pt>
                <c:pt idx="10">
                  <c:v>3.5188467914360189</c:v>
                </c:pt>
                <c:pt idx="11">
                  <c:v>3.5813687544602475</c:v>
                </c:pt>
                <c:pt idx="12">
                  <c:v>3.4860549643794032</c:v>
                </c:pt>
                <c:pt idx="13">
                  <c:v>3.4958516860486615</c:v>
                </c:pt>
                <c:pt idx="14">
                  <c:v>3.5928996730323881</c:v>
                </c:pt>
                <c:pt idx="15">
                  <c:v>3.6023670867655104</c:v>
                </c:pt>
                <c:pt idx="16">
                  <c:v>3.6334379058654784</c:v>
                </c:pt>
                <c:pt idx="17">
                  <c:v>3.5188467914360189</c:v>
                </c:pt>
                <c:pt idx="18">
                  <c:v>3.4860549643794032</c:v>
                </c:pt>
                <c:pt idx="19">
                  <c:v>3.7121199086384333</c:v>
                </c:pt>
                <c:pt idx="20">
                  <c:v>3.5843632288786433</c:v>
                </c:pt>
                <c:pt idx="21">
                  <c:v>3.6863443833880667</c:v>
                </c:pt>
                <c:pt idx="22">
                  <c:v>3.6418290279438019</c:v>
                </c:pt>
                <c:pt idx="23">
                  <c:v>3.6126681569598418</c:v>
                </c:pt>
              </c:numCache>
            </c:numRef>
          </c:xVal>
          <c:yVal>
            <c:numRef>
              <c:f>Supuestos_Modelo!$C$2:$C$25</c:f>
              <c:numCache>
                <c:formatCode>General</c:formatCode>
                <c:ptCount val="24"/>
                <c:pt idx="0">
                  <c:v>-0.11093652604266069</c:v>
                </c:pt>
                <c:pt idx="1">
                  <c:v>1.3626039717868021E-2</c:v>
                </c:pt>
                <c:pt idx="2">
                  <c:v>0.1035601575364824</c:v>
                </c:pt>
                <c:pt idx="3">
                  <c:v>-0.16197238320283791</c:v>
                </c:pt>
                <c:pt idx="4">
                  <c:v>-4.994567866834787E-2</c:v>
                </c:pt>
                <c:pt idx="5">
                  <c:v>-4.994567866834787E-2</c:v>
                </c:pt>
                <c:pt idx="6">
                  <c:v>-0.1073347870618111</c:v>
                </c:pt>
                <c:pt idx="7">
                  <c:v>-0.33564105895713237</c:v>
                </c:pt>
                <c:pt idx="8">
                  <c:v>1.1057517372063952E-2</c:v>
                </c:pt>
                <c:pt idx="9">
                  <c:v>-3.529095974890506E-2</c:v>
                </c:pt>
                <c:pt idx="10">
                  <c:v>-8.485958695087259E-2</c:v>
                </c:pt>
                <c:pt idx="11">
                  <c:v>-0.15061257055654798</c:v>
                </c:pt>
                <c:pt idx="12">
                  <c:v>-8.4857582717247748E-2</c:v>
                </c:pt>
                <c:pt idx="13">
                  <c:v>0.11235986499782014</c:v>
                </c:pt>
                <c:pt idx="14">
                  <c:v>0.14238615389570386</c:v>
                </c:pt>
                <c:pt idx="15">
                  <c:v>9.8934887346982858E-2</c:v>
                </c:pt>
                <c:pt idx="16">
                  <c:v>0.14847641421564717</c:v>
                </c:pt>
                <c:pt idx="17">
                  <c:v>0.10549414154034631</c:v>
                </c:pt>
                <c:pt idx="18">
                  <c:v>0.14889614770897763</c:v>
                </c:pt>
                <c:pt idx="19">
                  <c:v>8.3369280533761358E-2</c:v>
                </c:pt>
                <c:pt idx="20">
                  <c:v>5.0587883209737505E-2</c:v>
                </c:pt>
                <c:pt idx="21">
                  <c:v>-2.5350132763666267E-2</c:v>
                </c:pt>
                <c:pt idx="22">
                  <c:v>-3.3617476897320309E-2</c:v>
                </c:pt>
                <c:pt idx="23">
                  <c:v>0.21161593416029723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A-4F57-88A0-5DCB153F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017807"/>
        <c:axId val="328024879"/>
      </c:scatterChart>
      <c:valAx>
        <c:axId val="32801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024879"/>
        <c:crosses val="autoZero"/>
        <c:crossBetween val="midCat"/>
      </c:valAx>
      <c:valAx>
        <c:axId val="3280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01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15</xdr:col>
      <xdr:colOff>180975</xdr:colOff>
      <xdr:row>13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AD2EF50-7669-426E-8F7E-A6234F41ADE1}"/>
            </a:ext>
          </a:extLst>
        </xdr:cNvPr>
        <xdr:cNvSpPr txBox="1"/>
      </xdr:nvSpPr>
      <xdr:spPr>
        <a:xfrm>
          <a:off x="8382000" y="381000"/>
          <a:ext cx="3228975" cy="2105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DATOS: Avalúo</a:t>
          </a:r>
          <a:r>
            <a:rPr lang="es-MX" sz="1100" baseline="0"/>
            <a:t> de propiedades</a:t>
          </a:r>
          <a:endParaRPr lang="es-MX" sz="1100"/>
        </a:p>
        <a:p>
          <a:r>
            <a:rPr lang="es-MX" sz="1100"/>
            <a:t>OBSERVACIONES: 24</a:t>
          </a:r>
        </a:p>
        <a:p>
          <a:r>
            <a:rPr lang="es-MX" sz="1100"/>
            <a:t>Y: Precio de venta de la casa / 1000</a:t>
          </a:r>
          <a:endParaRPr lang="es-MX" sz="1100" baseline="0"/>
        </a:p>
        <a:p>
          <a:r>
            <a:rPr lang="es-MX" sz="1100" baseline="0"/>
            <a:t>X1: Impuestos (locales, municipal) / 1000</a:t>
          </a:r>
        </a:p>
        <a:p>
          <a:r>
            <a:rPr lang="es-MX" sz="1100" baseline="0"/>
            <a:t>X2: Cantidad de baños</a:t>
          </a:r>
        </a:p>
        <a:p>
          <a:r>
            <a:rPr lang="es-MX" sz="1100" baseline="0"/>
            <a:t>X3: Tamaño del terreno (pies cuadrados X 1000)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/>
            <a:t>X4: Superficie</a:t>
          </a:r>
          <a:r>
            <a:rPr lang="es-MX" sz="1100" baseline="0"/>
            <a:t> construida 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(pies cuadrados X 1000)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X5: Cantidad de cajones en cochera</a:t>
          </a:r>
          <a:endParaRPr lang="es-MX">
            <a:effectLst/>
          </a:endParaRPr>
        </a:p>
        <a:p>
          <a:r>
            <a:rPr lang="es-MX" sz="1100"/>
            <a:t>X6:</a:t>
          </a:r>
          <a:r>
            <a:rPr lang="es-MX" sz="1100" baseline="0"/>
            <a:t> Cantidad de habitaciones</a:t>
          </a:r>
        </a:p>
        <a:p>
          <a:r>
            <a:rPr lang="es-MX" sz="1100" baseline="0"/>
            <a:t>X7: Cantidad de recámaras</a:t>
          </a:r>
        </a:p>
        <a:p>
          <a:r>
            <a:rPr lang="es-MX" sz="1100" baseline="0"/>
            <a:t>X8: Edad de  la casa (años)</a:t>
          </a:r>
        </a:p>
        <a:p>
          <a:r>
            <a:rPr lang="es-MX" sz="1100" baseline="0"/>
            <a:t>X9: Cantidad de chimeneas</a:t>
          </a:r>
          <a:endParaRPr lang="es-MX" sz="1100"/>
        </a:p>
      </xdr:txBody>
    </xdr:sp>
    <xdr:clientData/>
  </xdr:twoCellAnchor>
  <xdr:twoCellAnchor>
    <xdr:from>
      <xdr:col>3</xdr:col>
      <xdr:colOff>23812</xdr:colOff>
      <xdr:row>25</xdr:row>
      <xdr:rowOff>112712</xdr:rowOff>
    </xdr:from>
    <xdr:to>
      <xdr:col>9</xdr:col>
      <xdr:colOff>23812</xdr:colOff>
      <xdr:row>39</xdr:row>
      <xdr:rowOff>188912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B6588B-FAC8-4600-9A99-EDE0B01B6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433387</xdr:colOff>
      <xdr:row>0</xdr:row>
      <xdr:rowOff>0</xdr:rowOff>
    </xdr:from>
    <xdr:to>
      <xdr:col>14</xdr:col>
      <xdr:colOff>433387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8C6895-356E-4544-B30D-0CD4A6000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728662</xdr:colOff>
      <xdr:row>28</xdr:row>
      <xdr:rowOff>176212</xdr:rowOff>
    </xdr:from>
    <xdr:to>
      <xdr:col>10</xdr:col>
      <xdr:colOff>228600</xdr:colOff>
      <xdr:row>40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7984A2-3BF7-442E-AB92-0504C7AF2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181427</xdr:colOff>
      <xdr:row>53</xdr:row>
      <xdr:rowOff>139092</xdr:rowOff>
    </xdr:from>
    <xdr:to>
      <xdr:col>17</xdr:col>
      <xdr:colOff>693963</xdr:colOff>
      <xdr:row>62</xdr:row>
      <xdr:rowOff>111163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0F1F1E3-88A5-4F12-AD85-A5B4921EB5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800" t="46177" r="67015" b="32604"/>
        <a:stretch/>
      </xdr:blipFill>
      <xdr:spPr>
        <a:xfrm>
          <a:off x="10087427" y="10262806"/>
          <a:ext cx="3560536" cy="1686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5135-43B1-43CB-BB88-A787BE8489FD}">
  <dimension ref="A1:M38"/>
  <sheetViews>
    <sheetView tabSelected="1" topLeftCell="B1" zoomScale="60" zoomScaleNormal="60" workbookViewId="0">
      <selection activeCell="B38" sqref="B38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25">
      <c r="A2">
        <v>4.9176000000000002</v>
      </c>
      <c r="B2">
        <v>1</v>
      </c>
      <c r="C2">
        <v>3.472</v>
      </c>
      <c r="D2">
        <v>0.998</v>
      </c>
      <c r="E2">
        <v>1</v>
      </c>
      <c r="F2">
        <v>7</v>
      </c>
      <c r="G2">
        <v>4</v>
      </c>
      <c r="H2">
        <v>42</v>
      </c>
      <c r="I2">
        <v>0</v>
      </c>
      <c r="J2">
        <v>25.9</v>
      </c>
    </row>
    <row r="3" spans="1:13" x14ac:dyDescent="0.25">
      <c r="A3">
        <v>5.0208000000000004</v>
      </c>
      <c r="B3">
        <v>1</v>
      </c>
      <c r="C3">
        <v>3.5310000000000001</v>
      </c>
      <c r="D3">
        <v>1.5</v>
      </c>
      <c r="E3">
        <v>2</v>
      </c>
      <c r="F3">
        <v>7</v>
      </c>
      <c r="G3">
        <v>4</v>
      </c>
      <c r="H3">
        <v>62</v>
      </c>
      <c r="I3">
        <v>0</v>
      </c>
      <c r="J3">
        <v>29.5</v>
      </c>
    </row>
    <row r="4" spans="1:13" x14ac:dyDescent="0.25">
      <c r="A4">
        <v>4.5429000000000004</v>
      </c>
      <c r="B4">
        <v>1</v>
      </c>
      <c r="C4">
        <v>2.2749999999999999</v>
      </c>
      <c r="D4">
        <v>1.175</v>
      </c>
      <c r="E4">
        <v>1</v>
      </c>
      <c r="F4">
        <v>6</v>
      </c>
      <c r="G4">
        <v>3</v>
      </c>
      <c r="H4">
        <v>40</v>
      </c>
      <c r="I4">
        <v>0</v>
      </c>
      <c r="J4">
        <v>27.9</v>
      </c>
    </row>
    <row r="5" spans="1:13" x14ac:dyDescent="0.25">
      <c r="A5">
        <v>4.5572999999999997</v>
      </c>
      <c r="B5">
        <v>1</v>
      </c>
      <c r="C5">
        <v>4.05</v>
      </c>
      <c r="D5">
        <v>1.232</v>
      </c>
      <c r="E5">
        <v>1</v>
      </c>
      <c r="F5">
        <v>6</v>
      </c>
      <c r="G5">
        <v>3</v>
      </c>
      <c r="H5">
        <v>54</v>
      </c>
      <c r="I5">
        <v>0</v>
      </c>
      <c r="J5">
        <v>25.9</v>
      </c>
    </row>
    <row r="6" spans="1:13" x14ac:dyDescent="0.25">
      <c r="A6">
        <v>5.0597000000000003</v>
      </c>
      <c r="B6">
        <v>1</v>
      </c>
      <c r="C6">
        <v>4.4550000000000001</v>
      </c>
      <c r="D6">
        <v>1.121</v>
      </c>
      <c r="E6">
        <v>1</v>
      </c>
      <c r="F6">
        <v>6</v>
      </c>
      <c r="G6">
        <v>3</v>
      </c>
      <c r="H6">
        <v>42</v>
      </c>
      <c r="I6">
        <v>0</v>
      </c>
      <c r="J6">
        <v>29.9</v>
      </c>
    </row>
    <row r="7" spans="1:13" x14ac:dyDescent="0.25">
      <c r="A7">
        <v>3.891</v>
      </c>
      <c r="B7">
        <v>1</v>
      </c>
      <c r="C7">
        <v>4.4550000000000001</v>
      </c>
      <c r="D7">
        <v>0.98799999999999999</v>
      </c>
      <c r="E7">
        <v>1</v>
      </c>
      <c r="F7">
        <v>6</v>
      </c>
      <c r="G7">
        <v>3</v>
      </c>
      <c r="H7">
        <v>56</v>
      </c>
      <c r="I7">
        <v>0</v>
      </c>
      <c r="J7">
        <v>29.9</v>
      </c>
    </row>
    <row r="8" spans="1:13" x14ac:dyDescent="0.25">
      <c r="A8">
        <v>5.8979999999999997</v>
      </c>
      <c r="B8">
        <v>1</v>
      </c>
      <c r="C8">
        <v>5.85</v>
      </c>
      <c r="D8">
        <v>1.24</v>
      </c>
      <c r="E8">
        <v>1</v>
      </c>
      <c r="F8">
        <v>7</v>
      </c>
      <c r="G8">
        <v>3</v>
      </c>
      <c r="H8">
        <v>51</v>
      </c>
      <c r="I8">
        <v>1</v>
      </c>
      <c r="J8">
        <v>30.9</v>
      </c>
    </row>
    <row r="9" spans="1:13" x14ac:dyDescent="0.25">
      <c r="A9">
        <v>5.6039000000000003</v>
      </c>
      <c r="B9">
        <v>1</v>
      </c>
      <c r="C9">
        <v>9.52</v>
      </c>
      <c r="D9">
        <v>1.5009999999999999</v>
      </c>
      <c r="E9">
        <v>0</v>
      </c>
      <c r="F9">
        <v>6</v>
      </c>
      <c r="G9">
        <v>3</v>
      </c>
      <c r="H9">
        <v>32</v>
      </c>
      <c r="I9">
        <v>0</v>
      </c>
      <c r="J9">
        <v>28.9</v>
      </c>
    </row>
    <row r="10" spans="1:13" x14ac:dyDescent="0.25">
      <c r="A10">
        <v>5.8281999999999998</v>
      </c>
      <c r="B10">
        <v>1</v>
      </c>
      <c r="C10">
        <v>6.4349999999999996</v>
      </c>
      <c r="D10">
        <v>1.2250000000000001</v>
      </c>
      <c r="E10">
        <v>2</v>
      </c>
      <c r="F10">
        <v>6</v>
      </c>
      <c r="G10">
        <v>3</v>
      </c>
      <c r="H10">
        <v>32</v>
      </c>
      <c r="I10">
        <v>0</v>
      </c>
      <c r="J10">
        <v>35.9</v>
      </c>
    </row>
    <row r="11" spans="1:13" x14ac:dyDescent="0.25">
      <c r="A11">
        <v>5.3003</v>
      </c>
      <c r="B11">
        <v>1</v>
      </c>
      <c r="C11">
        <v>4.9882999999999997</v>
      </c>
      <c r="D11">
        <v>1.552</v>
      </c>
      <c r="E11">
        <v>1</v>
      </c>
      <c r="F11">
        <v>6</v>
      </c>
      <c r="G11">
        <v>3</v>
      </c>
      <c r="H11">
        <v>30</v>
      </c>
      <c r="I11">
        <v>0</v>
      </c>
      <c r="J11">
        <v>31.5</v>
      </c>
    </row>
    <row r="12" spans="1:13" x14ac:dyDescent="0.25">
      <c r="A12">
        <v>6.2712000000000003</v>
      </c>
      <c r="B12">
        <v>1</v>
      </c>
      <c r="C12">
        <v>5.52</v>
      </c>
      <c r="D12">
        <v>0.97499999999999998</v>
      </c>
      <c r="E12">
        <v>1</v>
      </c>
      <c r="F12">
        <v>5</v>
      </c>
      <c r="G12">
        <v>2</v>
      </c>
      <c r="H12">
        <v>30</v>
      </c>
      <c r="I12">
        <v>0</v>
      </c>
      <c r="J12">
        <v>31</v>
      </c>
    </row>
    <row r="13" spans="1:13" x14ac:dyDescent="0.25">
      <c r="A13">
        <v>5.9592000000000001</v>
      </c>
      <c r="B13">
        <v>1</v>
      </c>
      <c r="C13">
        <v>6.6660000000000004</v>
      </c>
      <c r="D13">
        <v>1.121</v>
      </c>
      <c r="E13">
        <v>2</v>
      </c>
      <c r="F13">
        <v>6</v>
      </c>
      <c r="G13">
        <v>3</v>
      </c>
      <c r="H13">
        <v>32</v>
      </c>
      <c r="I13">
        <v>0</v>
      </c>
      <c r="J13">
        <v>30.9</v>
      </c>
    </row>
    <row r="14" spans="1:13" x14ac:dyDescent="0.25">
      <c r="A14">
        <v>5.05</v>
      </c>
      <c r="B14">
        <v>1</v>
      </c>
      <c r="C14">
        <v>5</v>
      </c>
      <c r="D14">
        <v>1.02</v>
      </c>
      <c r="E14">
        <v>0</v>
      </c>
      <c r="F14">
        <v>5</v>
      </c>
      <c r="G14">
        <v>2</v>
      </c>
      <c r="H14">
        <v>46</v>
      </c>
      <c r="I14">
        <v>1</v>
      </c>
      <c r="J14">
        <v>30</v>
      </c>
      <c r="L14" t="s">
        <v>2</v>
      </c>
      <c r="M14" t="s">
        <v>9</v>
      </c>
    </row>
    <row r="15" spans="1:13" x14ac:dyDescent="0.25">
      <c r="A15">
        <v>8.2463999999999995</v>
      </c>
      <c r="B15">
        <v>1.5</v>
      </c>
      <c r="C15">
        <v>5.15</v>
      </c>
      <c r="D15">
        <v>1.6639999999999999</v>
      </c>
      <c r="E15">
        <v>2</v>
      </c>
      <c r="F15">
        <v>8</v>
      </c>
      <c r="G15">
        <v>4</v>
      </c>
      <c r="H15">
        <v>50</v>
      </c>
      <c r="I15">
        <v>0</v>
      </c>
      <c r="J15">
        <v>36.9</v>
      </c>
      <c r="L15">
        <v>3.472</v>
      </c>
      <c r="M15">
        <v>25.9</v>
      </c>
    </row>
    <row r="16" spans="1:13" x14ac:dyDescent="0.25">
      <c r="A16">
        <v>6.6969000000000003</v>
      </c>
      <c r="B16">
        <v>1.5</v>
      </c>
      <c r="C16">
        <v>6.9020000000000001</v>
      </c>
      <c r="D16">
        <v>1.488</v>
      </c>
      <c r="E16">
        <v>1.5</v>
      </c>
      <c r="F16">
        <v>7</v>
      </c>
      <c r="G16">
        <v>3</v>
      </c>
      <c r="H16">
        <v>22</v>
      </c>
      <c r="I16">
        <v>1</v>
      </c>
      <c r="J16">
        <v>41.9</v>
      </c>
      <c r="L16">
        <v>3.5310000000000001</v>
      </c>
      <c r="M16">
        <v>29.5</v>
      </c>
    </row>
    <row r="17" spans="1:13" x14ac:dyDescent="0.25">
      <c r="A17">
        <v>7.7840999999999996</v>
      </c>
      <c r="B17">
        <v>1.5</v>
      </c>
      <c r="C17">
        <v>7.1020000000000003</v>
      </c>
      <c r="D17">
        <v>1.3759999999999999</v>
      </c>
      <c r="E17">
        <v>1</v>
      </c>
      <c r="F17">
        <v>6</v>
      </c>
      <c r="G17">
        <v>3</v>
      </c>
      <c r="H17">
        <v>17</v>
      </c>
      <c r="I17">
        <v>0</v>
      </c>
      <c r="J17">
        <v>40.5</v>
      </c>
      <c r="L17">
        <v>2.2749999999999999</v>
      </c>
      <c r="M17">
        <v>27.9</v>
      </c>
    </row>
    <row r="18" spans="1:13" x14ac:dyDescent="0.25">
      <c r="A18">
        <v>9.0383999999999993</v>
      </c>
      <c r="B18">
        <v>1</v>
      </c>
      <c r="C18">
        <v>7.8</v>
      </c>
      <c r="D18">
        <v>1.5</v>
      </c>
      <c r="E18">
        <v>1.5</v>
      </c>
      <c r="F18">
        <v>7</v>
      </c>
      <c r="G18">
        <v>3</v>
      </c>
      <c r="H18">
        <v>23</v>
      </c>
      <c r="I18">
        <v>0</v>
      </c>
      <c r="J18">
        <v>43.9</v>
      </c>
      <c r="L18">
        <v>4.05</v>
      </c>
      <c r="M18">
        <v>25.9</v>
      </c>
    </row>
    <row r="19" spans="1:13" x14ac:dyDescent="0.25">
      <c r="A19">
        <v>5.9893999999999998</v>
      </c>
      <c r="B19">
        <v>1</v>
      </c>
      <c r="C19">
        <v>5.52</v>
      </c>
      <c r="D19" s="1">
        <v>1.26</v>
      </c>
      <c r="E19">
        <v>2</v>
      </c>
      <c r="F19">
        <v>6</v>
      </c>
      <c r="G19">
        <v>3</v>
      </c>
      <c r="H19">
        <v>40</v>
      </c>
      <c r="I19">
        <v>1</v>
      </c>
      <c r="J19">
        <v>37.5</v>
      </c>
      <c r="L19">
        <v>4.4550000000000001</v>
      </c>
      <c r="M19">
        <v>29.9</v>
      </c>
    </row>
    <row r="20" spans="1:13" x14ac:dyDescent="0.25">
      <c r="A20">
        <v>7.5422000000000002</v>
      </c>
      <c r="B20">
        <v>1.5</v>
      </c>
      <c r="C20">
        <v>5</v>
      </c>
      <c r="D20">
        <v>1.69</v>
      </c>
      <c r="E20">
        <v>1</v>
      </c>
      <c r="F20">
        <v>6</v>
      </c>
      <c r="G20">
        <v>3</v>
      </c>
      <c r="H20">
        <v>22</v>
      </c>
      <c r="I20">
        <v>0</v>
      </c>
      <c r="J20">
        <v>37.9</v>
      </c>
      <c r="L20">
        <v>4.4550000000000001</v>
      </c>
      <c r="M20">
        <v>29.9</v>
      </c>
    </row>
    <row r="21" spans="1:13" x14ac:dyDescent="0.25">
      <c r="A21">
        <v>8.7950999999999997</v>
      </c>
      <c r="B21">
        <v>1.5</v>
      </c>
      <c r="C21">
        <v>9.89</v>
      </c>
      <c r="D21">
        <v>1.82</v>
      </c>
      <c r="E21">
        <v>2</v>
      </c>
      <c r="F21">
        <v>8</v>
      </c>
      <c r="G21">
        <v>4</v>
      </c>
      <c r="H21">
        <v>50</v>
      </c>
      <c r="I21">
        <v>1</v>
      </c>
      <c r="J21">
        <v>44.5</v>
      </c>
      <c r="L21">
        <v>5.85</v>
      </c>
      <c r="M21">
        <v>30.9</v>
      </c>
    </row>
    <row r="22" spans="1:13" x14ac:dyDescent="0.25">
      <c r="A22">
        <v>6.0831</v>
      </c>
      <c r="B22">
        <v>1.5</v>
      </c>
      <c r="C22">
        <v>6.7264999999999997</v>
      </c>
      <c r="D22">
        <v>1.6519999999999999</v>
      </c>
      <c r="E22">
        <v>1</v>
      </c>
      <c r="F22">
        <v>6</v>
      </c>
      <c r="G22">
        <v>3</v>
      </c>
      <c r="H22">
        <v>44</v>
      </c>
      <c r="I22">
        <v>0</v>
      </c>
      <c r="J22">
        <v>37.9</v>
      </c>
      <c r="L22">
        <v>9.52</v>
      </c>
      <c r="M22">
        <v>28.9</v>
      </c>
    </row>
    <row r="23" spans="1:13" x14ac:dyDescent="0.25">
      <c r="A23">
        <v>8.3606999999999996</v>
      </c>
      <c r="B23">
        <v>1.5</v>
      </c>
      <c r="C23">
        <v>9.15</v>
      </c>
      <c r="D23">
        <v>1.7769999999999999</v>
      </c>
      <c r="E23">
        <v>2</v>
      </c>
      <c r="F23">
        <v>8</v>
      </c>
      <c r="G23">
        <v>4</v>
      </c>
      <c r="H23">
        <v>48</v>
      </c>
      <c r="I23">
        <v>1</v>
      </c>
      <c r="J23">
        <v>38.9</v>
      </c>
      <c r="L23">
        <v>6.4349999999999996</v>
      </c>
      <c r="M23">
        <v>35.9</v>
      </c>
    </row>
    <row r="24" spans="1:13" x14ac:dyDescent="0.25">
      <c r="A24">
        <v>8.14</v>
      </c>
      <c r="B24">
        <v>1</v>
      </c>
      <c r="C24">
        <v>8</v>
      </c>
      <c r="D24">
        <v>1.504</v>
      </c>
      <c r="E24">
        <v>2</v>
      </c>
      <c r="F24">
        <v>7</v>
      </c>
      <c r="G24">
        <v>3</v>
      </c>
      <c r="H24">
        <v>3</v>
      </c>
      <c r="I24">
        <v>0</v>
      </c>
      <c r="J24">
        <v>36.9</v>
      </c>
      <c r="L24">
        <v>4.9882999999999997</v>
      </c>
      <c r="M24">
        <v>31.5</v>
      </c>
    </row>
    <row r="25" spans="1:13" x14ac:dyDescent="0.25">
      <c r="A25">
        <v>9.1416000000000004</v>
      </c>
      <c r="B25">
        <v>1.5</v>
      </c>
      <c r="C25">
        <v>7.3262</v>
      </c>
      <c r="D25">
        <v>1.831</v>
      </c>
      <c r="E25">
        <v>1.5</v>
      </c>
      <c r="F25">
        <v>8</v>
      </c>
      <c r="G25">
        <v>4</v>
      </c>
      <c r="H25">
        <v>31</v>
      </c>
      <c r="I25">
        <v>0</v>
      </c>
      <c r="J25">
        <v>45.8</v>
      </c>
      <c r="L25">
        <v>5.52</v>
      </c>
      <c r="M25">
        <v>31</v>
      </c>
    </row>
    <row r="26" spans="1:13" x14ac:dyDescent="0.25">
      <c r="L26">
        <v>6.6660000000000004</v>
      </c>
      <c r="M26">
        <v>30.9</v>
      </c>
    </row>
    <row r="27" spans="1:13" x14ac:dyDescent="0.25">
      <c r="L27">
        <v>5</v>
      </c>
      <c r="M27">
        <v>30</v>
      </c>
    </row>
    <row r="28" spans="1:13" x14ac:dyDescent="0.25">
      <c r="L28">
        <v>5.15</v>
      </c>
      <c r="M28">
        <v>36.9</v>
      </c>
    </row>
    <row r="29" spans="1:13" x14ac:dyDescent="0.25">
      <c r="L29">
        <v>6.9020000000000001</v>
      </c>
      <c r="M29">
        <v>41.9</v>
      </c>
    </row>
    <row r="30" spans="1:13" x14ac:dyDescent="0.25">
      <c r="L30">
        <v>7.1020000000000003</v>
      </c>
      <c r="M30">
        <v>40.5</v>
      </c>
    </row>
    <row r="31" spans="1:13" x14ac:dyDescent="0.25">
      <c r="L31">
        <v>7.8</v>
      </c>
      <c r="M31">
        <v>43.9</v>
      </c>
    </row>
    <row r="32" spans="1:13" x14ac:dyDescent="0.25">
      <c r="L32">
        <v>5.52</v>
      </c>
      <c r="M32">
        <v>37.5</v>
      </c>
    </row>
    <row r="33" spans="12:13" x14ac:dyDescent="0.25">
      <c r="L33">
        <v>5</v>
      </c>
      <c r="M33">
        <v>37.9</v>
      </c>
    </row>
    <row r="34" spans="12:13" x14ac:dyDescent="0.25">
      <c r="L34">
        <v>9.89</v>
      </c>
      <c r="M34">
        <v>44.5</v>
      </c>
    </row>
    <row r="35" spans="12:13" x14ac:dyDescent="0.25">
      <c r="L35">
        <v>6.7264999999999997</v>
      </c>
      <c r="M35">
        <v>37.9</v>
      </c>
    </row>
    <row r="36" spans="12:13" x14ac:dyDescent="0.25">
      <c r="L36">
        <v>9.15</v>
      </c>
      <c r="M36">
        <v>38.9</v>
      </c>
    </row>
    <row r="37" spans="12:13" x14ac:dyDescent="0.25">
      <c r="L37">
        <v>8</v>
      </c>
      <c r="M37">
        <v>36.9</v>
      </c>
    </row>
    <row r="38" spans="12:13" x14ac:dyDescent="0.25">
      <c r="L38">
        <v>7.3262</v>
      </c>
      <c r="M38">
        <v>45.8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E95E4-5361-4865-8AB9-B258A424F62F}">
  <dimension ref="A1:Q125"/>
  <sheetViews>
    <sheetView zoomScale="70" zoomScaleNormal="70" workbookViewId="0">
      <selection activeCell="E38" sqref="E38"/>
    </sheetView>
  </sheetViews>
  <sheetFormatPr baseColWidth="10" defaultRowHeight="15" x14ac:dyDescent="0.25"/>
  <cols>
    <col min="7" max="7" width="11.42578125" customWidth="1"/>
  </cols>
  <sheetData>
    <row r="1" spans="1:8" x14ac:dyDescent="0.25">
      <c r="A1" t="s">
        <v>2</v>
      </c>
      <c r="B1" t="s">
        <v>9</v>
      </c>
      <c r="C1" t="s">
        <v>11</v>
      </c>
      <c r="D1" t="s">
        <v>12</v>
      </c>
      <c r="E1" t="s">
        <v>13</v>
      </c>
      <c r="F1" t="s">
        <v>14</v>
      </c>
    </row>
    <row r="2" spans="1:8" x14ac:dyDescent="0.25">
      <c r="A2">
        <v>3.472</v>
      </c>
      <c r="B2">
        <v>25.9</v>
      </c>
      <c r="C2">
        <f>LN(A2)</f>
        <v>1.2447307967981038</v>
      </c>
      <c r="D2">
        <f>LN(B2)</f>
        <v>3.2542429687054919</v>
      </c>
      <c r="E2">
        <f>1/A2</f>
        <v>0.28801843317972353</v>
      </c>
      <c r="F2">
        <f>1/B2</f>
        <v>3.8610038610038609E-2</v>
      </c>
    </row>
    <row r="3" spans="1:8" x14ac:dyDescent="0.25">
      <c r="A3">
        <v>3.5310000000000001</v>
      </c>
      <c r="B3">
        <v>29.5</v>
      </c>
      <c r="C3">
        <f t="shared" ref="C3:C25" si="0">LN(A3)</f>
        <v>1.2615811169462494</v>
      </c>
      <c r="D3">
        <f t="shared" ref="D3:D25" si="1">LN(B3)</f>
        <v>3.3843902633457743</v>
      </c>
      <c r="E3">
        <f t="shared" ref="E3:E25" si="2">1/A3</f>
        <v>0.28320589068252616</v>
      </c>
      <c r="F3">
        <f t="shared" ref="F3:F25" si="3">1/B3</f>
        <v>3.3898305084745763E-2</v>
      </c>
    </row>
    <row r="4" spans="1:8" x14ac:dyDescent="0.25">
      <c r="A4">
        <v>2.2749999999999999</v>
      </c>
      <c r="B4">
        <v>27.9</v>
      </c>
      <c r="C4">
        <f t="shared" si="0"/>
        <v>0.82198005240291372</v>
      </c>
      <c r="D4">
        <f t="shared" si="1"/>
        <v>3.3286266888273199</v>
      </c>
      <c r="E4">
        <f t="shared" si="2"/>
        <v>0.43956043956043955</v>
      </c>
      <c r="F4">
        <f t="shared" si="3"/>
        <v>3.5842293906810041E-2</v>
      </c>
    </row>
    <row r="5" spans="1:8" x14ac:dyDescent="0.25">
      <c r="A5">
        <v>4.05</v>
      </c>
      <c r="B5">
        <v>25.9</v>
      </c>
      <c r="C5">
        <f t="shared" si="0"/>
        <v>1.3987168811184478</v>
      </c>
      <c r="D5">
        <f t="shared" si="1"/>
        <v>3.2542429687054919</v>
      </c>
      <c r="E5">
        <f t="shared" si="2"/>
        <v>0.24691358024691359</v>
      </c>
      <c r="F5">
        <f t="shared" si="3"/>
        <v>3.8610038610038609E-2</v>
      </c>
    </row>
    <row r="6" spans="1:8" x14ac:dyDescent="0.25">
      <c r="A6">
        <v>4.4550000000000001</v>
      </c>
      <c r="B6">
        <v>29.9</v>
      </c>
      <c r="C6">
        <f t="shared" si="0"/>
        <v>1.4940270609227726</v>
      </c>
      <c r="D6">
        <f t="shared" si="1"/>
        <v>3.3978584803966405</v>
      </c>
      <c r="E6">
        <f t="shared" si="2"/>
        <v>0.22446689113355781</v>
      </c>
      <c r="F6">
        <f t="shared" si="3"/>
        <v>3.3444816053511704E-2</v>
      </c>
    </row>
    <row r="7" spans="1:8" x14ac:dyDescent="0.25">
      <c r="A7">
        <v>4.4550000000000001</v>
      </c>
      <c r="B7">
        <v>29.9</v>
      </c>
      <c r="C7">
        <f t="shared" si="0"/>
        <v>1.4940270609227726</v>
      </c>
      <c r="D7">
        <f t="shared" si="1"/>
        <v>3.3978584803966405</v>
      </c>
      <c r="E7">
        <f t="shared" si="2"/>
        <v>0.22446689113355781</v>
      </c>
      <c r="F7">
        <f t="shared" si="3"/>
        <v>3.3444816053511704E-2</v>
      </c>
    </row>
    <row r="8" spans="1:8" x14ac:dyDescent="0.25">
      <c r="A8">
        <v>5.85</v>
      </c>
      <c r="B8">
        <v>30.9</v>
      </c>
      <c r="C8">
        <f t="shared" si="0"/>
        <v>1.766441661243765</v>
      </c>
      <c r="D8">
        <f t="shared" si="1"/>
        <v>3.4307561839036995</v>
      </c>
      <c r="E8">
        <f t="shared" si="2"/>
        <v>0.17094017094017094</v>
      </c>
      <c r="F8">
        <f t="shared" si="3"/>
        <v>3.236245954692557E-2</v>
      </c>
    </row>
    <row r="9" spans="1:8" x14ac:dyDescent="0.25">
      <c r="A9">
        <v>9.52</v>
      </c>
      <c r="B9">
        <v>28.9</v>
      </c>
      <c r="C9">
        <f t="shared" si="0"/>
        <v>2.253394848803274</v>
      </c>
      <c r="D9">
        <f t="shared" si="1"/>
        <v>3.3638415951183864</v>
      </c>
      <c r="E9">
        <f t="shared" si="2"/>
        <v>0.10504201680672269</v>
      </c>
      <c r="F9">
        <f t="shared" si="3"/>
        <v>3.4602076124567477E-2</v>
      </c>
    </row>
    <row r="10" spans="1:8" x14ac:dyDescent="0.25">
      <c r="A10">
        <v>6.4349999999999996</v>
      </c>
      <c r="B10">
        <v>35.9</v>
      </c>
      <c r="C10">
        <f t="shared" si="0"/>
        <v>1.86175184104809</v>
      </c>
      <c r="D10">
        <f t="shared" si="1"/>
        <v>3.5807372954942331</v>
      </c>
      <c r="E10">
        <f t="shared" si="2"/>
        <v>0.15540015540015542</v>
      </c>
      <c r="F10">
        <f t="shared" si="3"/>
        <v>2.7855153203342621E-2</v>
      </c>
    </row>
    <row r="11" spans="1:8" x14ac:dyDescent="0.25">
      <c r="A11">
        <v>4.9882999999999997</v>
      </c>
      <c r="B11">
        <v>31.5</v>
      </c>
      <c r="C11">
        <f t="shared" si="0"/>
        <v>1.6070951703556227</v>
      </c>
      <c r="D11">
        <f t="shared" si="1"/>
        <v>3.4499875458315872</v>
      </c>
      <c r="E11">
        <f t="shared" si="2"/>
        <v>0.20046909768859131</v>
      </c>
      <c r="F11">
        <f t="shared" si="3"/>
        <v>3.1746031746031744E-2</v>
      </c>
    </row>
    <row r="12" spans="1:8" x14ac:dyDescent="0.25">
      <c r="A12">
        <v>5.52</v>
      </c>
      <c r="B12">
        <v>31</v>
      </c>
      <c r="C12">
        <f t="shared" si="0"/>
        <v>1.7083778602890038</v>
      </c>
      <c r="D12">
        <f t="shared" si="1"/>
        <v>3.4339872044851463</v>
      </c>
      <c r="E12">
        <f t="shared" si="2"/>
        <v>0.1811594202898551</v>
      </c>
      <c r="F12">
        <f t="shared" si="3"/>
        <v>3.2258064516129031E-2</v>
      </c>
    </row>
    <row r="13" spans="1:8" x14ac:dyDescent="0.25">
      <c r="A13">
        <v>6.6660000000000004</v>
      </c>
      <c r="B13">
        <v>30.9</v>
      </c>
      <c r="C13">
        <f t="shared" si="0"/>
        <v>1.897019979885548</v>
      </c>
      <c r="D13">
        <f t="shared" si="1"/>
        <v>3.4307561839036995</v>
      </c>
      <c r="E13">
        <f t="shared" si="2"/>
        <v>0.15001500150015001</v>
      </c>
      <c r="F13">
        <f t="shared" si="3"/>
        <v>3.236245954692557E-2</v>
      </c>
    </row>
    <row r="14" spans="1:8" x14ac:dyDescent="0.25">
      <c r="A14">
        <v>5</v>
      </c>
      <c r="B14">
        <v>30</v>
      </c>
      <c r="C14">
        <f t="shared" si="0"/>
        <v>1.6094379124341003</v>
      </c>
      <c r="D14">
        <f t="shared" si="1"/>
        <v>3.4011973816621555</v>
      </c>
      <c r="E14">
        <f t="shared" si="2"/>
        <v>0.2</v>
      </c>
      <c r="F14">
        <f t="shared" si="3"/>
        <v>3.3333333333333333E-2</v>
      </c>
    </row>
    <row r="15" spans="1:8" x14ac:dyDescent="0.25">
      <c r="A15">
        <v>5.15</v>
      </c>
      <c r="B15">
        <v>36.9</v>
      </c>
      <c r="C15">
        <f t="shared" si="0"/>
        <v>1.6389967146756448</v>
      </c>
      <c r="D15">
        <f t="shared" si="1"/>
        <v>3.6082115510464816</v>
      </c>
      <c r="E15">
        <f t="shared" si="2"/>
        <v>0.1941747572815534</v>
      </c>
      <c r="F15">
        <f t="shared" si="3"/>
        <v>2.7100271002710029E-2</v>
      </c>
    </row>
    <row r="16" spans="1:8" x14ac:dyDescent="0.25">
      <c r="A16">
        <v>6.9020000000000001</v>
      </c>
      <c r="B16">
        <v>41.9</v>
      </c>
      <c r="C16">
        <f t="shared" si="0"/>
        <v>1.9318112246758117</v>
      </c>
      <c r="D16">
        <f t="shared" si="1"/>
        <v>3.735285826928092</v>
      </c>
      <c r="E16">
        <f t="shared" si="2"/>
        <v>0.14488554042306578</v>
      </c>
      <c r="F16">
        <f t="shared" si="3"/>
        <v>2.386634844868735E-2</v>
      </c>
      <c r="H16" t="s">
        <v>44</v>
      </c>
    </row>
    <row r="17" spans="1:16" x14ac:dyDescent="0.25">
      <c r="A17">
        <v>7.1020000000000003</v>
      </c>
      <c r="B17">
        <v>40.5</v>
      </c>
      <c r="C17">
        <f t="shared" si="0"/>
        <v>1.9603764345208963</v>
      </c>
      <c r="D17">
        <f t="shared" si="1"/>
        <v>3.7013019741124933</v>
      </c>
      <c r="E17">
        <f t="shared" si="2"/>
        <v>0.14080540692762603</v>
      </c>
      <c r="F17">
        <f t="shared" si="3"/>
        <v>2.4691358024691357E-2</v>
      </c>
    </row>
    <row r="18" spans="1:16" x14ac:dyDescent="0.25">
      <c r="A18">
        <v>7.8</v>
      </c>
      <c r="B18">
        <v>43.9</v>
      </c>
      <c r="C18">
        <f t="shared" si="0"/>
        <v>2.0541237336955462</v>
      </c>
      <c r="D18">
        <f t="shared" si="1"/>
        <v>3.7819143200811256</v>
      </c>
      <c r="E18">
        <f t="shared" si="2"/>
        <v>0.12820512820512822</v>
      </c>
      <c r="F18">
        <f t="shared" si="3"/>
        <v>2.2779043280182234E-2</v>
      </c>
      <c r="H18" s="19" t="s">
        <v>10</v>
      </c>
      <c r="I18" s="19"/>
      <c r="J18" s="19"/>
      <c r="K18" s="19"/>
      <c r="L18" s="19"/>
      <c r="M18" s="19"/>
      <c r="N18" s="19"/>
      <c r="O18" s="19"/>
      <c r="P18" s="19"/>
    </row>
    <row r="19" spans="1:16" x14ac:dyDescent="0.25">
      <c r="A19">
        <v>5.52</v>
      </c>
      <c r="B19">
        <v>37.5</v>
      </c>
      <c r="C19">
        <f t="shared" si="0"/>
        <v>1.7083778602890038</v>
      </c>
      <c r="D19">
        <f t="shared" si="1"/>
        <v>3.6243409329763652</v>
      </c>
      <c r="E19">
        <f t="shared" si="2"/>
        <v>0.1811594202898551</v>
      </c>
      <c r="F19">
        <f t="shared" si="3"/>
        <v>2.6666666666666668E-2</v>
      </c>
    </row>
    <row r="20" spans="1:16" x14ac:dyDescent="0.25">
      <c r="A20">
        <v>5</v>
      </c>
      <c r="B20">
        <v>37.9</v>
      </c>
      <c r="C20">
        <f t="shared" si="0"/>
        <v>1.6094379124341003</v>
      </c>
      <c r="D20">
        <f t="shared" si="1"/>
        <v>3.6349511120883808</v>
      </c>
      <c r="E20">
        <f t="shared" si="2"/>
        <v>0.2</v>
      </c>
      <c r="F20">
        <f t="shared" si="3"/>
        <v>2.6385224274406333E-2</v>
      </c>
      <c r="H20" t="s">
        <v>15</v>
      </c>
    </row>
    <row r="21" spans="1:16" ht="15.75" thickBot="1" x14ac:dyDescent="0.3">
      <c r="A21">
        <v>9.89</v>
      </c>
      <c r="B21">
        <v>44.5</v>
      </c>
      <c r="C21">
        <f t="shared" si="0"/>
        <v>2.2915241456346207</v>
      </c>
      <c r="D21">
        <f t="shared" si="1"/>
        <v>3.7954891891721947</v>
      </c>
      <c r="E21">
        <f t="shared" si="2"/>
        <v>0.10111223458038422</v>
      </c>
      <c r="F21">
        <f t="shared" si="3"/>
        <v>2.247191011235955E-2</v>
      </c>
    </row>
    <row r="22" spans="1:16" x14ac:dyDescent="0.25">
      <c r="A22">
        <v>6.7264999999999997</v>
      </c>
      <c r="B22">
        <v>37.9</v>
      </c>
      <c r="C22">
        <f t="shared" si="0"/>
        <v>1.9060549489434604</v>
      </c>
      <c r="D22">
        <f t="shared" si="1"/>
        <v>3.6349511120883808</v>
      </c>
      <c r="E22">
        <f t="shared" si="2"/>
        <v>0.14866572511707427</v>
      </c>
      <c r="F22">
        <f t="shared" si="3"/>
        <v>2.6385224274406333E-2</v>
      </c>
      <c r="H22" s="5" t="s">
        <v>16</v>
      </c>
      <c r="I22" s="5"/>
    </row>
    <row r="23" spans="1:16" x14ac:dyDescent="0.25">
      <c r="A23">
        <v>9.15</v>
      </c>
      <c r="B23">
        <v>38.9</v>
      </c>
      <c r="C23">
        <f t="shared" si="0"/>
        <v>2.2137538792874301</v>
      </c>
      <c r="D23">
        <f t="shared" si="1"/>
        <v>3.6609942506244004</v>
      </c>
      <c r="E23">
        <f t="shared" si="2"/>
        <v>0.10928961748633879</v>
      </c>
      <c r="F23">
        <f t="shared" si="3"/>
        <v>2.570694087403599E-2</v>
      </c>
      <c r="H23" s="2" t="s">
        <v>17</v>
      </c>
      <c r="I23" s="2">
        <v>0.64935544013220858</v>
      </c>
    </row>
    <row r="24" spans="1:16" x14ac:dyDescent="0.25">
      <c r="A24">
        <v>8</v>
      </c>
      <c r="B24">
        <v>36.9</v>
      </c>
      <c r="C24">
        <f t="shared" si="0"/>
        <v>2.0794415416798357</v>
      </c>
      <c r="D24">
        <f t="shared" si="1"/>
        <v>3.6082115510464816</v>
      </c>
      <c r="E24">
        <f t="shared" si="2"/>
        <v>0.125</v>
      </c>
      <c r="F24">
        <f t="shared" si="3"/>
        <v>2.7100271002710029E-2</v>
      </c>
      <c r="H24" s="2" t="s">
        <v>18</v>
      </c>
      <c r="I24" s="15">
        <v>0.42166248762929426</v>
      </c>
    </row>
    <row r="25" spans="1:16" x14ac:dyDescent="0.25">
      <c r="A25">
        <v>7.3262</v>
      </c>
      <c r="B25">
        <v>45.8</v>
      </c>
      <c r="C25">
        <f t="shared" si="0"/>
        <v>1.9914569640112838</v>
      </c>
      <c r="D25">
        <f t="shared" si="1"/>
        <v>3.824284091120139</v>
      </c>
      <c r="E25">
        <f t="shared" si="2"/>
        <v>0.13649641014441319</v>
      </c>
      <c r="F25">
        <f t="shared" si="3"/>
        <v>2.1834061135371181E-2</v>
      </c>
      <c r="H25" s="2" t="s">
        <v>19</v>
      </c>
      <c r="I25" s="2">
        <v>0.39537441888517127</v>
      </c>
    </row>
    <row r="26" spans="1:16" x14ac:dyDescent="0.25">
      <c r="H26" s="2" t="s">
        <v>20</v>
      </c>
      <c r="I26" s="2">
        <v>4.6684070957937429</v>
      </c>
    </row>
    <row r="27" spans="1:16" ht="15.75" thickBot="1" x14ac:dyDescent="0.3">
      <c r="H27" s="3" t="s">
        <v>21</v>
      </c>
      <c r="I27" s="3">
        <v>24</v>
      </c>
    </row>
    <row r="29" spans="1:16" ht="15.75" thickBot="1" x14ac:dyDescent="0.3">
      <c r="H29" t="s">
        <v>22</v>
      </c>
    </row>
    <row r="30" spans="1:16" x14ac:dyDescent="0.25">
      <c r="H30" s="4"/>
      <c r="I30" s="4" t="s">
        <v>27</v>
      </c>
      <c r="J30" s="4" t="s">
        <v>28</v>
      </c>
      <c r="K30" s="4" t="s">
        <v>29</v>
      </c>
      <c r="L30" s="4" t="s">
        <v>30</v>
      </c>
      <c r="M30" s="4" t="s">
        <v>31</v>
      </c>
    </row>
    <row r="31" spans="1:16" x14ac:dyDescent="0.25">
      <c r="H31" s="2" t="s">
        <v>23</v>
      </c>
      <c r="I31" s="2">
        <v>1</v>
      </c>
      <c r="J31" s="2">
        <v>349.5777041347377</v>
      </c>
      <c r="K31" s="2">
        <v>349.5777041347377</v>
      </c>
      <c r="L31" s="2">
        <v>16.04007094372659</v>
      </c>
      <c r="M31" s="2">
        <v>5.9582928718510564E-4</v>
      </c>
      <c r="N31" s="14">
        <f>M31*2</f>
        <v>1.1916585743702113E-3</v>
      </c>
      <c r="O31" t="s">
        <v>43</v>
      </c>
    </row>
    <row r="32" spans="1:16" x14ac:dyDescent="0.25">
      <c r="H32" s="2" t="s">
        <v>24</v>
      </c>
      <c r="I32" s="2">
        <v>22</v>
      </c>
      <c r="J32" s="2">
        <v>479.46854586526206</v>
      </c>
      <c r="K32" s="2">
        <v>21.794024812057366</v>
      </c>
      <c r="L32" s="2"/>
      <c r="M32" s="2"/>
    </row>
    <row r="33" spans="8:16" ht="15.75" thickBot="1" x14ac:dyDescent="0.3">
      <c r="H33" s="3" t="s">
        <v>25</v>
      </c>
      <c r="I33" s="3">
        <v>23</v>
      </c>
      <c r="J33" s="3">
        <v>829.04624999999976</v>
      </c>
      <c r="K33" s="3"/>
      <c r="L33" s="3"/>
      <c r="M33" s="3"/>
    </row>
    <row r="34" spans="8:16" ht="15.75" thickBot="1" x14ac:dyDescent="0.3"/>
    <row r="35" spans="8:16" x14ac:dyDescent="0.25">
      <c r="H35" s="4"/>
      <c r="I35" s="4" t="s">
        <v>32</v>
      </c>
      <c r="J35" s="4" t="s">
        <v>20</v>
      </c>
      <c r="K35" s="4" t="s">
        <v>33</v>
      </c>
      <c r="L35" s="4" t="s">
        <v>34</v>
      </c>
      <c r="M35" s="4" t="s">
        <v>35</v>
      </c>
      <c r="N35" s="4" t="s">
        <v>36</v>
      </c>
      <c r="O35" s="4" t="s">
        <v>37</v>
      </c>
      <c r="P35" s="4" t="s">
        <v>38</v>
      </c>
    </row>
    <row r="36" spans="8:16" x14ac:dyDescent="0.25">
      <c r="H36" s="2" t="s">
        <v>26</v>
      </c>
      <c r="I36" s="2">
        <v>22.641353540594501</v>
      </c>
      <c r="J36" s="2">
        <v>3.1372727780591401</v>
      </c>
      <c r="K36" s="2">
        <v>7.216890319177625</v>
      </c>
      <c r="L36" s="2">
        <v>3.1236327916305697E-7</v>
      </c>
      <c r="M36" s="2">
        <v>16.135048019509206</v>
      </c>
      <c r="N36" s="2">
        <v>29.147659061679796</v>
      </c>
      <c r="O36" s="2">
        <v>16.135048019509206</v>
      </c>
      <c r="P36" s="2">
        <v>29.147659061679796</v>
      </c>
    </row>
    <row r="37" spans="8:16" ht="15.75" thickBot="1" x14ac:dyDescent="0.3">
      <c r="H37" s="3" t="s">
        <v>2</v>
      </c>
      <c r="I37" s="3">
        <v>1.9843871907512685</v>
      </c>
      <c r="J37" s="3">
        <v>0.49547674127334657</v>
      </c>
      <c r="K37" s="3">
        <v>4.0050057357919728</v>
      </c>
      <c r="L37" s="3">
        <v>5.9582928718510499E-4</v>
      </c>
      <c r="M37" s="3">
        <v>0.95683132125162396</v>
      </c>
      <c r="N37" s="3">
        <v>3.0119430602509132</v>
      </c>
      <c r="O37" s="3">
        <v>0.95683132125162396</v>
      </c>
      <c r="P37" s="3">
        <v>3.0119430602509132</v>
      </c>
    </row>
    <row r="40" spans="8:16" x14ac:dyDescent="0.25">
      <c r="H40" s="19" t="s">
        <v>40</v>
      </c>
      <c r="I40" s="19"/>
      <c r="J40" s="19"/>
      <c r="K40" s="19"/>
      <c r="L40" s="19"/>
      <c r="M40" s="19"/>
      <c r="N40" s="19"/>
      <c r="O40" s="19"/>
      <c r="P40" s="19"/>
    </row>
    <row r="42" spans="8:16" x14ac:dyDescent="0.25">
      <c r="H42" t="s">
        <v>15</v>
      </c>
    </row>
    <row r="43" spans="8:16" ht="15.75" thickBot="1" x14ac:dyDescent="0.3"/>
    <row r="44" spans="8:16" x14ac:dyDescent="0.25">
      <c r="H44" s="5" t="s">
        <v>16</v>
      </c>
      <c r="I44" s="5"/>
    </row>
    <row r="45" spans="8:16" x14ac:dyDescent="0.25">
      <c r="H45" s="2" t="s">
        <v>17</v>
      </c>
      <c r="I45" s="2">
        <v>0.65570530763249002</v>
      </c>
    </row>
    <row r="46" spans="8:16" x14ac:dyDescent="0.25">
      <c r="H46" s="2" t="s">
        <v>18</v>
      </c>
      <c r="I46" s="15">
        <v>0.42994945045741834</v>
      </c>
    </row>
    <row r="47" spans="8:16" x14ac:dyDescent="0.25">
      <c r="H47" s="2" t="s">
        <v>19</v>
      </c>
      <c r="I47" s="2">
        <v>0.40403806184184643</v>
      </c>
    </row>
    <row r="48" spans="8:16" x14ac:dyDescent="0.25">
      <c r="H48" s="2" t="s">
        <v>20</v>
      </c>
      <c r="I48" s="2">
        <v>3.9082342420917815E-3</v>
      </c>
    </row>
    <row r="49" spans="7:17" ht="15.75" thickBot="1" x14ac:dyDescent="0.3">
      <c r="H49" s="3" t="s">
        <v>21</v>
      </c>
      <c r="I49" s="3">
        <v>24</v>
      </c>
    </row>
    <row r="51" spans="7:17" ht="15.75" thickBot="1" x14ac:dyDescent="0.3">
      <c r="H51" t="s">
        <v>22</v>
      </c>
    </row>
    <row r="52" spans="7:17" x14ac:dyDescent="0.25">
      <c r="H52" s="4"/>
      <c r="I52" s="4" t="s">
        <v>27</v>
      </c>
      <c r="J52" s="4" t="s">
        <v>28</v>
      </c>
      <c r="K52" s="4" t="s">
        <v>29</v>
      </c>
      <c r="L52" s="4" t="s">
        <v>30</v>
      </c>
      <c r="M52" s="4" t="s">
        <v>31</v>
      </c>
    </row>
    <row r="53" spans="7:17" x14ac:dyDescent="0.25">
      <c r="H53" s="2" t="s">
        <v>23</v>
      </c>
      <c r="I53" s="2">
        <v>1</v>
      </c>
      <c r="J53" s="2">
        <v>2.5344742390952349E-4</v>
      </c>
      <c r="K53" s="2">
        <v>2.5344742390952349E-4</v>
      </c>
      <c r="L53" s="2">
        <v>16.593068663214478</v>
      </c>
      <c r="M53" s="2">
        <v>5.0421582815116832E-4</v>
      </c>
      <c r="N53" s="14">
        <f>M53*2</f>
        <v>1.0084316563023366E-3</v>
      </c>
      <c r="O53" t="s">
        <v>43</v>
      </c>
    </row>
    <row r="54" spans="7:17" x14ac:dyDescent="0.25">
      <c r="H54" s="2" t="s">
        <v>24</v>
      </c>
      <c r="I54" s="2">
        <v>22</v>
      </c>
      <c r="J54" s="2">
        <v>3.3603448760329192E-4</v>
      </c>
      <c r="K54" s="2">
        <v>1.5274294891058722E-5</v>
      </c>
      <c r="L54" s="2"/>
      <c r="M54" s="2"/>
    </row>
    <row r="55" spans="7:17" ht="15.75" thickBot="1" x14ac:dyDescent="0.3">
      <c r="H55" s="3" t="s">
        <v>25</v>
      </c>
      <c r="I55" s="3">
        <v>23</v>
      </c>
      <c r="J55" s="3">
        <v>5.8948191151281541E-4</v>
      </c>
      <c r="K55" s="3"/>
      <c r="L55" s="3"/>
      <c r="M55" s="3"/>
    </row>
    <row r="56" spans="7:17" ht="15.75" thickBot="1" x14ac:dyDescent="0.3"/>
    <row r="57" spans="7:17" x14ac:dyDescent="0.25">
      <c r="H57" s="4"/>
      <c r="I57" s="4" t="s">
        <v>32</v>
      </c>
      <c r="J57" s="4" t="s">
        <v>20</v>
      </c>
      <c r="K57" s="4" t="s">
        <v>33</v>
      </c>
      <c r="L57" s="4" t="s">
        <v>34</v>
      </c>
      <c r="M57" s="4" t="s">
        <v>35</v>
      </c>
      <c r="N57" s="4" t="s">
        <v>36</v>
      </c>
      <c r="O57" s="4" t="s">
        <v>37</v>
      </c>
      <c r="P57" s="4" t="s">
        <v>38</v>
      </c>
    </row>
    <row r="58" spans="7:17" x14ac:dyDescent="0.25">
      <c r="H58" s="2" t="s">
        <v>26</v>
      </c>
      <c r="I58" s="2">
        <v>2.1426582702101928E-2</v>
      </c>
      <c r="J58" s="2">
        <v>2.1874176509060475E-3</v>
      </c>
      <c r="K58" s="2">
        <v>9.7953779851903686</v>
      </c>
      <c r="L58" s="2">
        <v>1.7561217543334244E-9</v>
      </c>
      <c r="M58" s="2">
        <v>1.6890156147629988E-2</v>
      </c>
      <c r="N58" s="2">
        <v>2.5963009256573868E-2</v>
      </c>
      <c r="O58" s="2">
        <v>1.6890156147629988E-2</v>
      </c>
      <c r="P58" s="2">
        <v>2.5963009256573868E-2</v>
      </c>
    </row>
    <row r="59" spans="7:17" ht="15.75" thickBot="1" x14ac:dyDescent="0.3">
      <c r="H59" s="3" t="s">
        <v>13</v>
      </c>
      <c r="I59" s="3">
        <v>4.4451689715943911E-2</v>
      </c>
      <c r="J59" s="3">
        <v>1.0912516642132261E-2</v>
      </c>
      <c r="K59" s="3">
        <v>4.0734590538281399</v>
      </c>
      <c r="L59" s="3">
        <v>5.0421582815117342E-4</v>
      </c>
      <c r="M59" s="3">
        <v>2.182051534877134E-2</v>
      </c>
      <c r="N59" s="3">
        <v>6.7082864083116478E-2</v>
      </c>
      <c r="O59" s="3">
        <v>2.182051534877134E-2</v>
      </c>
      <c r="P59" s="3">
        <v>6.7082864083116478E-2</v>
      </c>
    </row>
    <row r="61" spans="7:17" ht="15.75" thickBot="1" x14ac:dyDescent="0.3"/>
    <row r="62" spans="7:17" x14ac:dyDescent="0.25">
      <c r="G62" s="6"/>
      <c r="H62" s="20" t="s">
        <v>41</v>
      </c>
      <c r="I62" s="20"/>
      <c r="J62" s="20"/>
      <c r="K62" s="20"/>
      <c r="L62" s="20"/>
      <c r="M62" s="20"/>
      <c r="N62" s="20"/>
      <c r="O62" s="20"/>
      <c r="P62" s="20"/>
      <c r="Q62" s="7"/>
    </row>
    <row r="63" spans="7:17" x14ac:dyDescent="0.25">
      <c r="G63" s="8"/>
      <c r="H63" s="9"/>
      <c r="I63" s="9"/>
      <c r="J63" s="9"/>
      <c r="K63" s="9"/>
      <c r="L63" s="9"/>
      <c r="M63" s="9"/>
      <c r="N63" s="9"/>
      <c r="O63" s="9"/>
      <c r="P63" s="9"/>
      <c r="Q63" s="10"/>
    </row>
    <row r="64" spans="7:17" x14ac:dyDescent="0.25">
      <c r="G64" s="8"/>
      <c r="H64" s="9" t="s">
        <v>15</v>
      </c>
      <c r="I64" s="9"/>
      <c r="J64" s="9"/>
      <c r="K64" s="9"/>
      <c r="L64" s="9"/>
      <c r="M64" s="9"/>
      <c r="N64" s="9"/>
      <c r="O64" s="9"/>
      <c r="P64" s="9"/>
      <c r="Q64" s="10"/>
    </row>
    <row r="65" spans="7:17" ht="15.75" thickBot="1" x14ac:dyDescent="0.3">
      <c r="G65" s="8"/>
      <c r="H65" s="9"/>
      <c r="I65" s="9"/>
      <c r="J65" s="9"/>
      <c r="K65" s="9"/>
      <c r="L65" s="9"/>
      <c r="M65" s="9"/>
      <c r="N65" s="9"/>
      <c r="O65" s="9"/>
      <c r="P65" s="9"/>
      <c r="Q65" s="10"/>
    </row>
    <row r="66" spans="7:17" x14ac:dyDescent="0.25">
      <c r="G66" s="8"/>
      <c r="H66" s="5" t="s">
        <v>16</v>
      </c>
      <c r="I66" s="5"/>
      <c r="J66" s="9"/>
      <c r="K66" s="9"/>
      <c r="L66" s="9"/>
      <c r="M66" s="9"/>
      <c r="N66" s="9"/>
      <c r="O66" s="9"/>
      <c r="P66" s="9"/>
      <c r="Q66" s="10"/>
    </row>
    <row r="67" spans="7:17" x14ac:dyDescent="0.25">
      <c r="G67" s="8"/>
      <c r="H67" s="2" t="s">
        <v>17</v>
      </c>
      <c r="I67" s="2">
        <v>0.67582031800584885</v>
      </c>
      <c r="J67" s="9"/>
      <c r="K67" s="9"/>
      <c r="L67" s="9"/>
      <c r="M67" s="9"/>
      <c r="N67" s="9"/>
      <c r="O67" s="9"/>
      <c r="P67" s="9"/>
      <c r="Q67" s="10"/>
    </row>
    <row r="68" spans="7:17" x14ac:dyDescent="0.25">
      <c r="G68" s="8"/>
      <c r="H68" s="2" t="s">
        <v>18</v>
      </c>
      <c r="I68" s="15">
        <v>0.45673310222952673</v>
      </c>
      <c r="J68" s="9"/>
      <c r="K68" s="9"/>
      <c r="L68" s="9"/>
      <c r="M68" s="9"/>
      <c r="N68" s="9"/>
      <c r="O68" s="9"/>
      <c r="P68" s="9"/>
      <c r="Q68" s="10"/>
    </row>
    <row r="69" spans="7:17" x14ac:dyDescent="0.25">
      <c r="G69" s="8"/>
      <c r="H69" s="2" t="s">
        <v>19</v>
      </c>
      <c r="I69" s="2">
        <v>0.43203915233086881</v>
      </c>
      <c r="J69" s="9"/>
      <c r="K69" s="9"/>
      <c r="L69" s="9"/>
      <c r="M69" s="9"/>
      <c r="N69" s="9"/>
      <c r="O69" s="9"/>
      <c r="P69" s="9"/>
      <c r="Q69" s="10"/>
    </row>
    <row r="70" spans="7:17" x14ac:dyDescent="0.25">
      <c r="G70" s="8"/>
      <c r="H70" s="2" t="s">
        <v>20</v>
      </c>
      <c r="I70" s="2">
        <v>0.12988904601519696</v>
      </c>
      <c r="J70" s="9"/>
      <c r="K70" s="9"/>
      <c r="L70" s="9"/>
      <c r="M70" s="9"/>
      <c r="N70" s="9"/>
      <c r="O70" s="9"/>
      <c r="P70" s="9"/>
      <c r="Q70" s="10"/>
    </row>
    <row r="71" spans="7:17" ht="15.75" thickBot="1" x14ac:dyDescent="0.3">
      <c r="G71" s="8"/>
      <c r="H71" s="3" t="s">
        <v>21</v>
      </c>
      <c r="I71" s="3">
        <v>24</v>
      </c>
      <c r="J71" s="9"/>
      <c r="K71" s="9"/>
      <c r="L71" s="9"/>
      <c r="M71" s="9"/>
      <c r="N71" s="9"/>
      <c r="O71" s="9"/>
      <c r="P71" s="9"/>
      <c r="Q71" s="10"/>
    </row>
    <row r="72" spans="7:17" x14ac:dyDescent="0.25">
      <c r="G72" s="8"/>
      <c r="H72" s="9"/>
      <c r="I72" s="9"/>
      <c r="J72" s="9"/>
      <c r="K72" s="9"/>
      <c r="L72" s="9"/>
      <c r="M72" s="9"/>
      <c r="N72" s="9"/>
      <c r="O72" s="9"/>
      <c r="P72" s="9"/>
      <c r="Q72" s="10"/>
    </row>
    <row r="73" spans="7:17" ht="15.75" thickBot="1" x14ac:dyDescent="0.3">
      <c r="G73" s="8"/>
      <c r="H73" s="9" t="s">
        <v>22</v>
      </c>
      <c r="I73" s="9"/>
      <c r="J73" s="9"/>
      <c r="K73" s="9"/>
      <c r="L73" s="9"/>
      <c r="M73" s="9"/>
      <c r="N73" s="9"/>
      <c r="O73" s="9"/>
      <c r="P73" s="9"/>
      <c r="Q73" s="10"/>
    </row>
    <row r="74" spans="7:17" x14ac:dyDescent="0.25">
      <c r="G74" s="8"/>
      <c r="H74" s="4"/>
      <c r="I74" s="4" t="s">
        <v>27</v>
      </c>
      <c r="J74" s="4" t="s">
        <v>28</v>
      </c>
      <c r="K74" s="4" t="s">
        <v>29</v>
      </c>
      <c r="L74" s="4" t="s">
        <v>30</v>
      </c>
      <c r="M74" s="4" t="s">
        <v>31</v>
      </c>
      <c r="N74" s="9"/>
      <c r="O74" s="9"/>
      <c r="P74" s="9"/>
      <c r="Q74" s="10"/>
    </row>
    <row r="75" spans="7:17" x14ac:dyDescent="0.25">
      <c r="G75" s="8"/>
      <c r="H75" s="2" t="s">
        <v>23</v>
      </c>
      <c r="I75" s="2">
        <v>1</v>
      </c>
      <c r="J75" s="2">
        <v>0.3120448218712808</v>
      </c>
      <c r="K75" s="2">
        <v>0.3120448218712808</v>
      </c>
      <c r="L75" s="2">
        <v>18.495749124944584</v>
      </c>
      <c r="M75" s="2">
        <v>2.8947616246663557E-4</v>
      </c>
      <c r="N75" s="16">
        <f>M75*2</f>
        <v>5.7895232493327114E-4</v>
      </c>
      <c r="O75" s="9" t="s">
        <v>43</v>
      </c>
      <c r="P75" s="9"/>
      <c r="Q75" s="10"/>
    </row>
    <row r="76" spans="7:17" x14ac:dyDescent="0.25">
      <c r="G76" s="8"/>
      <c r="H76" s="2" t="s">
        <v>24</v>
      </c>
      <c r="I76" s="2">
        <v>22</v>
      </c>
      <c r="J76" s="2">
        <v>0.37116561404423498</v>
      </c>
      <c r="K76" s="15">
        <v>1.6871164274737952E-2</v>
      </c>
      <c r="L76" s="2" t="s">
        <v>45</v>
      </c>
      <c r="M76" s="2"/>
      <c r="N76" s="9"/>
      <c r="O76" s="9"/>
      <c r="P76" s="9"/>
      <c r="Q76" s="10"/>
    </row>
    <row r="77" spans="7:17" ht="15.75" thickBot="1" x14ac:dyDescent="0.3">
      <c r="G77" s="8"/>
      <c r="H77" s="3" t="s">
        <v>25</v>
      </c>
      <c r="I77" s="3">
        <v>23</v>
      </c>
      <c r="J77" s="3">
        <v>0.68321043591551578</v>
      </c>
      <c r="K77" s="3"/>
      <c r="L77" s="3"/>
      <c r="M77" s="3"/>
      <c r="N77" s="9"/>
      <c r="O77" s="9"/>
      <c r="P77" s="9"/>
      <c r="Q77" s="10"/>
    </row>
    <row r="78" spans="7:17" ht="15.75" thickBot="1" x14ac:dyDescent="0.3">
      <c r="G78" s="8"/>
      <c r="H78" s="9"/>
      <c r="I78" s="9"/>
      <c r="J78" s="9"/>
      <c r="K78" s="9"/>
      <c r="L78" s="9"/>
      <c r="M78" s="9"/>
      <c r="N78" s="9"/>
      <c r="O78" s="9"/>
      <c r="P78" s="9"/>
      <c r="Q78" s="10"/>
    </row>
    <row r="79" spans="7:17" x14ac:dyDescent="0.25">
      <c r="G79" s="8"/>
      <c r="H79" s="4"/>
      <c r="I79" s="4" t="s">
        <v>32</v>
      </c>
      <c r="J79" s="4" t="s">
        <v>20</v>
      </c>
      <c r="K79" s="4" t="s">
        <v>33</v>
      </c>
      <c r="L79" s="4" t="s">
        <v>34</v>
      </c>
      <c r="M79" s="4" t="s">
        <v>35</v>
      </c>
      <c r="N79" s="4" t="s">
        <v>36</v>
      </c>
      <c r="O79" s="4" t="s">
        <v>37</v>
      </c>
      <c r="P79" s="4" t="s">
        <v>38</v>
      </c>
      <c r="Q79" s="10"/>
    </row>
    <row r="80" spans="7:17" x14ac:dyDescent="0.25">
      <c r="G80" s="8"/>
      <c r="H80" s="2" t="s">
        <v>26</v>
      </c>
      <c r="I80" s="2">
        <v>2.9526363521086814</v>
      </c>
      <c r="J80" s="2">
        <v>0.1368278021600165</v>
      </c>
      <c r="K80" s="2">
        <v>21.579213474872972</v>
      </c>
      <c r="L80" s="2">
        <v>2.705858861569953E-16</v>
      </c>
      <c r="M80" s="2">
        <v>2.6688728582685228</v>
      </c>
      <c r="N80" s="2">
        <v>3.2363998459488399</v>
      </c>
      <c r="O80" s="2">
        <v>2.6688728582685228</v>
      </c>
      <c r="P80" s="2">
        <v>3.2363998459488399</v>
      </c>
      <c r="Q80" s="10" t="s">
        <v>46</v>
      </c>
    </row>
    <row r="81" spans="7:17" ht="15.75" thickBot="1" x14ac:dyDescent="0.3">
      <c r="G81" s="8"/>
      <c r="H81" s="3" t="s">
        <v>11</v>
      </c>
      <c r="I81" s="3">
        <v>0.33143161854810776</v>
      </c>
      <c r="J81" s="3">
        <v>7.7065140530738332E-2</v>
      </c>
      <c r="K81" s="3">
        <v>4.3006684509439435</v>
      </c>
      <c r="L81" s="3">
        <v>2.8947616246663644E-4</v>
      </c>
      <c r="M81" s="3">
        <v>0.17160829912717057</v>
      </c>
      <c r="N81" s="3">
        <v>0.49125493796904496</v>
      </c>
      <c r="O81" s="3">
        <v>0.17160829912717057</v>
      </c>
      <c r="P81" s="3">
        <v>0.49125493796904496</v>
      </c>
      <c r="Q81" s="10" t="s">
        <v>47</v>
      </c>
    </row>
    <row r="82" spans="7:17" x14ac:dyDescent="0.25">
      <c r="G82" s="8"/>
      <c r="H82" s="9"/>
      <c r="I82" s="9"/>
      <c r="J82" s="9"/>
      <c r="K82" s="9"/>
      <c r="L82" s="9"/>
      <c r="M82" s="9"/>
      <c r="N82" s="9"/>
      <c r="O82" s="9"/>
      <c r="P82" s="9"/>
      <c r="Q82" s="10"/>
    </row>
    <row r="83" spans="7:17" ht="15.75" thickBot="1" x14ac:dyDescent="0.3">
      <c r="G83" s="11"/>
      <c r="H83" s="12"/>
      <c r="I83" s="12"/>
      <c r="J83" s="12"/>
      <c r="K83" s="12"/>
      <c r="L83" s="12"/>
      <c r="M83" s="12"/>
      <c r="N83" s="12"/>
      <c r="O83" s="12"/>
      <c r="P83" s="12"/>
      <c r="Q83" s="13"/>
    </row>
    <row r="84" spans="7:17" x14ac:dyDescent="0.25">
      <c r="H84" s="20" t="s">
        <v>39</v>
      </c>
      <c r="I84" s="20"/>
      <c r="J84" s="20"/>
      <c r="K84" s="20"/>
      <c r="L84" s="20"/>
      <c r="M84" s="20"/>
      <c r="N84" s="20"/>
      <c r="O84" s="20"/>
      <c r="P84" s="20"/>
    </row>
    <row r="86" spans="7:17" x14ac:dyDescent="0.25">
      <c r="H86" t="s">
        <v>15</v>
      </c>
    </row>
    <row r="87" spans="7:17" ht="15.75" thickBot="1" x14ac:dyDescent="0.3"/>
    <row r="88" spans="7:17" x14ac:dyDescent="0.25">
      <c r="H88" s="5" t="s">
        <v>16</v>
      </c>
      <c r="I88" s="5"/>
    </row>
    <row r="89" spans="7:17" x14ac:dyDescent="0.25">
      <c r="H89" s="2" t="s">
        <v>17</v>
      </c>
      <c r="I89" s="2">
        <v>0.66699911549323976</v>
      </c>
    </row>
    <row r="90" spans="7:17" x14ac:dyDescent="0.25">
      <c r="H90" s="2" t="s">
        <v>18</v>
      </c>
      <c r="I90" s="15">
        <v>0.44488782006876426</v>
      </c>
    </row>
    <row r="91" spans="7:17" x14ac:dyDescent="0.25">
      <c r="H91" s="2" t="s">
        <v>19</v>
      </c>
      <c r="I91" s="2">
        <v>0.4196554482537081</v>
      </c>
    </row>
    <row r="92" spans="7:17" x14ac:dyDescent="0.25">
      <c r="H92" s="2" t="s">
        <v>20</v>
      </c>
      <c r="I92" s="2">
        <v>4.5737078210001574</v>
      </c>
    </row>
    <row r="93" spans="7:17" ht="15.75" thickBot="1" x14ac:dyDescent="0.3">
      <c r="H93" s="3" t="s">
        <v>21</v>
      </c>
      <c r="I93" s="3">
        <v>24</v>
      </c>
    </row>
    <row r="95" spans="7:17" ht="15.75" thickBot="1" x14ac:dyDescent="0.3">
      <c r="H95" t="s">
        <v>22</v>
      </c>
    </row>
    <row r="96" spans="7:17" x14ac:dyDescent="0.25">
      <c r="H96" s="4"/>
      <c r="I96" s="4" t="s">
        <v>27</v>
      </c>
      <c r="J96" s="4" t="s">
        <v>28</v>
      </c>
      <c r="K96" s="4" t="s">
        <v>29</v>
      </c>
      <c r="L96" s="4" t="s">
        <v>30</v>
      </c>
      <c r="M96" s="4" t="s">
        <v>31</v>
      </c>
    </row>
    <row r="97" spans="8:16" x14ac:dyDescent="0.25">
      <c r="H97" s="2" t="s">
        <v>23</v>
      </c>
      <c r="I97" s="2">
        <v>1</v>
      </c>
      <c r="J97" s="2">
        <v>368.83257889868366</v>
      </c>
      <c r="K97" s="2">
        <v>368.83257889868366</v>
      </c>
      <c r="L97" s="2">
        <v>17.631629056896646</v>
      </c>
      <c r="M97" s="2">
        <v>3.7110206107496746E-4</v>
      </c>
      <c r="N97" s="14">
        <f>M97*2</f>
        <v>7.4220412214993491E-4</v>
      </c>
      <c r="O97" t="s">
        <v>43</v>
      </c>
    </row>
    <row r="98" spans="8:16" x14ac:dyDescent="0.25">
      <c r="H98" s="2" t="s">
        <v>24</v>
      </c>
      <c r="I98" s="2">
        <v>22</v>
      </c>
      <c r="J98" s="2">
        <v>460.21367110131609</v>
      </c>
      <c r="K98" s="2">
        <v>20.918803231878005</v>
      </c>
      <c r="L98" s="2"/>
      <c r="M98" s="2"/>
    </row>
    <row r="99" spans="8:16" ht="15.75" thickBot="1" x14ac:dyDescent="0.3">
      <c r="H99" s="3" t="s">
        <v>25</v>
      </c>
      <c r="I99" s="3">
        <v>23</v>
      </c>
      <c r="J99" s="3">
        <v>829.04624999999976</v>
      </c>
      <c r="K99" s="3"/>
      <c r="L99" s="3"/>
      <c r="M99" s="3"/>
    </row>
    <row r="100" spans="8:16" ht="15.75" thickBot="1" x14ac:dyDescent="0.3"/>
    <row r="101" spans="8:16" x14ac:dyDescent="0.25">
      <c r="H101" s="4"/>
      <c r="I101" s="4" t="s">
        <v>32</v>
      </c>
      <c r="J101" s="4" t="s">
        <v>20</v>
      </c>
      <c r="K101" s="4" t="s">
        <v>33</v>
      </c>
      <c r="L101" s="4" t="s">
        <v>34</v>
      </c>
      <c r="M101" s="4" t="s">
        <v>35</v>
      </c>
      <c r="N101" s="4" t="s">
        <v>36</v>
      </c>
      <c r="O101" s="4" t="s">
        <v>37</v>
      </c>
      <c r="P101" s="4" t="s">
        <v>38</v>
      </c>
    </row>
    <row r="102" spans="8:16" x14ac:dyDescent="0.25">
      <c r="H102" s="2" t="s">
        <v>26</v>
      </c>
      <c r="I102" s="2">
        <v>14.764989775821256</v>
      </c>
      <c r="J102" s="2">
        <v>4.8180382262281771</v>
      </c>
      <c r="K102" s="2">
        <v>3.0645231695017277</v>
      </c>
      <c r="L102" s="2">
        <v>5.6762410431758824E-3</v>
      </c>
      <c r="M102" s="2">
        <v>4.772990058314555</v>
      </c>
      <c r="N102" s="2">
        <v>24.756989493327957</v>
      </c>
      <c r="O102" s="2">
        <v>4.772990058314555</v>
      </c>
      <c r="P102" s="2">
        <v>24.756989493327957</v>
      </c>
    </row>
    <row r="103" spans="8:16" ht="15.75" thickBot="1" x14ac:dyDescent="0.3">
      <c r="H103" s="3" t="s">
        <v>11</v>
      </c>
      <c r="I103" s="3">
        <v>11.394626264725291</v>
      </c>
      <c r="J103" s="3">
        <v>2.7136502021169275</v>
      </c>
      <c r="K103" s="3">
        <v>4.1990033409008669</v>
      </c>
      <c r="L103" s="3">
        <v>3.7110206107496746E-4</v>
      </c>
      <c r="M103" s="3">
        <v>5.7668601948426792</v>
      </c>
      <c r="N103" s="3">
        <v>17.022392334607904</v>
      </c>
      <c r="O103" s="3">
        <v>5.7668601948426792</v>
      </c>
      <c r="P103" s="3">
        <v>17.022392334607904</v>
      </c>
    </row>
    <row r="106" spans="8:16" x14ac:dyDescent="0.25">
      <c r="H106" s="19" t="s">
        <v>42</v>
      </c>
      <c r="I106" s="19"/>
      <c r="J106" s="19"/>
      <c r="K106" s="19"/>
      <c r="L106" s="19"/>
      <c r="M106" s="19"/>
      <c r="N106" s="19"/>
      <c r="O106" s="19"/>
      <c r="P106" s="19"/>
    </row>
    <row r="108" spans="8:16" x14ac:dyDescent="0.25">
      <c r="H108" t="s">
        <v>15</v>
      </c>
    </row>
    <row r="109" spans="8:16" ht="15.75" thickBot="1" x14ac:dyDescent="0.3"/>
    <row r="110" spans="8:16" x14ac:dyDescent="0.25">
      <c r="H110" s="5" t="s">
        <v>16</v>
      </c>
      <c r="I110" s="5"/>
    </row>
    <row r="111" spans="8:16" x14ac:dyDescent="0.25">
      <c r="H111" s="2" t="s">
        <v>17</v>
      </c>
      <c r="I111" s="2">
        <v>0.6514768703414604</v>
      </c>
    </row>
    <row r="112" spans="8:16" x14ac:dyDescent="0.25">
      <c r="H112" s="2" t="s">
        <v>18</v>
      </c>
      <c r="I112" s="15">
        <v>0.42442211258990403</v>
      </c>
    </row>
    <row r="113" spans="8:16" x14ac:dyDescent="0.25">
      <c r="H113" s="2" t="s">
        <v>19</v>
      </c>
      <c r="I113" s="2">
        <v>0.39825948134399058</v>
      </c>
    </row>
    <row r="114" spans="8:16" x14ac:dyDescent="0.25">
      <c r="H114" s="2" t="s">
        <v>20</v>
      </c>
      <c r="I114" s="2">
        <v>0.13369585894191871</v>
      </c>
    </row>
    <row r="115" spans="8:16" ht="15.75" thickBot="1" x14ac:dyDescent="0.3">
      <c r="H115" s="3" t="s">
        <v>21</v>
      </c>
      <c r="I115" s="3">
        <v>24</v>
      </c>
    </row>
    <row r="117" spans="8:16" ht="15.75" thickBot="1" x14ac:dyDescent="0.3">
      <c r="H117" t="s">
        <v>22</v>
      </c>
    </row>
    <row r="118" spans="8:16" x14ac:dyDescent="0.25">
      <c r="H118" s="4"/>
      <c r="I118" s="4" t="s">
        <v>27</v>
      </c>
      <c r="J118" s="4" t="s">
        <v>28</v>
      </c>
      <c r="K118" s="4" t="s">
        <v>29</v>
      </c>
      <c r="L118" s="4" t="s">
        <v>30</v>
      </c>
      <c r="M118" s="4" t="s">
        <v>31</v>
      </c>
    </row>
    <row r="119" spans="8:16" x14ac:dyDescent="0.25">
      <c r="H119" s="2" t="s">
        <v>23</v>
      </c>
      <c r="I119" s="2">
        <v>1</v>
      </c>
      <c r="J119" s="2">
        <v>0.28996961655473247</v>
      </c>
      <c r="K119" s="2">
        <v>0.28996961655473247</v>
      </c>
      <c r="L119" s="2">
        <v>16.222455172822034</v>
      </c>
      <c r="M119" s="2">
        <v>5.6374227185019134E-4</v>
      </c>
      <c r="N119" s="14">
        <f>M119*2</f>
        <v>1.1274845437003827E-3</v>
      </c>
      <c r="O119" t="s">
        <v>43</v>
      </c>
    </row>
    <row r="120" spans="8:16" x14ac:dyDescent="0.25">
      <c r="H120" s="2" t="s">
        <v>24</v>
      </c>
      <c r="I120" s="2">
        <v>22</v>
      </c>
      <c r="J120" s="2">
        <v>0.39324081936078331</v>
      </c>
      <c r="K120" s="2">
        <v>1.7874582698217425E-2</v>
      </c>
      <c r="L120" s="2"/>
      <c r="M120" s="2"/>
    </row>
    <row r="121" spans="8:16" ht="15.75" thickBot="1" x14ac:dyDescent="0.3">
      <c r="H121" s="3" t="s">
        <v>25</v>
      </c>
      <c r="I121" s="3">
        <v>23</v>
      </c>
      <c r="J121" s="3">
        <v>0.68321043591551578</v>
      </c>
      <c r="K121" s="3"/>
      <c r="L121" s="3"/>
      <c r="M121" s="3"/>
    </row>
    <row r="122" spans="8:16" ht="15.75" thickBot="1" x14ac:dyDescent="0.3"/>
    <row r="123" spans="8:16" x14ac:dyDescent="0.25">
      <c r="H123" s="4"/>
      <c r="I123" s="4" t="s">
        <v>32</v>
      </c>
      <c r="J123" s="4" t="s">
        <v>20</v>
      </c>
      <c r="K123" s="4" t="s">
        <v>33</v>
      </c>
      <c r="L123" s="4" t="s">
        <v>34</v>
      </c>
      <c r="M123" s="4" t="s">
        <v>35</v>
      </c>
      <c r="N123" s="4" t="s">
        <v>36</v>
      </c>
      <c r="O123" s="4" t="s">
        <v>37</v>
      </c>
      <c r="P123" s="4" t="s">
        <v>38</v>
      </c>
    </row>
    <row r="124" spans="8:16" x14ac:dyDescent="0.25">
      <c r="H124" s="2" t="s">
        <v>26</v>
      </c>
      <c r="I124" s="2">
        <v>3.1851556690386351</v>
      </c>
      <c r="J124" s="2">
        <v>8.9846572972531485E-2</v>
      </c>
      <c r="K124" s="2">
        <v>35.451053542269477</v>
      </c>
      <c r="L124" s="2">
        <v>6.6244995619213581E-21</v>
      </c>
      <c r="M124" s="2">
        <v>2.9988252811074285</v>
      </c>
      <c r="N124" s="2">
        <v>3.3714860569698417</v>
      </c>
      <c r="O124" s="2">
        <v>2.9988252811074285</v>
      </c>
      <c r="P124" s="2">
        <v>3.3714860569698417</v>
      </c>
    </row>
    <row r="125" spans="8:16" ht="15.75" thickBot="1" x14ac:dyDescent="0.3">
      <c r="H125" s="3" t="s">
        <v>2</v>
      </c>
      <c r="I125" s="3">
        <v>5.7151916614636811E-2</v>
      </c>
      <c r="J125" s="3">
        <v>1.4189676939264428E-2</v>
      </c>
      <c r="K125" s="3">
        <v>4.0277109097875963</v>
      </c>
      <c r="L125" s="3">
        <v>5.6374227185019242E-4</v>
      </c>
      <c r="M125" s="3">
        <v>2.7724327768037484E-2</v>
      </c>
      <c r="N125" s="3">
        <v>8.6579505461236134E-2</v>
      </c>
      <c r="O125" s="3">
        <v>2.7724327768037484E-2</v>
      </c>
      <c r="P125" s="3">
        <v>8.6579505461236134E-2</v>
      </c>
    </row>
  </sheetData>
  <mergeCells count="5">
    <mergeCell ref="H18:P18"/>
    <mergeCell ref="H40:P40"/>
    <mergeCell ref="H62:P62"/>
    <mergeCell ref="H84:P84"/>
    <mergeCell ref="H106:P10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A936-9BF3-45DE-8F79-18F4A0D088BA}">
  <dimension ref="A1:O75"/>
  <sheetViews>
    <sheetView topLeftCell="A73" workbookViewId="0">
      <selection activeCell="E54" sqref="E54"/>
    </sheetView>
  </sheetViews>
  <sheetFormatPr baseColWidth="10" defaultRowHeight="15" x14ac:dyDescent="0.25"/>
  <sheetData>
    <row r="1" spans="1:15" x14ac:dyDescent="0.25">
      <c r="A1" t="s">
        <v>11</v>
      </c>
      <c r="B1" t="s">
        <v>12</v>
      </c>
      <c r="E1" s="6"/>
      <c r="F1" s="20" t="s">
        <v>41</v>
      </c>
      <c r="G1" s="20"/>
      <c r="H1" s="20"/>
      <c r="I1" s="20"/>
      <c r="J1" s="20"/>
      <c r="K1" s="20"/>
      <c r="L1" s="20"/>
      <c r="M1" s="20"/>
      <c r="N1" s="20"/>
      <c r="O1" s="7"/>
    </row>
    <row r="2" spans="1:15" x14ac:dyDescent="0.25">
      <c r="A2">
        <f>LN(Modelos_Linealizables!A2)</f>
        <v>1.2447307967981038</v>
      </c>
      <c r="B2">
        <f>LN(Modelos_Linealizables!B2)</f>
        <v>3.2542429687054919</v>
      </c>
      <c r="E2" s="8"/>
      <c r="F2" s="9"/>
      <c r="G2" s="9"/>
      <c r="H2" s="9"/>
      <c r="I2" s="9"/>
      <c r="J2" s="9"/>
      <c r="K2" s="9"/>
      <c r="L2" s="9"/>
      <c r="M2" s="9"/>
      <c r="N2" s="9"/>
      <c r="O2" s="10"/>
    </row>
    <row r="3" spans="1:15" x14ac:dyDescent="0.25">
      <c r="A3">
        <f>LN(Modelos_Linealizables!A3)</f>
        <v>1.2615811169462494</v>
      </c>
      <c r="B3">
        <f>LN(Modelos_Linealizables!B3)</f>
        <v>3.3843902633457743</v>
      </c>
      <c r="E3" s="8"/>
      <c r="F3" s="9" t="s">
        <v>15</v>
      </c>
      <c r="G3" s="9"/>
      <c r="H3" s="9"/>
      <c r="I3" s="9"/>
      <c r="J3" s="9"/>
      <c r="K3" s="9"/>
      <c r="L3" s="9"/>
      <c r="M3" s="9"/>
      <c r="N3" s="9"/>
      <c r="O3" s="10"/>
    </row>
    <row r="4" spans="1:15" ht="15.75" thickBot="1" x14ac:dyDescent="0.3">
      <c r="A4">
        <f>LN(Modelos_Linealizables!A4)</f>
        <v>0.82198005240291372</v>
      </c>
      <c r="B4">
        <f>LN(Modelos_Linealizables!B4)</f>
        <v>3.3286266888273199</v>
      </c>
      <c r="E4" s="8"/>
      <c r="F4" s="9"/>
      <c r="G4" s="9"/>
      <c r="H4" s="9"/>
      <c r="I4" s="9"/>
      <c r="J4" s="9"/>
      <c r="K4" s="9"/>
      <c r="L4" s="9"/>
      <c r="M4" s="9"/>
      <c r="N4" s="9"/>
      <c r="O4" s="10"/>
    </row>
    <row r="5" spans="1:15" x14ac:dyDescent="0.25">
      <c r="A5">
        <f>LN(Modelos_Linealizables!A5)</f>
        <v>1.3987168811184478</v>
      </c>
      <c r="B5">
        <f>LN(Modelos_Linealizables!B5)</f>
        <v>3.2542429687054919</v>
      </c>
      <c r="E5" s="8"/>
      <c r="F5" s="5" t="s">
        <v>16</v>
      </c>
      <c r="G5" s="5"/>
      <c r="H5" s="9"/>
      <c r="I5" s="9"/>
      <c r="J5" s="9"/>
      <c r="K5" s="9"/>
      <c r="L5" s="9"/>
      <c r="M5" s="9"/>
      <c r="N5" s="9"/>
      <c r="O5" s="10"/>
    </row>
    <row r="6" spans="1:15" x14ac:dyDescent="0.25">
      <c r="A6">
        <f>LN(Modelos_Linealizables!A6)</f>
        <v>1.4940270609227726</v>
      </c>
      <c r="B6">
        <f>LN(Modelos_Linealizables!B6)</f>
        <v>3.3978584803966405</v>
      </c>
      <c r="E6" s="8"/>
      <c r="F6" s="2" t="s">
        <v>17</v>
      </c>
      <c r="G6" s="2">
        <v>0.67582031800584885</v>
      </c>
      <c r="H6" s="9"/>
      <c r="I6" s="9"/>
      <c r="J6" s="9"/>
      <c r="K6" s="9"/>
      <c r="L6" s="9"/>
      <c r="M6" s="9"/>
      <c r="N6" s="9"/>
      <c r="O6" s="10"/>
    </row>
    <row r="7" spans="1:15" x14ac:dyDescent="0.25">
      <c r="A7">
        <f>LN(Modelos_Linealizables!A7)</f>
        <v>1.4940270609227726</v>
      </c>
      <c r="B7">
        <f>LN(Modelos_Linealizables!B7)</f>
        <v>3.3978584803966405</v>
      </c>
      <c r="E7" s="8"/>
      <c r="F7" s="2" t="s">
        <v>18</v>
      </c>
      <c r="G7" s="15">
        <v>0.45673310222952673</v>
      </c>
      <c r="H7" s="9"/>
      <c r="I7" s="9"/>
      <c r="J7" s="9"/>
      <c r="K7" s="9"/>
      <c r="L7" s="9"/>
      <c r="M7" s="9"/>
      <c r="N7" s="9"/>
      <c r="O7" s="10"/>
    </row>
    <row r="8" spans="1:15" x14ac:dyDescent="0.25">
      <c r="A8">
        <f>LN(Modelos_Linealizables!A8)</f>
        <v>1.766441661243765</v>
      </c>
      <c r="B8">
        <f>LN(Modelos_Linealizables!B8)</f>
        <v>3.4307561839036995</v>
      </c>
      <c r="E8" s="8"/>
      <c r="F8" s="2" t="s">
        <v>19</v>
      </c>
      <c r="G8" s="2">
        <v>0.43203915233086881</v>
      </c>
      <c r="H8" s="9"/>
      <c r="I8" s="9"/>
      <c r="J8" s="9"/>
      <c r="K8" s="9"/>
      <c r="L8" s="9"/>
      <c r="M8" s="9"/>
      <c r="N8" s="9"/>
      <c r="O8" s="10"/>
    </row>
    <row r="9" spans="1:15" x14ac:dyDescent="0.25">
      <c r="A9">
        <f>LN(Modelos_Linealizables!A9)</f>
        <v>2.253394848803274</v>
      </c>
      <c r="B9">
        <f>LN(Modelos_Linealizables!B9)</f>
        <v>3.3638415951183864</v>
      </c>
      <c r="E9" s="8"/>
      <c r="F9" s="2" t="s">
        <v>20</v>
      </c>
      <c r="G9" s="2">
        <v>0.12988904601519696</v>
      </c>
      <c r="H9" s="9"/>
      <c r="I9" s="9"/>
      <c r="J9" s="9"/>
      <c r="K9" s="9"/>
      <c r="L9" s="9"/>
      <c r="M9" s="9"/>
      <c r="N9" s="9"/>
      <c r="O9" s="10"/>
    </row>
    <row r="10" spans="1:15" ht="15.75" thickBot="1" x14ac:dyDescent="0.3">
      <c r="A10">
        <f>LN(Modelos_Linealizables!A10)</f>
        <v>1.86175184104809</v>
      </c>
      <c r="B10">
        <f>LN(Modelos_Linealizables!B10)</f>
        <v>3.5807372954942331</v>
      </c>
      <c r="E10" s="8"/>
      <c r="F10" s="3" t="s">
        <v>21</v>
      </c>
      <c r="G10" s="3">
        <v>24</v>
      </c>
      <c r="H10" s="9"/>
      <c r="I10" s="9"/>
      <c r="J10" s="9"/>
      <c r="K10" s="9"/>
      <c r="L10" s="9"/>
      <c r="M10" s="9"/>
      <c r="N10" s="9"/>
      <c r="O10" s="10"/>
    </row>
    <row r="11" spans="1:15" x14ac:dyDescent="0.25">
      <c r="A11">
        <f>LN(Modelos_Linealizables!A11)</f>
        <v>1.6070951703556227</v>
      </c>
      <c r="B11">
        <f>LN(Modelos_Linealizables!B11)</f>
        <v>3.4499875458315872</v>
      </c>
      <c r="E11" s="8"/>
      <c r="F11" s="9"/>
      <c r="G11" s="9"/>
      <c r="H11" s="9"/>
      <c r="I11" s="9"/>
      <c r="J11" s="9"/>
      <c r="K11" s="9"/>
      <c r="L11" s="9"/>
      <c r="M11" s="9"/>
      <c r="N11" s="9"/>
      <c r="O11" s="10"/>
    </row>
    <row r="12" spans="1:15" ht="15.75" thickBot="1" x14ac:dyDescent="0.3">
      <c r="A12">
        <f>LN(Modelos_Linealizables!A12)</f>
        <v>1.7083778602890038</v>
      </c>
      <c r="B12">
        <f>LN(Modelos_Linealizables!B12)</f>
        <v>3.4339872044851463</v>
      </c>
      <c r="E12" s="8"/>
      <c r="F12" s="9" t="s">
        <v>22</v>
      </c>
      <c r="G12" s="9"/>
      <c r="H12" s="9"/>
      <c r="I12" s="9"/>
      <c r="J12" s="9"/>
      <c r="K12" s="9"/>
      <c r="L12" s="9"/>
      <c r="M12" s="9"/>
      <c r="N12" s="9"/>
      <c r="O12" s="10"/>
    </row>
    <row r="13" spans="1:15" x14ac:dyDescent="0.25">
      <c r="A13">
        <f>LN(Modelos_Linealizables!A13)</f>
        <v>1.897019979885548</v>
      </c>
      <c r="B13">
        <f>LN(Modelos_Linealizables!B13)</f>
        <v>3.4307561839036995</v>
      </c>
      <c r="E13" s="8"/>
      <c r="F13" s="4"/>
      <c r="G13" s="4" t="s">
        <v>27</v>
      </c>
      <c r="H13" s="4" t="s">
        <v>28</v>
      </c>
      <c r="I13" s="4" t="s">
        <v>29</v>
      </c>
      <c r="J13" s="4" t="s">
        <v>30</v>
      </c>
      <c r="K13" s="4" t="s">
        <v>31</v>
      </c>
      <c r="L13" s="9"/>
      <c r="M13" s="9"/>
      <c r="N13" s="9"/>
      <c r="O13" s="10"/>
    </row>
    <row r="14" spans="1:15" x14ac:dyDescent="0.25">
      <c r="A14">
        <f>LN(Modelos_Linealizables!A14)</f>
        <v>1.6094379124341003</v>
      </c>
      <c r="B14">
        <f>LN(Modelos_Linealizables!B14)</f>
        <v>3.4011973816621555</v>
      </c>
      <c r="E14" s="8"/>
      <c r="F14" s="2" t="s">
        <v>23</v>
      </c>
      <c r="G14" s="2">
        <v>1</v>
      </c>
      <c r="H14" s="2">
        <v>0.3120448218712808</v>
      </c>
      <c r="I14" s="2">
        <v>0.3120448218712808</v>
      </c>
      <c r="J14" s="2">
        <v>18.495749124944584</v>
      </c>
      <c r="K14" s="2">
        <v>2.8947616246663557E-4</v>
      </c>
      <c r="L14" s="16">
        <f>K14*2</f>
        <v>5.7895232493327114E-4</v>
      </c>
      <c r="M14" s="9" t="s">
        <v>43</v>
      </c>
      <c r="N14" s="9"/>
      <c r="O14" s="10"/>
    </row>
    <row r="15" spans="1:15" x14ac:dyDescent="0.25">
      <c r="A15">
        <f>LN(Modelos_Linealizables!A15)</f>
        <v>1.6389967146756448</v>
      </c>
      <c r="B15">
        <f>LN(Modelos_Linealizables!B15)</f>
        <v>3.6082115510464816</v>
      </c>
      <c r="E15" s="8"/>
      <c r="F15" s="2" t="s">
        <v>24</v>
      </c>
      <c r="G15" s="2">
        <v>22</v>
      </c>
      <c r="H15" s="2">
        <v>0.37116561404423498</v>
      </c>
      <c r="I15" s="15">
        <v>1.6871164274737952E-2</v>
      </c>
      <c r="J15" s="2" t="s">
        <v>45</v>
      </c>
      <c r="K15" s="2"/>
      <c r="L15" s="9"/>
      <c r="M15" s="9"/>
      <c r="N15" s="9"/>
      <c r="O15" s="10"/>
    </row>
    <row r="16" spans="1:15" ht="15.75" thickBot="1" x14ac:dyDescent="0.3">
      <c r="A16">
        <f>LN(Modelos_Linealizables!A16)</f>
        <v>1.9318112246758117</v>
      </c>
      <c r="B16">
        <f>LN(Modelos_Linealizables!B16)</f>
        <v>3.735285826928092</v>
      </c>
      <c r="E16" s="8"/>
      <c r="F16" s="3" t="s">
        <v>25</v>
      </c>
      <c r="G16" s="3">
        <v>23</v>
      </c>
      <c r="H16" s="3">
        <v>0.68321043591551578</v>
      </c>
      <c r="I16" s="3"/>
      <c r="J16" s="3"/>
      <c r="K16" s="3"/>
      <c r="L16" s="9"/>
      <c r="M16" s="9"/>
      <c r="N16" s="9"/>
      <c r="O16" s="10"/>
    </row>
    <row r="17" spans="1:15" ht="15.75" thickBot="1" x14ac:dyDescent="0.3">
      <c r="A17">
        <f>LN(Modelos_Linealizables!A17)</f>
        <v>1.9603764345208963</v>
      </c>
      <c r="B17">
        <f>LN(Modelos_Linealizables!B17)</f>
        <v>3.7013019741124933</v>
      </c>
      <c r="E17" s="8"/>
      <c r="F17" s="9"/>
      <c r="G17" s="9"/>
      <c r="H17" s="9"/>
      <c r="I17" s="9"/>
      <c r="J17" s="9"/>
      <c r="K17" s="9"/>
      <c r="L17" s="9"/>
      <c r="M17" s="9"/>
      <c r="N17" s="9"/>
      <c r="O17" s="10"/>
    </row>
    <row r="18" spans="1:15" x14ac:dyDescent="0.25">
      <c r="A18">
        <f>LN(Modelos_Linealizables!A18)</f>
        <v>2.0541237336955462</v>
      </c>
      <c r="B18">
        <f>LN(Modelos_Linealizables!B18)</f>
        <v>3.7819143200811256</v>
      </c>
      <c r="E18" s="8"/>
      <c r="F18" s="4"/>
      <c r="G18" s="4" t="s">
        <v>32</v>
      </c>
      <c r="H18" s="4" t="s">
        <v>20</v>
      </c>
      <c r="I18" s="4" t="s">
        <v>33</v>
      </c>
      <c r="J18" s="4" t="s">
        <v>34</v>
      </c>
      <c r="K18" s="4" t="s">
        <v>35</v>
      </c>
      <c r="L18" s="4" t="s">
        <v>36</v>
      </c>
      <c r="M18" s="4" t="s">
        <v>37</v>
      </c>
      <c r="N18" s="4" t="s">
        <v>38</v>
      </c>
      <c r="O18" s="10"/>
    </row>
    <row r="19" spans="1:15" x14ac:dyDescent="0.25">
      <c r="A19">
        <f>LN(Modelos_Linealizables!A19)</f>
        <v>1.7083778602890038</v>
      </c>
      <c r="B19">
        <f>LN(Modelos_Linealizables!B19)</f>
        <v>3.6243409329763652</v>
      </c>
      <c r="E19" s="8"/>
      <c r="F19" s="2" t="s">
        <v>26</v>
      </c>
      <c r="G19" s="2">
        <v>2.9526363521086814</v>
      </c>
      <c r="H19" s="2">
        <v>0.1368278021600165</v>
      </c>
      <c r="I19" s="2">
        <v>21.579213474872972</v>
      </c>
      <c r="J19" s="2">
        <v>2.705858861569953E-16</v>
      </c>
      <c r="K19" s="2">
        <v>2.6688728582685228</v>
      </c>
      <c r="L19" s="2">
        <v>3.2363998459488399</v>
      </c>
      <c r="M19" s="2">
        <v>2.6688728582685228</v>
      </c>
      <c r="N19" s="2">
        <v>3.2363998459488399</v>
      </c>
      <c r="O19" s="10" t="s">
        <v>46</v>
      </c>
    </row>
    <row r="20" spans="1:15" ht="15.75" thickBot="1" x14ac:dyDescent="0.3">
      <c r="A20">
        <f>LN(Modelos_Linealizables!A20)</f>
        <v>1.6094379124341003</v>
      </c>
      <c r="B20">
        <f>LN(Modelos_Linealizables!B20)</f>
        <v>3.6349511120883808</v>
      </c>
      <c r="E20" s="8"/>
      <c r="F20" s="3" t="s">
        <v>11</v>
      </c>
      <c r="G20" s="3">
        <v>0.33143161854810776</v>
      </c>
      <c r="H20" s="3">
        <v>7.7065140530738332E-2</v>
      </c>
      <c r="I20" s="3">
        <v>4.3006684509439435</v>
      </c>
      <c r="J20" s="3">
        <v>2.8947616246663644E-4</v>
      </c>
      <c r="K20" s="3">
        <v>0.17160829912717057</v>
      </c>
      <c r="L20" s="3">
        <v>0.49125493796904496</v>
      </c>
      <c r="M20" s="3">
        <v>0.17160829912717057</v>
      </c>
      <c r="N20" s="3">
        <v>0.49125493796904496</v>
      </c>
      <c r="O20" s="10" t="s">
        <v>47</v>
      </c>
    </row>
    <row r="21" spans="1:15" x14ac:dyDescent="0.25">
      <c r="A21">
        <f>LN(Modelos_Linealizables!A21)</f>
        <v>2.2915241456346207</v>
      </c>
      <c r="B21">
        <f>LN(Modelos_Linealizables!B21)</f>
        <v>3.7954891891721947</v>
      </c>
      <c r="E21" s="8"/>
      <c r="F21" s="9"/>
      <c r="G21" s="9"/>
      <c r="H21" s="9"/>
      <c r="I21" s="9"/>
      <c r="J21" s="9"/>
      <c r="K21" s="9"/>
      <c r="L21" s="9"/>
      <c r="M21" s="9"/>
      <c r="N21" s="9"/>
      <c r="O21" s="10"/>
    </row>
    <row r="22" spans="1:15" ht="15.75" thickBot="1" x14ac:dyDescent="0.3">
      <c r="A22">
        <f>LN(Modelos_Linealizables!A22)</f>
        <v>1.9060549489434604</v>
      </c>
      <c r="B22">
        <f>LN(Modelos_Linealizables!B22)</f>
        <v>3.6349511120883808</v>
      </c>
      <c r="E22" s="11"/>
      <c r="F22" s="12"/>
      <c r="G22" s="12"/>
      <c r="H22" s="12"/>
      <c r="I22" s="12"/>
      <c r="J22" s="12"/>
      <c r="K22" s="12"/>
      <c r="L22" s="12"/>
      <c r="M22" s="12"/>
      <c r="N22" s="12"/>
      <c r="O22" s="13"/>
    </row>
    <row r="23" spans="1:15" x14ac:dyDescent="0.25">
      <c r="A23">
        <f>LN(Modelos_Linealizables!A23)</f>
        <v>2.2137538792874301</v>
      </c>
      <c r="B23">
        <f>LN(Modelos_Linealizables!B23)</f>
        <v>3.6609942506244004</v>
      </c>
    </row>
    <row r="24" spans="1:15" x14ac:dyDescent="0.25">
      <c r="A24">
        <f>LN(Modelos_Linealizables!A24)</f>
        <v>2.0794415416798357</v>
      </c>
      <c r="B24">
        <f>LN(Modelos_Linealizables!B24)</f>
        <v>3.6082115510464816</v>
      </c>
      <c r="E24" t="s">
        <v>48</v>
      </c>
    </row>
    <row r="25" spans="1:15" x14ac:dyDescent="0.25">
      <c r="A25">
        <f>LN(Modelos_Linealizables!A25)</f>
        <v>1.9914569640112838</v>
      </c>
      <c r="B25">
        <f>LN(Modelos_Linealizables!B25)</f>
        <v>3.824284091120139</v>
      </c>
    </row>
    <row r="26" spans="1:15" x14ac:dyDescent="0.25">
      <c r="E26" t="s">
        <v>49</v>
      </c>
    </row>
    <row r="28" spans="1:15" x14ac:dyDescent="0.25">
      <c r="E28" t="s">
        <v>15</v>
      </c>
    </row>
    <row r="29" spans="1:15" ht="15.75" thickBot="1" x14ac:dyDescent="0.3"/>
    <row r="30" spans="1:15" x14ac:dyDescent="0.25">
      <c r="E30" s="5" t="s">
        <v>16</v>
      </c>
      <c r="F30" s="5"/>
    </row>
    <row r="31" spans="1:15" x14ac:dyDescent="0.25">
      <c r="E31" s="2" t="s">
        <v>17</v>
      </c>
      <c r="F31" s="2">
        <v>0.67582031800584885</v>
      </c>
    </row>
    <row r="32" spans="1:15" x14ac:dyDescent="0.25">
      <c r="E32" s="2" t="s">
        <v>18</v>
      </c>
      <c r="F32" s="2">
        <v>0.45673310222952673</v>
      </c>
    </row>
    <row r="33" spans="5:13" x14ac:dyDescent="0.25">
      <c r="E33" s="2" t="s">
        <v>19</v>
      </c>
      <c r="F33" s="2">
        <v>0.43203915233086881</v>
      </c>
    </row>
    <row r="34" spans="5:13" x14ac:dyDescent="0.25">
      <c r="E34" s="2" t="s">
        <v>20</v>
      </c>
      <c r="F34" s="2">
        <v>0.12988904601519696</v>
      </c>
    </row>
    <row r="35" spans="5:13" ht="15.75" thickBot="1" x14ac:dyDescent="0.3">
      <c r="E35" s="3" t="s">
        <v>21</v>
      </c>
      <c r="F35" s="3">
        <v>24</v>
      </c>
    </row>
    <row r="37" spans="5:13" ht="15.75" thickBot="1" x14ac:dyDescent="0.3">
      <c r="E37" t="s">
        <v>22</v>
      </c>
    </row>
    <row r="38" spans="5:13" x14ac:dyDescent="0.25">
      <c r="E38" s="4"/>
      <c r="F38" s="4" t="s">
        <v>27</v>
      </c>
      <c r="G38" s="4" t="s">
        <v>28</v>
      </c>
      <c r="H38" s="4" t="s">
        <v>29</v>
      </c>
      <c r="I38" s="4" t="s">
        <v>30</v>
      </c>
      <c r="J38" s="4" t="s">
        <v>31</v>
      </c>
    </row>
    <row r="39" spans="5:13" x14ac:dyDescent="0.25">
      <c r="E39" s="2" t="s">
        <v>23</v>
      </c>
      <c r="F39" s="2">
        <v>1</v>
      </c>
      <c r="G39" s="2">
        <v>0.3120448218712808</v>
      </c>
      <c r="H39" s="2">
        <v>0.3120448218712808</v>
      </c>
      <c r="I39" s="2">
        <v>18.495749124944584</v>
      </c>
      <c r="J39" s="2">
        <v>2.8947616246663557E-4</v>
      </c>
    </row>
    <row r="40" spans="5:13" x14ac:dyDescent="0.25">
      <c r="E40" s="2" t="s">
        <v>24</v>
      </c>
      <c r="F40" s="2">
        <v>22</v>
      </c>
      <c r="G40" s="2">
        <v>0.37116561404423498</v>
      </c>
      <c r="H40" s="2">
        <v>1.6871164274737952E-2</v>
      </c>
      <c r="I40" s="2"/>
      <c r="J40" s="2"/>
    </row>
    <row r="41" spans="5:13" ht="15.75" thickBot="1" x14ac:dyDescent="0.3">
      <c r="E41" s="3" t="s">
        <v>25</v>
      </c>
      <c r="F41" s="3">
        <v>23</v>
      </c>
      <c r="G41" s="3">
        <v>0.68321043591551578</v>
      </c>
      <c r="H41" s="3"/>
      <c r="I41" s="3"/>
      <c r="J41" s="3"/>
    </row>
    <row r="42" spans="5:13" ht="15.75" thickBot="1" x14ac:dyDescent="0.3"/>
    <row r="43" spans="5:13" x14ac:dyDescent="0.25">
      <c r="E43" s="4"/>
      <c r="F43" s="4" t="s">
        <v>32</v>
      </c>
      <c r="G43" s="4" t="s">
        <v>20</v>
      </c>
      <c r="H43" s="4" t="s">
        <v>33</v>
      </c>
      <c r="I43" s="4" t="s">
        <v>34</v>
      </c>
      <c r="J43" s="4" t="s">
        <v>35</v>
      </c>
      <c r="K43" s="4" t="s">
        <v>36</v>
      </c>
      <c r="L43" s="4" t="s">
        <v>37</v>
      </c>
      <c r="M43" s="4" t="s">
        <v>38</v>
      </c>
    </row>
    <row r="44" spans="5:13" x14ac:dyDescent="0.25">
      <c r="E44" s="2" t="s">
        <v>26</v>
      </c>
      <c r="F44" s="2">
        <v>2.9526363521086814</v>
      </c>
      <c r="G44" s="2">
        <v>0.1368278021600165</v>
      </c>
      <c r="H44" s="2">
        <v>21.579213474872972</v>
      </c>
      <c r="I44" s="2">
        <v>2.705858861569953E-16</v>
      </c>
      <c r="J44" s="2">
        <v>2.6688728582685228</v>
      </c>
      <c r="K44" s="2">
        <v>3.2363998459488399</v>
      </c>
      <c r="L44" s="2">
        <v>2.6688728582685228</v>
      </c>
      <c r="M44" s="2">
        <v>3.2363998459488399</v>
      </c>
    </row>
    <row r="45" spans="5:13" ht="15.75" thickBot="1" x14ac:dyDescent="0.3">
      <c r="E45" s="3" t="s">
        <v>11</v>
      </c>
      <c r="F45" s="3">
        <v>0.33143161854810776</v>
      </c>
      <c r="G45" s="3">
        <v>7.7065140530738332E-2</v>
      </c>
      <c r="H45" s="3">
        <v>4.3006684509439435</v>
      </c>
      <c r="I45" s="3">
        <v>2.8947616246663644E-4</v>
      </c>
      <c r="J45" s="3">
        <v>0.17160829912717057</v>
      </c>
      <c r="K45" s="3">
        <v>0.49125493796904496</v>
      </c>
      <c r="L45" s="3">
        <v>0.17160829912717057</v>
      </c>
      <c r="M45" s="3">
        <v>0.49125493796904496</v>
      </c>
    </row>
    <row r="49" spans="5:15" x14ac:dyDescent="0.25">
      <c r="E49" s="19" t="s">
        <v>50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5:15" ht="15.75" thickBot="1" x14ac:dyDescent="0.3"/>
    <row r="51" spans="5:15" x14ac:dyDescent="0.25">
      <c r="E51" s="4" t="s">
        <v>51</v>
      </c>
      <c r="F51" s="4" t="s">
        <v>52</v>
      </c>
      <c r="G51" s="4" t="s">
        <v>24</v>
      </c>
      <c r="H51" s="17" t="s">
        <v>53</v>
      </c>
    </row>
    <row r="52" spans="5:15" x14ac:dyDescent="0.25">
      <c r="E52" s="2">
        <v>1</v>
      </c>
      <c r="F52" s="2">
        <v>3.3651794947481526</v>
      </c>
      <c r="G52" s="2">
        <v>-0.11093652604266069</v>
      </c>
      <c r="H52" s="2">
        <v>-0.87328220871309981</v>
      </c>
      <c r="J52" t="s">
        <v>54</v>
      </c>
    </row>
    <row r="53" spans="5:15" x14ac:dyDescent="0.25">
      <c r="E53" s="2">
        <v>2</v>
      </c>
      <c r="F53" s="2">
        <v>3.3707642236279063</v>
      </c>
      <c r="G53" s="2">
        <v>1.3626039717868021E-2</v>
      </c>
      <c r="H53" s="2">
        <v>0.10726294111874657</v>
      </c>
      <c r="J53" t="s">
        <v>55</v>
      </c>
    </row>
    <row r="54" spans="5:15" x14ac:dyDescent="0.25">
      <c r="E54" s="2">
        <v>3</v>
      </c>
      <c r="F54" s="2">
        <v>3.2250665312908375</v>
      </c>
      <c r="G54" s="2">
        <v>0.1035601575364824</v>
      </c>
      <c r="H54" s="2">
        <v>0.81521610901497166</v>
      </c>
    </row>
    <row r="55" spans="5:15" x14ac:dyDescent="0.25">
      <c r="E55" s="2">
        <v>4</v>
      </c>
      <c r="F55" s="2">
        <v>3.4162153519083298</v>
      </c>
      <c r="G55" s="2">
        <v>-0.16197238320283791</v>
      </c>
      <c r="H55" s="2">
        <v>-1.2750318186410952</v>
      </c>
      <c r="J55" t="s">
        <v>56</v>
      </c>
    </row>
    <row r="56" spans="5:15" x14ac:dyDescent="0.25">
      <c r="E56" s="2">
        <v>5</v>
      </c>
      <c r="F56" s="2">
        <v>3.4478041590649884</v>
      </c>
      <c r="G56" s="2">
        <v>-4.994567866834787E-2</v>
      </c>
      <c r="H56" s="2">
        <v>-0.39316782433223818</v>
      </c>
    </row>
    <row r="57" spans="5:15" x14ac:dyDescent="0.25">
      <c r="E57" s="2">
        <v>6</v>
      </c>
      <c r="F57" s="2">
        <v>3.4478041590649884</v>
      </c>
      <c r="G57" s="2">
        <v>-4.994567866834787E-2</v>
      </c>
      <c r="H57" s="2">
        <v>-0.39316782433223818</v>
      </c>
      <c r="J57" t="s">
        <v>110</v>
      </c>
    </row>
    <row r="58" spans="5:15" x14ac:dyDescent="0.25">
      <c r="E58" s="2">
        <v>7</v>
      </c>
      <c r="F58" s="2">
        <v>3.5380909709655106</v>
      </c>
      <c r="G58" s="2">
        <v>-0.1073347870618111</v>
      </c>
      <c r="H58" s="2">
        <v>-0.84492964815793281</v>
      </c>
    </row>
    <row r="59" spans="5:15" x14ac:dyDescent="0.25">
      <c r="E59" s="2">
        <v>8</v>
      </c>
      <c r="F59" s="2">
        <v>3.6994826540755188</v>
      </c>
      <c r="G59" s="2">
        <v>-0.33564105895713237</v>
      </c>
      <c r="H59" s="15">
        <v>-2.6421357848196272</v>
      </c>
    </row>
    <row r="60" spans="5:15" x14ac:dyDescent="0.25">
      <c r="E60" s="2">
        <v>9</v>
      </c>
      <c r="F60" s="2">
        <v>3.5696797781221692</v>
      </c>
      <c r="G60" s="2">
        <v>1.1057517372063952E-2</v>
      </c>
      <c r="H60" s="2">
        <v>8.704376762119026E-2</v>
      </c>
    </row>
    <row r="61" spans="5:15" x14ac:dyDescent="0.25">
      <c r="E61" s="2">
        <v>10</v>
      </c>
      <c r="F61" s="2">
        <v>3.4852785055804922</v>
      </c>
      <c r="G61" s="2">
        <v>-3.529095974890506E-2</v>
      </c>
      <c r="H61" s="2">
        <v>-0.27780721441806699</v>
      </c>
    </row>
    <row r="62" spans="5:15" x14ac:dyDescent="0.25">
      <c r="E62" s="2">
        <v>11</v>
      </c>
      <c r="F62" s="2">
        <v>3.5188467914360189</v>
      </c>
      <c r="G62" s="2">
        <v>-8.485958695087259E-2</v>
      </c>
      <c r="H62" s="2">
        <v>-0.66800692401744866</v>
      </c>
    </row>
    <row r="63" spans="5:15" x14ac:dyDescent="0.25">
      <c r="E63" s="2">
        <v>12</v>
      </c>
      <c r="F63" s="2">
        <v>3.5813687544602475</v>
      </c>
      <c r="G63" s="2">
        <v>-0.15061257055654798</v>
      </c>
      <c r="H63" s="2">
        <v>-1.1856084102092843</v>
      </c>
    </row>
    <row r="64" spans="5:15" x14ac:dyDescent="0.25">
      <c r="E64" s="2">
        <v>13</v>
      </c>
      <c r="F64" s="2">
        <v>3.4860549643794032</v>
      </c>
      <c r="G64" s="2">
        <v>-8.4857582717247748E-2</v>
      </c>
      <c r="H64" s="2">
        <v>-0.66799114687326444</v>
      </c>
    </row>
    <row r="65" spans="5:8" x14ac:dyDescent="0.25">
      <c r="E65" s="2">
        <v>14</v>
      </c>
      <c r="F65" s="2">
        <v>3.4958516860486615</v>
      </c>
      <c r="G65" s="2">
        <v>0.11235986499782014</v>
      </c>
      <c r="H65" s="2">
        <v>0.8844866030712849</v>
      </c>
    </row>
    <row r="66" spans="5:8" x14ac:dyDescent="0.25">
      <c r="E66" s="2">
        <v>15</v>
      </c>
      <c r="F66" s="2">
        <v>3.5928996730323881</v>
      </c>
      <c r="G66" s="2">
        <v>0.14238615389570386</v>
      </c>
      <c r="H66" s="2">
        <v>1.1208508090147635</v>
      </c>
    </row>
    <row r="67" spans="5:8" x14ac:dyDescent="0.25">
      <c r="E67" s="2">
        <v>16</v>
      </c>
      <c r="F67" s="2">
        <v>3.6023670867655104</v>
      </c>
      <c r="G67" s="2">
        <v>9.8934887346982858E-2</v>
      </c>
      <c r="H67" s="2">
        <v>0.77880640419486802</v>
      </c>
    </row>
    <row r="68" spans="5:8" x14ac:dyDescent="0.25">
      <c r="E68" s="2">
        <v>17</v>
      </c>
      <c r="F68" s="2">
        <v>3.6334379058654784</v>
      </c>
      <c r="G68" s="2">
        <v>0.14847641421564717</v>
      </c>
      <c r="H68" s="2">
        <v>1.1687927824437188</v>
      </c>
    </row>
    <row r="69" spans="5:8" x14ac:dyDescent="0.25">
      <c r="E69" s="2">
        <v>18</v>
      </c>
      <c r="F69" s="2">
        <v>3.5188467914360189</v>
      </c>
      <c r="G69" s="2">
        <v>0.10549414154034631</v>
      </c>
      <c r="H69" s="2">
        <v>0.83044025459404458</v>
      </c>
    </row>
    <row r="70" spans="5:8" x14ac:dyDescent="0.25">
      <c r="E70" s="2">
        <v>19</v>
      </c>
      <c r="F70" s="2">
        <v>3.4860549643794032</v>
      </c>
      <c r="G70" s="2">
        <v>0.14889614770897763</v>
      </c>
      <c r="H70" s="2">
        <v>1.1720968861974774</v>
      </c>
    </row>
    <row r="71" spans="5:8" x14ac:dyDescent="0.25">
      <c r="E71" s="2">
        <v>20</v>
      </c>
      <c r="F71" s="2">
        <v>3.7121199086384333</v>
      </c>
      <c r="G71" s="2">
        <v>8.3369280533761358E-2</v>
      </c>
      <c r="H71" s="2">
        <v>0.656275367910367</v>
      </c>
    </row>
    <row r="72" spans="5:8" x14ac:dyDescent="0.25">
      <c r="E72" s="2">
        <v>21</v>
      </c>
      <c r="F72" s="2">
        <v>3.5843632288786433</v>
      </c>
      <c r="G72" s="2">
        <v>5.0587883209737505E-2</v>
      </c>
      <c r="H72" s="2">
        <v>0.39822319987315474</v>
      </c>
    </row>
    <row r="73" spans="5:8" x14ac:dyDescent="0.25">
      <c r="E73" s="2">
        <v>22</v>
      </c>
      <c r="F73" s="2">
        <v>3.6863443833880667</v>
      </c>
      <c r="G73" s="2">
        <v>-2.5350132763666267E-2</v>
      </c>
      <c r="H73" s="2">
        <v>-0.1995539316105111</v>
      </c>
    </row>
    <row r="74" spans="5:8" x14ac:dyDescent="0.25">
      <c r="E74" s="2">
        <v>23</v>
      </c>
      <c r="F74" s="2">
        <v>3.6418290279438019</v>
      </c>
      <c r="G74" s="2">
        <v>-3.3617476897320309E-2</v>
      </c>
      <c r="H74" s="2">
        <v>-0.26463371013586662</v>
      </c>
    </row>
    <row r="75" spans="5:8" ht="15.75" thickBot="1" x14ac:dyDescent="0.3">
      <c r="E75" s="3">
        <v>24</v>
      </c>
      <c r="F75" s="3">
        <v>3.6126681569598418</v>
      </c>
      <c r="G75" s="3">
        <v>0.21161593416029723</v>
      </c>
      <c r="H75" s="3">
        <v>1.6658213212060127</v>
      </c>
    </row>
  </sheetData>
  <mergeCells count="2">
    <mergeCell ref="F1:N1"/>
    <mergeCell ref="E49:O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DA4A-7C00-4203-A565-98DC56A95470}">
  <dimension ref="A1:AA79"/>
  <sheetViews>
    <sheetView topLeftCell="A37" zoomScale="70" zoomScaleNormal="70" workbookViewId="0">
      <selection activeCell="J6" sqref="J6"/>
    </sheetView>
  </sheetViews>
  <sheetFormatPr baseColWidth="10" defaultRowHeight="15" x14ac:dyDescent="0.25"/>
  <sheetData>
    <row r="1" spans="1:12" x14ac:dyDescent="0.25">
      <c r="A1" s="4" t="s">
        <v>51</v>
      </c>
      <c r="B1" s="4" t="s">
        <v>52</v>
      </c>
      <c r="C1" s="4" t="s">
        <v>24</v>
      </c>
      <c r="D1" s="17" t="s">
        <v>53</v>
      </c>
    </row>
    <row r="2" spans="1:12" x14ac:dyDescent="0.25">
      <c r="A2" s="2">
        <v>1</v>
      </c>
      <c r="B2" s="2">
        <v>3.3651794947481526</v>
      </c>
      <c r="C2" s="2">
        <v>-0.11093652604266069</v>
      </c>
      <c r="D2" s="2">
        <v>-0.87328220871309981</v>
      </c>
      <c r="F2" t="s">
        <v>57</v>
      </c>
    </row>
    <row r="3" spans="1:12" x14ac:dyDescent="0.25">
      <c r="A3" s="2">
        <v>2</v>
      </c>
      <c r="B3" s="2">
        <v>3.3707642236279063</v>
      </c>
      <c r="C3" s="2">
        <v>1.3626039717868021E-2</v>
      </c>
      <c r="D3" s="2">
        <v>0.10726294111874657</v>
      </c>
    </row>
    <row r="4" spans="1:12" x14ac:dyDescent="0.25">
      <c r="A4" s="2">
        <v>3</v>
      </c>
      <c r="B4" s="2">
        <v>3.2250665312908375</v>
      </c>
      <c r="C4" s="2">
        <v>0.1035601575364824</v>
      </c>
      <c r="D4" s="2">
        <v>0.81521610901497166</v>
      </c>
      <c r="F4" s="19" t="s">
        <v>58</v>
      </c>
      <c r="G4" s="19"/>
      <c r="H4" s="19"/>
    </row>
    <row r="5" spans="1:12" x14ac:dyDescent="0.25">
      <c r="A5" s="2">
        <v>4</v>
      </c>
      <c r="B5" s="2">
        <v>3.4162153519083298</v>
      </c>
      <c r="C5" s="2">
        <v>-0.16197238320283791</v>
      </c>
      <c r="D5" s="2">
        <v>-1.2750318186410952</v>
      </c>
      <c r="F5" t="s">
        <v>60</v>
      </c>
      <c r="G5">
        <v>24</v>
      </c>
    </row>
    <row r="6" spans="1:12" x14ac:dyDescent="0.25">
      <c r="A6" s="2">
        <v>5</v>
      </c>
      <c r="B6" s="2">
        <v>3.4478041590649884</v>
      </c>
      <c r="C6" s="2">
        <v>-4.994567866834787E-2</v>
      </c>
      <c r="D6" s="2">
        <v>-0.39316782433223818</v>
      </c>
      <c r="F6" t="s">
        <v>61</v>
      </c>
      <c r="G6">
        <f>SQRT(24)</f>
        <v>4.8989794855663558</v>
      </c>
      <c r="H6">
        <v>5</v>
      </c>
    </row>
    <row r="7" spans="1:12" x14ac:dyDescent="0.25">
      <c r="A7" s="2">
        <v>6</v>
      </c>
      <c r="B7" s="2">
        <v>3.4478041590649884</v>
      </c>
      <c r="C7" s="2">
        <v>-4.994567866834787E-2</v>
      </c>
      <c r="D7" s="2">
        <v>-0.39316782433223818</v>
      </c>
      <c r="F7" t="s">
        <v>62</v>
      </c>
      <c r="G7">
        <f>MIN(C2:C25)</f>
        <v>-0.33564105895713237</v>
      </c>
    </row>
    <row r="8" spans="1:12" x14ac:dyDescent="0.25">
      <c r="A8" s="2">
        <v>7</v>
      </c>
      <c r="B8" s="2">
        <v>3.5380909709655106</v>
      </c>
      <c r="C8" s="2">
        <v>-0.1073347870618111</v>
      </c>
      <c r="D8" s="2">
        <v>-0.84492964815793281</v>
      </c>
      <c r="F8" t="s">
        <v>63</v>
      </c>
      <c r="G8">
        <f>MAX(C2:C25)</f>
        <v>0.21161593416029723</v>
      </c>
    </row>
    <row r="9" spans="1:12" x14ac:dyDescent="0.25">
      <c r="A9" s="2">
        <v>8</v>
      </c>
      <c r="B9" s="2">
        <v>3.6994826540755188</v>
      </c>
      <c r="C9" s="2">
        <v>-0.33564105895713237</v>
      </c>
      <c r="D9" s="15">
        <v>-2.6421357848196272</v>
      </c>
      <c r="F9" t="s">
        <v>64</v>
      </c>
      <c r="G9">
        <f>G8-G7</f>
        <v>0.54725699311742959</v>
      </c>
    </row>
    <row r="10" spans="1:12" x14ac:dyDescent="0.25">
      <c r="A10" s="2">
        <v>9</v>
      </c>
      <c r="B10" s="2">
        <v>3.5696797781221692</v>
      </c>
      <c r="C10" s="2">
        <v>1.1057517372063952E-2</v>
      </c>
      <c r="D10" s="2">
        <v>8.704376762119026E-2</v>
      </c>
      <c r="F10" t="s">
        <v>65</v>
      </c>
      <c r="G10">
        <f>G9/5</f>
        <v>0.10945139862348592</v>
      </c>
      <c r="H10">
        <v>0.11</v>
      </c>
      <c r="J10" t="s">
        <v>70</v>
      </c>
    </row>
    <row r="11" spans="1:12" x14ac:dyDescent="0.25">
      <c r="A11" s="2">
        <v>10</v>
      </c>
      <c r="B11" s="2">
        <v>3.4852785055804922</v>
      </c>
      <c r="C11" s="2">
        <v>-3.529095974890506E-2</v>
      </c>
      <c r="D11" s="2">
        <v>-0.27780721441806699</v>
      </c>
    </row>
    <row r="12" spans="1:12" x14ac:dyDescent="0.25">
      <c r="A12" s="2">
        <v>11</v>
      </c>
      <c r="B12" s="2">
        <v>3.5188467914360189</v>
      </c>
      <c r="C12" s="2">
        <v>-8.485958695087259E-2</v>
      </c>
      <c r="D12" s="2">
        <v>-0.66800692401744866</v>
      </c>
      <c r="F12" t="s">
        <v>66</v>
      </c>
      <c r="G12" t="s">
        <v>67</v>
      </c>
      <c r="H12" t="s">
        <v>68</v>
      </c>
      <c r="I12" t="s">
        <v>69</v>
      </c>
      <c r="J12" t="s">
        <v>34</v>
      </c>
      <c r="K12" t="s">
        <v>71</v>
      </c>
      <c r="L12" t="s">
        <v>72</v>
      </c>
    </row>
    <row r="13" spans="1:12" x14ac:dyDescent="0.25">
      <c r="A13" s="2">
        <v>12</v>
      </c>
      <c r="B13" s="2">
        <v>3.5813687544602475</v>
      </c>
      <c r="C13" s="2">
        <v>-0.15061257055654798</v>
      </c>
      <c r="D13" s="2">
        <v>-1.1856084102092843</v>
      </c>
      <c r="F13">
        <v>1</v>
      </c>
      <c r="G13">
        <f>G7</f>
        <v>-0.33564105895713237</v>
      </c>
      <c r="H13">
        <f>G13+$H$10</f>
        <v>-0.22564105895713238</v>
      </c>
      <c r="I13">
        <v>1</v>
      </c>
      <c r="J13">
        <f>_xlfn.NORM.DIST(H13,0,$C$28,1)</f>
        <v>3.7847851769355567E-2</v>
      </c>
    </row>
    <row r="14" spans="1:12" x14ac:dyDescent="0.25">
      <c r="A14" s="2">
        <v>13</v>
      </c>
      <c r="B14" s="2">
        <v>3.4860549643794032</v>
      </c>
      <c r="C14" s="2">
        <v>-8.4857582717247748E-2</v>
      </c>
      <c r="D14" s="2">
        <v>-0.66799114687326444</v>
      </c>
      <c r="F14">
        <v>2</v>
      </c>
      <c r="G14">
        <f>H13</f>
        <v>-0.22564105895713238</v>
      </c>
      <c r="H14">
        <f t="shared" ref="H14:H17" si="0">G14+$H$10</f>
        <v>-0.11564105895713238</v>
      </c>
      <c r="I14">
        <v>2</v>
      </c>
      <c r="J14">
        <f>_xlfn.NORM.DIST(H14,0,$C$28,1)-_xlfn.NORM.DIST(G14,0,$C$28,1)</f>
        <v>0.14348012593635776</v>
      </c>
    </row>
    <row r="15" spans="1:12" x14ac:dyDescent="0.25">
      <c r="A15" s="2">
        <v>14</v>
      </c>
      <c r="B15" s="2">
        <v>3.4958516860486615</v>
      </c>
      <c r="C15" s="2">
        <v>0.11235986499782014</v>
      </c>
      <c r="D15" s="2">
        <v>0.8844866030712849</v>
      </c>
      <c r="F15">
        <v>3</v>
      </c>
      <c r="G15">
        <f t="shared" ref="G15:G17" si="1">H14</f>
        <v>-0.11564105895713238</v>
      </c>
      <c r="H15">
        <f t="shared" si="0"/>
        <v>-5.6410589571323777E-3</v>
      </c>
      <c r="I15">
        <v>9</v>
      </c>
      <c r="J15">
        <f>_xlfn.NORM.DIST(H15,0,$C$28,1)-_xlfn.NORM.DIST(G15,0,$C$28,1)</f>
        <v>0.30096245116271547</v>
      </c>
    </row>
    <row r="16" spans="1:12" x14ac:dyDescent="0.25">
      <c r="A16" s="2">
        <v>15</v>
      </c>
      <c r="B16" s="2">
        <v>3.5928996730323881</v>
      </c>
      <c r="C16" s="2">
        <v>0.14238615389570386</v>
      </c>
      <c r="D16" s="2">
        <v>1.1208508090147635</v>
      </c>
      <c r="F16">
        <v>4</v>
      </c>
      <c r="G16">
        <f t="shared" si="1"/>
        <v>-5.6410589571323777E-3</v>
      </c>
      <c r="H16">
        <f t="shared" si="0"/>
        <v>0.10435894104286762</v>
      </c>
      <c r="I16">
        <v>6</v>
      </c>
      <c r="J16">
        <f>_xlfn.NORM.DIST(H16,0,$C$28,1)-_xlfn.NORM.DIST(G16,0,$C$28,1)</f>
        <v>0.3120299648723327</v>
      </c>
    </row>
    <row r="17" spans="1:13" x14ac:dyDescent="0.25">
      <c r="A17" s="2">
        <v>16</v>
      </c>
      <c r="B17" s="2">
        <v>3.6023670867655104</v>
      </c>
      <c r="C17" s="2">
        <v>9.8934887346982858E-2</v>
      </c>
      <c r="D17" s="2">
        <v>0.77880640419486802</v>
      </c>
      <c r="F17">
        <v>5</v>
      </c>
      <c r="G17">
        <f t="shared" si="1"/>
        <v>0.10435894104286762</v>
      </c>
      <c r="H17">
        <f t="shared" si="0"/>
        <v>0.21435894104286762</v>
      </c>
      <c r="I17">
        <v>6</v>
      </c>
      <c r="J17">
        <f>_xlfn.NORM.DIST(H17,0,$C$28,1)-_xlfn.NORM.DIST(G17,0,$C$28,1)</f>
        <v>0.1599177214316343</v>
      </c>
    </row>
    <row r="18" spans="1:13" x14ac:dyDescent="0.25">
      <c r="A18" s="2">
        <v>17</v>
      </c>
      <c r="B18" s="2">
        <v>3.6334379058654784</v>
      </c>
      <c r="C18" s="2">
        <v>0.14847641421564717</v>
      </c>
      <c r="D18" s="2">
        <v>1.1687927824437188</v>
      </c>
      <c r="I18">
        <f>SUM(I13:I17)</f>
        <v>24</v>
      </c>
      <c r="J18">
        <f>SUM(J13:J17)</f>
        <v>0.95423811517239576</v>
      </c>
      <c r="L18" s="14"/>
      <c r="M18" t="s">
        <v>76</v>
      </c>
    </row>
    <row r="19" spans="1:13" x14ac:dyDescent="0.25">
      <c r="A19" s="2">
        <v>18</v>
      </c>
      <c r="B19" s="2">
        <v>3.5188467914360189</v>
      </c>
      <c r="C19" s="2">
        <v>0.10549414154034631</v>
      </c>
      <c r="D19" s="2">
        <v>0.83044025459404458</v>
      </c>
      <c r="F19" t="s">
        <v>73</v>
      </c>
    </row>
    <row r="20" spans="1:13" x14ac:dyDescent="0.25">
      <c r="A20" s="2">
        <v>19</v>
      </c>
      <c r="B20" s="2">
        <v>3.4860549643794032</v>
      </c>
      <c r="C20" s="2">
        <v>0.14889614770897763</v>
      </c>
      <c r="D20" s="2">
        <v>1.1720968861974774</v>
      </c>
      <c r="F20" t="s">
        <v>74</v>
      </c>
    </row>
    <row r="21" spans="1:13" x14ac:dyDescent="0.25">
      <c r="A21" s="2">
        <v>20</v>
      </c>
      <c r="B21" s="2">
        <v>3.7121199086384333</v>
      </c>
      <c r="C21" s="2">
        <v>8.3369280533761358E-2</v>
      </c>
      <c r="D21" s="2">
        <v>0.656275367910367</v>
      </c>
    </row>
    <row r="22" spans="1:13" x14ac:dyDescent="0.25">
      <c r="A22" s="2">
        <v>21</v>
      </c>
      <c r="B22" s="2">
        <v>3.5843632288786433</v>
      </c>
      <c r="C22" s="2">
        <v>5.0587883209737505E-2</v>
      </c>
      <c r="D22" s="2">
        <v>0.39822319987315474</v>
      </c>
      <c r="F22" t="s">
        <v>75</v>
      </c>
      <c r="G22">
        <v>1.57</v>
      </c>
    </row>
    <row r="23" spans="1:13" x14ac:dyDescent="0.25">
      <c r="A23" s="2">
        <v>22</v>
      </c>
      <c r="B23" s="2">
        <v>3.6863443833880667</v>
      </c>
      <c r="C23" s="2">
        <v>-2.5350132763666267E-2</v>
      </c>
      <c r="D23" s="2">
        <v>-0.1995539316105111</v>
      </c>
      <c r="F23" t="s">
        <v>77</v>
      </c>
      <c r="G23">
        <f>_xlfn.CHISQ.INV.RT(0.05,5-1-1)</f>
        <v>7.8147279032511792</v>
      </c>
    </row>
    <row r="24" spans="1:13" x14ac:dyDescent="0.25">
      <c r="A24" s="2">
        <v>23</v>
      </c>
      <c r="B24" s="2">
        <v>3.6418290279438019</v>
      </c>
      <c r="C24" s="2">
        <v>-3.3617476897320309E-2</v>
      </c>
      <c r="D24" s="2">
        <v>-0.26463371013586662</v>
      </c>
      <c r="F24" t="s">
        <v>78</v>
      </c>
    </row>
    <row r="25" spans="1:13" ht="15.75" thickBot="1" x14ac:dyDescent="0.3">
      <c r="A25" s="3">
        <v>24</v>
      </c>
      <c r="B25" s="3">
        <v>3.6126681569598418</v>
      </c>
      <c r="C25" s="3">
        <v>0.21161593416029723</v>
      </c>
      <c r="D25" s="3">
        <v>1.6658213212060127</v>
      </c>
      <c r="F25" t="s">
        <v>79</v>
      </c>
    </row>
    <row r="26" spans="1:13" x14ac:dyDescent="0.25">
      <c r="F26" t="s">
        <v>80</v>
      </c>
      <c r="I26" t="s">
        <v>81</v>
      </c>
    </row>
    <row r="28" spans="1:13" x14ac:dyDescent="0.25">
      <c r="C28">
        <f>_xlfn.STDEV.S(C2:C25)</f>
        <v>0.12703399306180846</v>
      </c>
      <c r="F28" s="19" t="s">
        <v>59</v>
      </c>
      <c r="G28" s="19"/>
    </row>
    <row r="30" spans="1:13" x14ac:dyDescent="0.25">
      <c r="L30" t="s">
        <v>83</v>
      </c>
    </row>
    <row r="31" spans="1:13" x14ac:dyDescent="0.25">
      <c r="L31" t="s">
        <v>82</v>
      </c>
    </row>
    <row r="44" spans="6:11" x14ac:dyDescent="0.25">
      <c r="F44" s="19" t="s">
        <v>84</v>
      </c>
      <c r="G44" s="19"/>
    </row>
    <row r="45" spans="6:11" ht="15.75" thickBot="1" x14ac:dyDescent="0.3"/>
    <row r="46" spans="6:11" x14ac:dyDescent="0.25">
      <c r="F46" s="4" t="s">
        <v>24</v>
      </c>
      <c r="G46" t="s">
        <v>85</v>
      </c>
      <c r="H46" t="s">
        <v>87</v>
      </c>
      <c r="I46" t="s">
        <v>86</v>
      </c>
    </row>
    <row r="47" spans="6:11" x14ac:dyDescent="0.25">
      <c r="F47" s="2">
        <v>-0.11093652604266069</v>
      </c>
      <c r="G47">
        <f>F47^2</f>
        <v>1.2306912810413934E-2</v>
      </c>
    </row>
    <row r="48" spans="6:11" x14ac:dyDescent="0.25">
      <c r="F48" s="2">
        <v>1.3626039717868021E-2</v>
      </c>
      <c r="G48">
        <f t="shared" ref="G48:G70" si="2">F48^2</f>
        <v>1.8566895839291684E-4</v>
      </c>
      <c r="H48">
        <f>F48-F47</f>
        <v>0.12456256576052871</v>
      </c>
      <c r="I48">
        <f>H48*H48</f>
        <v>1.5515832788846039E-2</v>
      </c>
      <c r="K48" t="s">
        <v>90</v>
      </c>
    </row>
    <row r="49" spans="6:27" x14ac:dyDescent="0.25">
      <c r="F49" s="2">
        <v>0.1035601575364824</v>
      </c>
      <c r="G49">
        <f t="shared" si="2"/>
        <v>1.0724706228981052E-2</v>
      </c>
      <c r="H49">
        <f t="shared" ref="H49:H70" si="3">F49-F48</f>
        <v>8.9934117818614379E-2</v>
      </c>
      <c r="I49">
        <f t="shared" ref="I49:I70" si="4">H49*H49</f>
        <v>8.0881455478124115E-3</v>
      </c>
      <c r="K49" t="s">
        <v>91</v>
      </c>
    </row>
    <row r="50" spans="6:27" x14ac:dyDescent="0.25">
      <c r="F50" s="2">
        <v>-0.16197238320283791</v>
      </c>
      <c r="G50">
        <f t="shared" si="2"/>
        <v>2.6235052920406968E-2</v>
      </c>
      <c r="H50">
        <f t="shared" si="3"/>
        <v>-0.26553254073932031</v>
      </c>
      <c r="I50">
        <f t="shared" si="4"/>
        <v>7.0507530191478804E-2</v>
      </c>
    </row>
    <row r="51" spans="6:27" x14ac:dyDescent="0.25">
      <c r="F51" s="2">
        <v>-4.994567866834787E-2</v>
      </c>
      <c r="G51">
        <f t="shared" si="2"/>
        <v>2.4945708176418594E-3</v>
      </c>
      <c r="H51">
        <f t="shared" si="3"/>
        <v>0.11202670453449004</v>
      </c>
      <c r="I51">
        <f t="shared" si="4"/>
        <v>1.2549982528857931E-2</v>
      </c>
      <c r="K51" t="s">
        <v>75</v>
      </c>
      <c r="L51">
        <f>I71/G71</f>
        <v>1.1174087191696791</v>
      </c>
    </row>
    <row r="52" spans="6:27" x14ac:dyDescent="0.25">
      <c r="F52" s="2">
        <v>-4.994567866834787E-2</v>
      </c>
      <c r="G52">
        <f t="shared" si="2"/>
        <v>2.4945708176418594E-3</v>
      </c>
      <c r="H52">
        <f>F52-F51</f>
        <v>0</v>
      </c>
      <c r="I52">
        <f t="shared" si="4"/>
        <v>0</v>
      </c>
    </row>
    <row r="53" spans="6:27" x14ac:dyDescent="0.25">
      <c r="F53" s="2">
        <v>-0.1073347870618111</v>
      </c>
      <c r="G53">
        <f t="shared" si="2"/>
        <v>1.1520756513604331E-2</v>
      </c>
      <c r="H53">
        <f t="shared" si="3"/>
        <v>-5.7389108393463228E-2</v>
      </c>
      <c r="I53">
        <f t="shared" si="4"/>
        <v>3.2935097621966717E-3</v>
      </c>
      <c r="K53" t="s">
        <v>92</v>
      </c>
      <c r="R53" s="18"/>
      <c r="T53" t="s">
        <v>101</v>
      </c>
      <c r="W53" s="18"/>
      <c r="Y53" t="s">
        <v>106</v>
      </c>
    </row>
    <row r="54" spans="6:27" x14ac:dyDescent="0.25">
      <c r="F54" s="2">
        <v>-0.33564105895713237</v>
      </c>
      <c r="G54">
        <f t="shared" si="2"/>
        <v>0.11265492045786521</v>
      </c>
      <c r="H54">
        <f t="shared" si="3"/>
        <v>-0.22830627189532127</v>
      </c>
      <c r="I54">
        <f t="shared" si="4"/>
        <v>5.2123753786740362E-2</v>
      </c>
      <c r="R54" s="18"/>
      <c r="W54" s="18"/>
    </row>
    <row r="55" spans="6:27" x14ac:dyDescent="0.25">
      <c r="F55" s="2">
        <v>1.1057517372063952E-2</v>
      </c>
      <c r="G55">
        <f t="shared" si="2"/>
        <v>1.2226869043349608E-4</v>
      </c>
      <c r="H55">
        <f t="shared" si="3"/>
        <v>0.34669857632919632</v>
      </c>
      <c r="I55">
        <f t="shared" si="4"/>
        <v>0.12019990282869157</v>
      </c>
      <c r="K55" t="s">
        <v>93</v>
      </c>
      <c r="L55" t="s">
        <v>94</v>
      </c>
      <c r="M55" t="s">
        <v>95</v>
      </c>
      <c r="R55" s="18"/>
      <c r="T55" t="s">
        <v>101</v>
      </c>
      <c r="U55" t="s">
        <v>94</v>
      </c>
      <c r="V55" t="s">
        <v>95</v>
      </c>
      <c r="W55" s="18"/>
      <c r="Y55" t="s">
        <v>106</v>
      </c>
      <c r="Z55" t="s">
        <v>94</v>
      </c>
      <c r="AA55" t="s">
        <v>95</v>
      </c>
    </row>
    <row r="56" spans="6:27" x14ac:dyDescent="0.25">
      <c r="F56" s="2">
        <v>-3.529095974890506E-2</v>
      </c>
      <c r="G56">
        <f t="shared" si="2"/>
        <v>1.245451839998837E-3</v>
      </c>
      <c r="H56">
        <f t="shared" si="3"/>
        <v>-4.6348477120969012E-2</v>
      </c>
      <c r="I56">
        <f t="shared" si="4"/>
        <v>2.1481813314329881E-3</v>
      </c>
      <c r="K56">
        <v>15</v>
      </c>
      <c r="L56">
        <v>1.08</v>
      </c>
      <c r="M56">
        <v>1.36</v>
      </c>
      <c r="R56" s="18"/>
      <c r="T56">
        <v>15</v>
      </c>
      <c r="U56">
        <v>0.81</v>
      </c>
      <c r="V56">
        <v>1.07</v>
      </c>
      <c r="W56" s="18"/>
      <c r="Y56">
        <v>15</v>
      </c>
      <c r="Z56">
        <v>0.95</v>
      </c>
      <c r="AA56">
        <v>1.23</v>
      </c>
    </row>
    <row r="57" spans="6:27" x14ac:dyDescent="0.25">
      <c r="F57" s="2">
        <v>-8.485958695087259E-2</v>
      </c>
      <c r="G57">
        <f t="shared" si="2"/>
        <v>7.2011494974727058E-3</v>
      </c>
      <c r="H57">
        <f t="shared" si="3"/>
        <v>-4.956862720196753E-2</v>
      </c>
      <c r="I57">
        <f t="shared" si="4"/>
        <v>2.4570488026876354E-3</v>
      </c>
      <c r="K57">
        <v>20</v>
      </c>
      <c r="L57">
        <v>1.2</v>
      </c>
      <c r="M57">
        <v>1.41</v>
      </c>
      <c r="R57" s="18"/>
      <c r="T57">
        <v>20</v>
      </c>
      <c r="U57">
        <v>0.95</v>
      </c>
      <c r="V57">
        <v>1.1499999999999999</v>
      </c>
      <c r="W57" s="18"/>
      <c r="Y57">
        <v>20</v>
      </c>
      <c r="Z57">
        <v>1.08</v>
      </c>
      <c r="AA57">
        <v>1.28</v>
      </c>
    </row>
    <row r="58" spans="6:27" x14ac:dyDescent="0.25">
      <c r="F58" s="2">
        <v>-0.15061257055654798</v>
      </c>
      <c r="G58">
        <f t="shared" si="2"/>
        <v>2.2684146409651142E-2</v>
      </c>
      <c r="H58">
        <f t="shared" si="3"/>
        <v>-6.5752983605675386E-2</v>
      </c>
      <c r="I58">
        <f t="shared" si="4"/>
        <v>4.3234548530482163E-3</v>
      </c>
      <c r="K58">
        <v>24</v>
      </c>
      <c r="R58" s="18"/>
      <c r="T58">
        <v>24</v>
      </c>
      <c r="W58" s="18"/>
      <c r="Y58">
        <v>24</v>
      </c>
    </row>
    <row r="59" spans="6:27" x14ac:dyDescent="0.25">
      <c r="F59" s="2">
        <v>-8.4857582717247748E-2</v>
      </c>
      <c r="G59">
        <f t="shared" si="2"/>
        <v>7.2008093446145434E-3</v>
      </c>
      <c r="H59">
        <f t="shared" si="3"/>
        <v>6.5754987839300227E-2</v>
      </c>
      <c r="I59">
        <f t="shared" si="4"/>
        <v>4.3237184257465212E-3</v>
      </c>
      <c r="K59">
        <v>25</v>
      </c>
      <c r="L59">
        <v>1.2</v>
      </c>
      <c r="M59">
        <v>1.45</v>
      </c>
      <c r="R59" s="18"/>
      <c r="T59">
        <v>25</v>
      </c>
      <c r="U59">
        <v>1.05</v>
      </c>
      <c r="V59">
        <v>1.21</v>
      </c>
      <c r="W59" s="18"/>
      <c r="Y59">
        <v>25</v>
      </c>
      <c r="Z59">
        <v>1.1299999999999999</v>
      </c>
      <c r="AA59">
        <v>1.34</v>
      </c>
    </row>
    <row r="60" spans="6:27" x14ac:dyDescent="0.25">
      <c r="F60" s="2">
        <v>0.11235986499782014</v>
      </c>
      <c r="G60">
        <f t="shared" si="2"/>
        <v>1.2624739262328367E-2</v>
      </c>
      <c r="H60">
        <f t="shared" si="3"/>
        <v>0.19721744771506788</v>
      </c>
      <c r="I60">
        <f t="shared" si="4"/>
        <v>3.8894721683245537E-2</v>
      </c>
      <c r="R60" s="18"/>
      <c r="W60" s="18"/>
    </row>
    <row r="61" spans="6:27" x14ac:dyDescent="0.25">
      <c r="F61" s="2">
        <v>0.14238615389570386</v>
      </c>
      <c r="G61">
        <f t="shared" si="2"/>
        <v>2.0273816821211064E-2</v>
      </c>
      <c r="H61">
        <f t="shared" si="3"/>
        <v>3.0026288897883724E-2</v>
      </c>
      <c r="I61">
        <f t="shared" si="4"/>
        <v>9.0157802497917541E-4</v>
      </c>
      <c r="K61" t="s">
        <v>96</v>
      </c>
      <c r="M61" t="s">
        <v>97</v>
      </c>
      <c r="R61" s="18"/>
      <c r="T61" t="s">
        <v>102</v>
      </c>
      <c r="V61" t="s">
        <v>103</v>
      </c>
      <c r="W61" s="18"/>
      <c r="Y61" t="s">
        <v>75</v>
      </c>
      <c r="AA61" t="s">
        <v>103</v>
      </c>
    </row>
    <row r="62" spans="6:27" x14ac:dyDescent="0.25">
      <c r="F62" s="2">
        <v>9.8934887346982858E-2</v>
      </c>
      <c r="G62">
        <f t="shared" si="2"/>
        <v>9.7881119343601886E-3</v>
      </c>
      <c r="H62">
        <f t="shared" si="3"/>
        <v>-4.3451266548721001E-2</v>
      </c>
      <c r="I62">
        <f t="shared" si="4"/>
        <v>1.8880125646880007E-3</v>
      </c>
      <c r="K62" t="s">
        <v>98</v>
      </c>
      <c r="R62" s="18"/>
      <c r="W62" s="18"/>
    </row>
    <row r="63" spans="6:27" x14ac:dyDescent="0.25">
      <c r="F63" s="2">
        <v>0.14847641421564717</v>
      </c>
      <c r="G63">
        <f t="shared" si="2"/>
        <v>2.2045245578336432E-2</v>
      </c>
      <c r="H63">
        <f t="shared" si="3"/>
        <v>4.954152686866431E-2</v>
      </c>
      <c r="I63">
        <f t="shared" si="4"/>
        <v>2.4543628844785879E-3</v>
      </c>
      <c r="R63" s="18"/>
      <c r="T63" t="s">
        <v>104</v>
      </c>
      <c r="U63" t="s">
        <v>105</v>
      </c>
      <c r="W63" s="18"/>
    </row>
    <row r="64" spans="6:27" x14ac:dyDescent="0.25">
      <c r="F64" s="2">
        <v>0.10549414154034631</v>
      </c>
      <c r="G64">
        <f t="shared" si="2"/>
        <v>1.1129013899334621E-2</v>
      </c>
      <c r="H64">
        <f t="shared" si="3"/>
        <v>-4.2982272675300859E-2</v>
      </c>
      <c r="I64">
        <f t="shared" si="4"/>
        <v>1.8474757643339149E-3</v>
      </c>
      <c r="K64" t="s">
        <v>99</v>
      </c>
    </row>
    <row r="65" spans="6:15" x14ac:dyDescent="0.25">
      <c r="F65" s="2">
        <v>0.14889614770897763</v>
      </c>
      <c r="G65">
        <f t="shared" si="2"/>
        <v>2.2170062802573685E-2</v>
      </c>
      <c r="H65">
        <f t="shared" si="3"/>
        <v>4.3402006168631324E-2</v>
      </c>
      <c r="I65">
        <f t="shared" si="4"/>
        <v>1.8837341394619116E-3</v>
      </c>
      <c r="K65" t="s">
        <v>100</v>
      </c>
    </row>
    <row r="66" spans="6:15" x14ac:dyDescent="0.25">
      <c r="F66" s="2">
        <v>8.3369280533761358E-2</v>
      </c>
      <c r="G66">
        <f t="shared" si="2"/>
        <v>6.9504369367170008E-3</v>
      </c>
      <c r="H66">
        <f t="shared" si="3"/>
        <v>-6.5526867175216275E-2</v>
      </c>
      <c r="I66">
        <f t="shared" si="4"/>
        <v>4.2937703217984357E-3</v>
      </c>
    </row>
    <row r="67" spans="6:15" x14ac:dyDescent="0.25">
      <c r="F67" s="2">
        <v>5.0587883209737505E-2</v>
      </c>
      <c r="G67">
        <f t="shared" si="2"/>
        <v>2.5591339276420416E-3</v>
      </c>
      <c r="H67">
        <f t="shared" si="3"/>
        <v>-3.2781397324023853E-2</v>
      </c>
      <c r="I67">
        <f t="shared" si="4"/>
        <v>1.0746200105155182E-3</v>
      </c>
    </row>
    <row r="68" spans="6:15" x14ac:dyDescent="0.25">
      <c r="F68" s="2">
        <v>-2.5350132763666267E-2</v>
      </c>
      <c r="G68">
        <f t="shared" si="2"/>
        <v>6.4262923113550595E-4</v>
      </c>
      <c r="H68">
        <f t="shared" si="3"/>
        <v>-7.5938015973403772E-2</v>
      </c>
      <c r="I68">
        <f t="shared" si="4"/>
        <v>5.7665822699769264E-3</v>
      </c>
    </row>
    <row r="69" spans="6:15" x14ac:dyDescent="0.25">
      <c r="F69" s="2">
        <v>-3.3617476897320309E-2</v>
      </c>
      <c r="G69">
        <f t="shared" si="2"/>
        <v>1.1301347529418648E-3</v>
      </c>
      <c r="H69">
        <f t="shared" si="3"/>
        <v>-8.2673441336540421E-3</v>
      </c>
      <c r="I69">
        <f t="shared" si="4"/>
        <v>6.8348979024263897E-5</v>
      </c>
    </row>
    <row r="70" spans="6:15" ht="15.75" thickBot="1" x14ac:dyDescent="0.3">
      <c r="F70" s="3">
        <v>0.21161593416029723</v>
      </c>
      <c r="G70">
        <f t="shared" si="2"/>
        <v>4.4781303590535247E-2</v>
      </c>
      <c r="H70">
        <f t="shared" si="3"/>
        <v>0.24523341105761753</v>
      </c>
      <c r="I70">
        <f t="shared" si="4"/>
        <v>6.0139425898954407E-2</v>
      </c>
    </row>
    <row r="71" spans="6:15" x14ac:dyDescent="0.25">
      <c r="G71">
        <f>SUM(G47:G70)</f>
        <v>0.37116561404423482</v>
      </c>
      <c r="H71" t="s">
        <v>88</v>
      </c>
      <c r="I71">
        <f>SUM(I48:I70)</f>
        <v>0.41474369338899586</v>
      </c>
      <c r="J71" t="s">
        <v>89</v>
      </c>
    </row>
    <row r="75" spans="6:15" x14ac:dyDescent="0.25">
      <c r="H75" t="s">
        <v>107</v>
      </c>
    </row>
    <row r="76" spans="6:15" x14ac:dyDescent="0.25">
      <c r="O76" t="s">
        <v>108</v>
      </c>
    </row>
    <row r="79" spans="6:15" x14ac:dyDescent="0.25">
      <c r="F79" s="19" t="s">
        <v>109</v>
      </c>
      <c r="G79" s="19"/>
      <c r="H79" s="19"/>
      <c r="I79" s="19"/>
      <c r="J79" s="19"/>
      <c r="K79" s="19"/>
      <c r="L79" s="19"/>
    </row>
  </sheetData>
  <mergeCells count="4">
    <mergeCell ref="F28:G28"/>
    <mergeCell ref="F4:H4"/>
    <mergeCell ref="F44:G44"/>
    <mergeCell ref="F79:L7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Avalúo_Propiedades</vt:lpstr>
      <vt:lpstr>Modelos_Linealizables</vt:lpstr>
      <vt:lpstr>RegresiónOrigen_y_Atipicos</vt:lpstr>
      <vt:lpstr>Supuestos_Modelo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De León</dc:creator>
  <cp:lastModifiedBy>Jennifer De León</cp:lastModifiedBy>
  <dcterms:created xsi:type="dcterms:W3CDTF">2021-07-01T21:21:52Z</dcterms:created>
  <dcterms:modified xsi:type="dcterms:W3CDTF">2021-07-05T22:35:28Z</dcterms:modified>
</cp:coreProperties>
</file>