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 De León\Downloads\"/>
    </mc:Choice>
  </mc:AlternateContent>
  <xr:revisionPtr revIDLastSave="0" documentId="13_ncr:1_{8F3B4012-FD56-4FD7-A928-F5C0FD171F9B}" xr6:coauthVersionLast="46" xr6:coauthVersionMax="46" xr10:uidLastSave="{00000000-0000-0000-0000-000000000000}"/>
  <bookViews>
    <workbookView xWindow="-120" yWindow="-120" windowWidth="20730" windowHeight="11160" activeTab="1" xr2:uid="{9EF3E70F-F405-406C-B9DB-8FE4479419C7}"/>
  </bookViews>
  <sheets>
    <sheet name="Una Población" sheetId="3" r:id="rId1"/>
    <sheet name="IC Dos Poblaciones" sheetId="4" r:id="rId2"/>
    <sheet name="Muestra Dos Poblaciones" sheetId="6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10" i="3" s="1"/>
  <c r="L11" i="3" s="1"/>
  <c r="L19" i="3"/>
  <c r="M23" i="3" s="1"/>
  <c r="D26" i="6"/>
  <c r="D12" i="6"/>
  <c r="P13" i="6"/>
  <c r="P9" i="6"/>
  <c r="K11" i="6"/>
  <c r="J13" i="6" s="1"/>
  <c r="J9" i="6"/>
  <c r="L11" i="4"/>
  <c r="C23" i="3"/>
  <c r="H55" i="4"/>
  <c r="F55" i="4"/>
  <c r="D41" i="4"/>
  <c r="J40" i="4"/>
  <c r="H40" i="4"/>
  <c r="B41" i="4"/>
  <c r="I27" i="4"/>
  <c r="K27" i="4"/>
  <c r="K23" i="4"/>
  <c r="I13" i="4"/>
  <c r="K9" i="4"/>
  <c r="C11" i="3"/>
  <c r="H23" i="3"/>
  <c r="G23" i="3"/>
  <c r="M10" i="3"/>
  <c r="M11" i="3" s="1"/>
  <c r="G11" i="3"/>
  <c r="B11" i="3"/>
  <c r="H11" i="3"/>
  <c r="K13" i="4" l="1"/>
  <c r="D13" i="4"/>
  <c r="D27" i="4"/>
  <c r="B27" i="4"/>
  <c r="B13" i="4"/>
</calcChain>
</file>

<file path=xl/sharedStrings.xml><?xml version="1.0" encoding="utf-8"?>
<sst xmlns="http://schemas.openxmlformats.org/spreadsheetml/2006/main" count="124" uniqueCount="31">
  <si>
    <t>Promedio</t>
  </si>
  <si>
    <t>Varianza</t>
  </si>
  <si>
    <t>Muestra</t>
  </si>
  <si>
    <t>Confianza</t>
  </si>
  <si>
    <t>Desviación</t>
  </si>
  <si>
    <t>Muestras grandes o varianza poblacional conocida</t>
  </si>
  <si>
    <t xml:space="preserve">Muestras pequeñas </t>
  </si>
  <si>
    <t>Error</t>
  </si>
  <si>
    <t xml:space="preserve">Tamaño de muestra en media </t>
  </si>
  <si>
    <t>Proporción Poblacional</t>
  </si>
  <si>
    <t>Proporción</t>
  </si>
  <si>
    <t xml:space="preserve">Tamaño de muestra en proporción </t>
  </si>
  <si>
    <t>Si se desconoce la proporción, se utiliza el 0.5</t>
  </si>
  <si>
    <t>Diferencia de medias independientes con varianza conocida</t>
  </si>
  <si>
    <t>Población 1</t>
  </si>
  <si>
    <t>Población 2</t>
  </si>
  <si>
    <t>Diferencia de medias con varianzas desconocidas pero iguales</t>
  </si>
  <si>
    <t>s</t>
  </si>
  <si>
    <t>Diferencia de medias con varianza desconocida y distinta (n&gt;30)</t>
  </si>
  <si>
    <t>Diferencia de medias con varianza desconocida y distinta (n&lt;30)</t>
  </si>
  <si>
    <t>Diferencia de medias con datos pareados</t>
  </si>
  <si>
    <t>Desv. D</t>
  </si>
  <si>
    <t>Cociente de varianzas</t>
  </si>
  <si>
    <t>Diferencia de proporciones</t>
  </si>
  <si>
    <t>L</t>
  </si>
  <si>
    <t>Varianza X</t>
  </si>
  <si>
    <t>Varianza Y</t>
  </si>
  <si>
    <t>Diferencia de medias con varianzas desconocidas e iguales</t>
  </si>
  <si>
    <t>Diferencia de medias con varianzas desconocidas y diferentes</t>
  </si>
  <si>
    <t>Proporción X</t>
  </si>
  <si>
    <t>Proporción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</si>
</sst>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2" fillId="2" borderId="5" xfId="0" applyFont="1" applyFill="1" applyBorder="1" applyAlignment="1" applyProtection="1">
      <alignment horizontal="center"/>
    </xf>
    <xf numFmtId="164" fontId="2" fillId="2" borderId="0" xfId="0" applyNumberFormat="1" applyFont="1" applyFill="1" applyBorder="1" applyAlignment="1" applyProtection="1">
      <alignment horizontal="left"/>
    </xf>
    <xf numFmtId="164" fontId="2" fillId="2" borderId="0" xfId="0" applyNumberFormat="1" applyFont="1" applyFill="1" applyBorder="1" applyAlignment="1" applyProtection="1">
      <alignment horizontal="right"/>
    </xf>
    <xf numFmtId="0" fontId="2" fillId="2" borderId="6" xfId="0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164" fontId="2" fillId="2" borderId="0" xfId="0" applyNumberFormat="1" applyFont="1" applyFill="1" applyBorder="1" applyAlignment="1" applyProtection="1">
      <alignment horizontal="left" vertical="center"/>
    </xf>
    <xf numFmtId="164" fontId="2" fillId="2" borderId="0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64" fontId="0" fillId="0" borderId="0" xfId="0" applyNumberFormat="1"/>
    <xf numFmtId="0" fontId="0" fillId="2" borderId="5" xfId="0" applyFill="1" applyBorder="1"/>
    <xf numFmtId="0" fontId="0" fillId="2" borderId="0" xfId="0" applyFill="1" applyBorder="1"/>
    <xf numFmtId="0" fontId="2" fillId="2" borderId="0" xfId="0" applyFont="1" applyFill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13" xfId="0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 applyProtection="1">
      <alignment horizontal="center" vertical="center"/>
      <protection locked="0"/>
    </xf>
    <xf numFmtId="164" fontId="2" fillId="2" borderId="6" xfId="0" applyNumberFormat="1" applyFont="1" applyFill="1" applyBorder="1" applyAlignment="1" applyProtection="1">
      <alignment horizontal="center" vertical="center"/>
      <protection locked="0"/>
    </xf>
    <xf numFmtId="1" fontId="2" fillId="2" borderId="6" xfId="0" applyNumberFormat="1" applyFont="1" applyFill="1" applyBorder="1" applyAlignment="1" applyProtection="1">
      <alignment horizontal="center" vertical="center"/>
      <protection locked="0"/>
    </xf>
    <xf numFmtId="1" fontId="2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164" fontId="2" fillId="2" borderId="0" xfId="0" applyNumberFormat="1" applyFont="1" applyFill="1" applyBorder="1" applyAlignment="1" applyProtection="1">
      <alignment horizontal="center" vertical="center"/>
    </xf>
    <xf numFmtId="164" fontId="2" fillId="2" borderId="6" xfId="0" applyNumberFormat="1" applyFont="1" applyFill="1" applyBorder="1" applyAlignment="1">
      <alignment horizontal="right"/>
    </xf>
    <xf numFmtId="9" fontId="2" fillId="2" borderId="0" xfId="1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vertical="center"/>
      <protection locked="0"/>
    </xf>
    <xf numFmtId="164" fontId="2" fillId="0" borderId="6" xfId="0" applyNumberFormat="1" applyFont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9" fontId="2" fillId="2" borderId="0" xfId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511175</xdr:colOff>
      <xdr:row>10</xdr:row>
      <xdr:rowOff>15875</xdr:rowOff>
    </xdr:from>
    <xdr:ext cx="49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023CB84-6126-4414-A4D2-EBC6841E94CF}"/>
                </a:ext>
              </a:extLst>
            </xdr:cNvPr>
            <xdr:cNvSpPr txBox="1"/>
          </xdr:nvSpPr>
          <xdr:spPr>
            <a:xfrm>
              <a:off x="1273175" y="1863725"/>
              <a:ext cx="49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023CB84-6126-4414-A4D2-EBC6841E94CF}"/>
                </a:ext>
              </a:extLst>
            </xdr:cNvPr>
            <xdr:cNvSpPr txBox="1"/>
          </xdr:nvSpPr>
          <xdr:spPr>
            <a:xfrm>
              <a:off x="1273175" y="1863725"/>
              <a:ext cx="49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561975</xdr:colOff>
      <xdr:row>2</xdr:row>
      <xdr:rowOff>130175</xdr:rowOff>
    </xdr:from>
    <xdr:ext cx="1958485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5EA7EF-9CD8-4CBE-81F2-16FE84A7C6C1}"/>
                </a:ext>
              </a:extLst>
            </xdr:cNvPr>
            <xdr:cNvSpPr txBox="1"/>
          </xdr:nvSpPr>
          <xdr:spPr>
            <a:xfrm>
              <a:off x="561975" y="695325"/>
              <a:ext cx="1958485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&lt;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acc>
                      <m:accPr>
                        <m:chr m:val="̅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5EA7EF-9CD8-4CBE-81F2-16FE84A7C6C1}"/>
                </a:ext>
              </a:extLst>
            </xdr:cNvPr>
            <xdr:cNvSpPr txBox="1"/>
          </xdr:nvSpPr>
          <xdr:spPr>
            <a:xfrm>
              <a:off x="561975" y="695325"/>
              <a:ext cx="1958485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 ̅−𝑍_(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s-MX" sz="1100" b="0" i="0">
                  <a:latin typeface="Cambria Math" panose="02040503050406030204" pitchFamily="18" charset="0"/>
                </a:rPr>
                <a:t>𝑛&lt;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  𝜎/√𝑛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511175</xdr:colOff>
      <xdr:row>10</xdr:row>
      <xdr:rowOff>15875</xdr:rowOff>
    </xdr:from>
    <xdr:ext cx="49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8C3AD88-92CE-4ED2-B0A9-EF559973FB9D}"/>
                </a:ext>
              </a:extLst>
            </xdr:cNvPr>
            <xdr:cNvSpPr txBox="1"/>
          </xdr:nvSpPr>
          <xdr:spPr>
            <a:xfrm>
              <a:off x="1273175" y="2054225"/>
              <a:ext cx="49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8C3AD88-92CE-4ED2-B0A9-EF559973FB9D}"/>
                </a:ext>
              </a:extLst>
            </xdr:cNvPr>
            <xdr:cNvSpPr txBox="1"/>
          </xdr:nvSpPr>
          <xdr:spPr>
            <a:xfrm>
              <a:off x="1273175" y="2054225"/>
              <a:ext cx="49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428625</xdr:colOff>
      <xdr:row>2</xdr:row>
      <xdr:rowOff>123825</xdr:rowOff>
    </xdr:from>
    <xdr:ext cx="2351028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7EFAD0-A839-41A1-BF53-6F440ACE6C9E}"/>
                </a:ext>
              </a:extLst>
            </xdr:cNvPr>
            <xdr:cNvSpPr txBox="1"/>
          </xdr:nvSpPr>
          <xdr:spPr>
            <a:xfrm>
              <a:off x="4238625" y="688975"/>
              <a:ext cx="235102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&lt;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acc>
                      <m:accPr>
                        <m:chr m:val="̅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7EFAD0-A839-41A1-BF53-6F440ACE6C9E}"/>
                </a:ext>
              </a:extLst>
            </xdr:cNvPr>
            <xdr:cNvSpPr txBox="1"/>
          </xdr:nvSpPr>
          <xdr:spPr>
            <a:xfrm>
              <a:off x="4238625" y="688975"/>
              <a:ext cx="235102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 ̅−𝑡_(𝑛−1,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 𝑠/√𝑛&lt;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𝑡_(𝑛−1,𝛼⁄2)  𝑠/√𝑛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511175</xdr:colOff>
      <xdr:row>9</xdr:row>
      <xdr:rowOff>15875</xdr:rowOff>
    </xdr:from>
    <xdr:ext cx="56829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5BCD58D-3314-4D2D-AA1E-1E66F5877B5D}"/>
                </a:ext>
              </a:extLst>
            </xdr:cNvPr>
            <xdr:cNvSpPr txBox="1"/>
          </xdr:nvSpPr>
          <xdr:spPr>
            <a:xfrm>
              <a:off x="8893175" y="1870075"/>
              <a:ext cx="56829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sSup>
                      <m:s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5BCD58D-3314-4D2D-AA1E-1E66F5877B5D}"/>
                </a:ext>
              </a:extLst>
            </xdr:cNvPr>
            <xdr:cNvSpPr txBox="1"/>
          </xdr:nvSpPr>
          <xdr:spPr>
            <a:xfrm>
              <a:off x="8893175" y="1870075"/>
              <a:ext cx="56829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𝜎^2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695325</xdr:colOff>
      <xdr:row>2</xdr:row>
      <xdr:rowOff>41275</xdr:rowOff>
    </xdr:from>
    <xdr:ext cx="1855829" cy="436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2BAEB8A-9689-4366-9885-1042F71C3496}"/>
                </a:ext>
              </a:extLst>
            </xdr:cNvPr>
            <xdr:cNvSpPr txBox="1"/>
          </xdr:nvSpPr>
          <xdr:spPr>
            <a:xfrm>
              <a:off x="8315325" y="606425"/>
              <a:ext cx="1855829" cy="436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−1)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−1,</m:t>
                            </m:r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&lt; 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−1,1−</m:t>
                            </m:r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2BAEB8A-9689-4366-9885-1042F71C3496}"/>
                </a:ext>
              </a:extLst>
            </xdr:cNvPr>
            <xdr:cNvSpPr txBox="1"/>
          </xdr:nvSpPr>
          <xdr:spPr>
            <a:xfrm>
              <a:off x="8315325" y="606425"/>
              <a:ext cx="1855829" cy="436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((𝑛−1)𝑠^2)/(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𝜒_(</a:t>
              </a:r>
              <a:r>
                <a:rPr lang="es-MX" sz="1100" b="0" i="0">
                  <a:latin typeface="Cambria Math" panose="02040503050406030204" pitchFamily="18" charset="0"/>
                </a:rPr>
                <a:t>𝑛−1,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2)^2 )&lt;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((𝑛−1)𝑠^2)/(𝜒_(𝑛−1,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𝛼⁄2)^2 )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542925</xdr:colOff>
      <xdr:row>10</xdr:row>
      <xdr:rowOff>9525</xdr:rowOff>
    </xdr:from>
    <xdr:ext cx="4696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A55D77-82A3-48F1-938E-92AECE4F0C78}"/>
                </a:ext>
              </a:extLst>
            </xdr:cNvPr>
            <xdr:cNvSpPr txBox="1"/>
          </xdr:nvSpPr>
          <xdr:spPr>
            <a:xfrm>
              <a:off x="8924925" y="2047875"/>
              <a:ext cx="4696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A55D77-82A3-48F1-938E-92AECE4F0C78}"/>
                </a:ext>
              </a:extLst>
            </xdr:cNvPr>
            <xdr:cNvSpPr txBox="1"/>
          </xdr:nvSpPr>
          <xdr:spPr>
            <a:xfrm>
              <a:off x="8924925" y="2047875"/>
              <a:ext cx="4696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22</xdr:row>
      <xdr:rowOff>3175</xdr:rowOff>
    </xdr:from>
    <xdr:ext cx="321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F386F55-C58D-4A7B-A531-9EE3A4AD98A1}"/>
                </a:ext>
              </a:extLst>
            </xdr:cNvPr>
            <xdr:cNvSpPr txBox="1"/>
          </xdr:nvSpPr>
          <xdr:spPr>
            <a:xfrm>
              <a:off x="1343025" y="42703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F386F55-C58D-4A7B-A531-9EE3A4AD98A1}"/>
                </a:ext>
              </a:extLst>
            </xdr:cNvPr>
            <xdr:cNvSpPr txBox="1"/>
          </xdr:nvSpPr>
          <xdr:spPr>
            <a:xfrm>
              <a:off x="1343025" y="42703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  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14</xdr:row>
      <xdr:rowOff>73025</xdr:rowOff>
    </xdr:from>
    <xdr:ext cx="863506" cy="423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3931B01-2730-40B8-82E4-118ACEDFB4B5}"/>
                </a:ext>
              </a:extLst>
            </xdr:cNvPr>
            <xdr:cNvSpPr txBox="1"/>
          </xdr:nvSpPr>
          <xdr:spPr>
            <a:xfrm>
              <a:off x="904875" y="2867025"/>
              <a:ext cx="863506" cy="4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𝑍</m:t>
                                    </m:r>
                                  </m:e>
                                  <m:sub>
                                    <m:f>
                                      <m:fPr>
                                        <m:type m:val="skw"/>
                                        <m:ctrlP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num>
                                      <m:den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b>
                                </m:s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3931B01-2730-40B8-82E4-118ACEDFB4B5}"/>
                </a:ext>
              </a:extLst>
            </xdr:cNvPr>
            <xdr:cNvSpPr txBox="1"/>
          </xdr:nvSpPr>
          <xdr:spPr>
            <a:xfrm>
              <a:off x="904875" y="2867025"/>
              <a:ext cx="863506" cy="4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(𝑍_(𝛼⁄2) 𝜎)/𝐸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511175</xdr:colOff>
      <xdr:row>22</xdr:row>
      <xdr:rowOff>15875</xdr:rowOff>
    </xdr:from>
    <xdr:ext cx="49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43C5CF9-1707-4F63-ACA2-E60AA70E6B8A}"/>
                </a:ext>
              </a:extLst>
            </xdr:cNvPr>
            <xdr:cNvSpPr txBox="1"/>
          </xdr:nvSpPr>
          <xdr:spPr>
            <a:xfrm>
              <a:off x="1273175" y="2054225"/>
              <a:ext cx="49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43C5CF9-1707-4F63-ACA2-E60AA70E6B8A}"/>
                </a:ext>
              </a:extLst>
            </xdr:cNvPr>
            <xdr:cNvSpPr txBox="1"/>
          </xdr:nvSpPr>
          <xdr:spPr>
            <a:xfrm>
              <a:off x="1273175" y="2054225"/>
              <a:ext cx="49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136525</xdr:colOff>
      <xdr:row>14</xdr:row>
      <xdr:rowOff>47625</xdr:rowOff>
    </xdr:from>
    <xdr:ext cx="2784288" cy="503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36A20AB-5484-4790-857B-169FC312013B}"/>
                </a:ext>
              </a:extLst>
            </xdr:cNvPr>
            <xdr:cNvSpPr txBox="1"/>
          </xdr:nvSpPr>
          <xdr:spPr>
            <a:xfrm>
              <a:off x="3946525" y="2841625"/>
              <a:ext cx="2784288" cy="503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d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36A20AB-5484-4790-857B-169FC312013B}"/>
                </a:ext>
              </a:extLst>
            </xdr:cNvPr>
            <xdr:cNvSpPr txBox="1"/>
          </xdr:nvSpPr>
          <xdr:spPr>
            <a:xfrm>
              <a:off x="3946525" y="2841625"/>
              <a:ext cx="2784288" cy="503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𝑝−𝑍_(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√(𝑝(1−𝑝)/𝑛)&lt;𝑝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 √((𝑝(1−𝑝))/𝑛)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581025</xdr:colOff>
      <xdr:row>22</xdr:row>
      <xdr:rowOff>3175</xdr:rowOff>
    </xdr:from>
    <xdr:ext cx="321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0C15C0E-B883-4A10-8876-E9DF06014698}"/>
                </a:ext>
              </a:extLst>
            </xdr:cNvPr>
            <xdr:cNvSpPr txBox="1"/>
          </xdr:nvSpPr>
          <xdr:spPr>
            <a:xfrm>
              <a:off x="1343025" y="42703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0C15C0E-B883-4A10-8876-E9DF06014698}"/>
                </a:ext>
              </a:extLst>
            </xdr:cNvPr>
            <xdr:cNvSpPr txBox="1"/>
          </xdr:nvSpPr>
          <xdr:spPr>
            <a:xfrm>
              <a:off x="1343025" y="42703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  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14</xdr:row>
      <xdr:rowOff>73025</xdr:rowOff>
    </xdr:from>
    <xdr:ext cx="1334533" cy="422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CAA9D8D-4955-4FF9-B827-CF69BD32D891}"/>
                </a:ext>
              </a:extLst>
            </xdr:cNvPr>
            <xdr:cNvSpPr txBox="1"/>
          </xdr:nvSpPr>
          <xdr:spPr>
            <a:xfrm>
              <a:off x="8524875" y="2867025"/>
              <a:ext cx="1334533" cy="422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𝑍</m:t>
                                    </m:r>
                                  </m:e>
                                  <m:sub>
                                    <m:f>
                                      <m:fPr>
                                        <m:type m:val="skw"/>
                                        <m:ctrlP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num>
                                      <m:den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(1−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CAA9D8D-4955-4FF9-B827-CF69BD32D891}"/>
                </a:ext>
              </a:extLst>
            </xdr:cNvPr>
            <xdr:cNvSpPr txBox="1"/>
          </xdr:nvSpPr>
          <xdr:spPr>
            <a:xfrm>
              <a:off x="8524875" y="2867025"/>
              <a:ext cx="1334533" cy="422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𝑍_(𝛼⁄2)/𝐸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0" i="0">
                  <a:latin typeface="Cambria Math" panose="02040503050406030204" pitchFamily="18" charset="0"/>
                </a:rPr>
                <a:t>2 𝑝(1−𝑝)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136525</xdr:colOff>
      <xdr:row>12</xdr:row>
      <xdr:rowOff>9525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90BCBE3-D6BD-4525-9DD5-9BD115720C83}"/>
                </a:ext>
              </a:extLst>
            </xdr:cNvPr>
            <xdr:cNvSpPr txBox="1"/>
          </xdr:nvSpPr>
          <xdr:spPr>
            <a:xfrm>
              <a:off x="1660525" y="24225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90BCBE3-D6BD-4525-9DD5-9BD115720C83}"/>
                </a:ext>
              </a:extLst>
            </xdr:cNvPr>
            <xdr:cNvSpPr txBox="1"/>
          </xdr:nvSpPr>
          <xdr:spPr>
            <a:xfrm>
              <a:off x="1660525" y="24225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174625</xdr:colOff>
      <xdr:row>2</xdr:row>
      <xdr:rowOff>111125</xdr:rowOff>
    </xdr:from>
    <xdr:ext cx="350102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57AF5-5F5C-4032-8E57-A73185F54ACF}"/>
                </a:ext>
              </a:extLst>
            </xdr:cNvPr>
            <xdr:cNvSpPr txBox="1"/>
          </xdr:nvSpPr>
          <xdr:spPr>
            <a:xfrm>
              <a:off x="174625" y="682625"/>
              <a:ext cx="350102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57AF5-5F5C-4032-8E57-A73185F54ACF}"/>
                </a:ext>
              </a:extLst>
            </xdr:cNvPr>
            <xdr:cNvSpPr txBox="1"/>
          </xdr:nvSpPr>
          <xdr:spPr>
            <a:xfrm>
              <a:off x="174625" y="682625"/>
              <a:ext cx="350102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(𝑥 ̅−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𝑍_(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√((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MX" sz="1100" b="0" i="0">
                  <a:latin typeface="Cambria Math" panose="02040503050406030204" pitchFamily="18" charset="0"/>
                </a:rPr>
                <a:t>𝑥^2)/𝑛+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(𝜎_𝑥^2)/𝑛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latin typeface="Cambria Math" panose="02040503050406030204" pitchFamily="18" charset="0"/>
                </a:rPr>
                <a:t>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̅−𝑦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 √((𝜎_𝑥^2)/𝑛+(𝜎_𝑥^2)/𝑛)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136525</xdr:colOff>
      <xdr:row>12</xdr:row>
      <xdr:rowOff>9525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06CB621-E34E-4596-9004-C1CF6F6920C6}"/>
                </a:ext>
              </a:extLst>
            </xdr:cNvPr>
            <xdr:cNvSpPr txBox="1"/>
          </xdr:nvSpPr>
          <xdr:spPr>
            <a:xfrm>
              <a:off x="1660525" y="22320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06CB621-E34E-4596-9004-C1CF6F6920C6}"/>
                </a:ext>
              </a:extLst>
            </xdr:cNvPr>
            <xdr:cNvSpPr txBox="1"/>
          </xdr:nvSpPr>
          <xdr:spPr>
            <a:xfrm>
              <a:off x="1660525" y="22320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282575</xdr:colOff>
      <xdr:row>2</xdr:row>
      <xdr:rowOff>92075</xdr:rowOff>
    </xdr:from>
    <xdr:ext cx="403738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83031B1-C453-4087-84A2-1C40766ED871}"/>
                </a:ext>
              </a:extLst>
            </xdr:cNvPr>
            <xdr:cNvSpPr txBox="1"/>
          </xdr:nvSpPr>
          <xdr:spPr>
            <a:xfrm>
              <a:off x="4854575" y="473075"/>
              <a:ext cx="403738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𝑠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83031B1-C453-4087-84A2-1C40766ED871}"/>
                </a:ext>
              </a:extLst>
            </xdr:cNvPr>
            <xdr:cNvSpPr txBox="1"/>
          </xdr:nvSpPr>
          <xdr:spPr>
            <a:xfrm>
              <a:off x="4854575" y="473075"/>
              <a:ext cx="403738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(𝑥 ̅−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𝑡_(𝑛+𝑚−2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𝛼⁄</a:t>
              </a:r>
              <a:r>
                <a:rPr lang="es-MX" sz="1100" b="0" i="0">
                  <a:latin typeface="Cambria Math" panose="02040503050406030204" pitchFamily="18" charset="0"/>
                </a:rPr>
                <a:t>2) 𝑠√(1/𝑛+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latin typeface="Cambria Math" panose="02040503050406030204" pitchFamily="18" charset="0"/>
                </a:rPr>
                <a:t>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 ̅−𝑦 ̅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𝑡_(𝑛+𝑚−2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𝛼⁄2) 𝑠√(1/𝑛+1/𝑛)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136525</xdr:colOff>
      <xdr:row>26</xdr:row>
      <xdr:rowOff>9525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C4BCC55-4D3E-4371-9F36-B58417DB7C8E}"/>
                </a:ext>
              </a:extLst>
            </xdr:cNvPr>
            <xdr:cNvSpPr txBox="1"/>
          </xdr:nvSpPr>
          <xdr:spPr>
            <a:xfrm>
              <a:off x="1660525" y="22320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C4BCC55-4D3E-4371-9F36-B58417DB7C8E}"/>
                </a:ext>
              </a:extLst>
            </xdr:cNvPr>
            <xdr:cNvSpPr txBox="1"/>
          </xdr:nvSpPr>
          <xdr:spPr>
            <a:xfrm>
              <a:off x="1660525" y="22320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174625</xdr:colOff>
      <xdr:row>16</xdr:row>
      <xdr:rowOff>111125</xdr:rowOff>
    </xdr:from>
    <xdr:ext cx="3543919" cy="512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C720645-A61E-48B1-90FB-3535DA9CF870}"/>
                </a:ext>
              </a:extLst>
            </xdr:cNvPr>
            <xdr:cNvSpPr txBox="1"/>
          </xdr:nvSpPr>
          <xdr:spPr>
            <a:xfrm>
              <a:off x="10080625" y="492125"/>
              <a:ext cx="3543919" cy="512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C720645-A61E-48B1-90FB-3535DA9CF870}"/>
                </a:ext>
              </a:extLst>
            </xdr:cNvPr>
            <xdr:cNvSpPr txBox="1"/>
          </xdr:nvSpPr>
          <xdr:spPr>
            <a:xfrm>
              <a:off x="10080625" y="492125"/>
              <a:ext cx="3543919" cy="512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(𝑥 ̅−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𝑍_(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√((𝑠_𝑥^2)/𝑛+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latin typeface="Cambria Math" panose="02040503050406030204" pitchFamily="18" charset="0"/>
                </a:rPr>
                <a:t>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̅−𝑦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 √((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_𝑥^2)/𝑛+(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16</xdr:row>
      <xdr:rowOff>142875</xdr:rowOff>
    </xdr:from>
    <xdr:ext cx="408797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681A9A6-F4F1-442F-B2CE-236BCAFF6061}"/>
                </a:ext>
              </a:extLst>
            </xdr:cNvPr>
            <xdr:cNvSpPr txBox="1"/>
          </xdr:nvSpPr>
          <xdr:spPr>
            <a:xfrm>
              <a:off x="4829175" y="3121025"/>
              <a:ext cx="408797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681A9A6-F4F1-442F-B2CE-236BCAFF6061}"/>
                </a:ext>
              </a:extLst>
            </xdr:cNvPr>
            <xdr:cNvSpPr txBox="1"/>
          </xdr:nvSpPr>
          <xdr:spPr>
            <a:xfrm>
              <a:off x="4829175" y="3121025"/>
              <a:ext cx="408797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(𝑥 ̅−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−𝑡_(𝑛+𝑚−2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√((𝑠_𝑥^2)/𝑛+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latin typeface="Cambria Math" panose="02040503050406030204" pitchFamily="18" charset="0"/>
                </a:rPr>
                <a:t>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 ̅−𝑦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𝑡_(𝑛+𝑚−2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𝛼⁄2) √((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_𝑥^2)/𝑛+(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650875</xdr:colOff>
      <xdr:row>26</xdr:row>
      <xdr:rowOff>15875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FC316B9-2E5B-4E79-A5F4-60DA9E463F9B}"/>
                </a:ext>
              </a:extLst>
            </xdr:cNvPr>
            <xdr:cNvSpPr txBox="1"/>
          </xdr:nvSpPr>
          <xdr:spPr>
            <a:xfrm>
              <a:off x="6746875" y="48355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FC316B9-2E5B-4E79-A5F4-60DA9E463F9B}"/>
                </a:ext>
              </a:extLst>
            </xdr:cNvPr>
            <xdr:cNvSpPr txBox="1"/>
          </xdr:nvSpPr>
          <xdr:spPr>
            <a:xfrm>
              <a:off x="6746875" y="48355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136525</xdr:colOff>
      <xdr:row>40</xdr:row>
      <xdr:rowOff>9525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0DF347-5A55-402C-AD3F-1449B397D19F}"/>
                </a:ext>
              </a:extLst>
            </xdr:cNvPr>
            <xdr:cNvSpPr txBox="1"/>
          </xdr:nvSpPr>
          <xdr:spPr>
            <a:xfrm>
              <a:off x="1660525" y="482917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0DF347-5A55-402C-AD3F-1449B397D19F}"/>
                </a:ext>
              </a:extLst>
            </xdr:cNvPr>
            <xdr:cNvSpPr txBox="1"/>
          </xdr:nvSpPr>
          <xdr:spPr>
            <a:xfrm>
              <a:off x="1660525" y="482917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403225</xdr:colOff>
      <xdr:row>31</xdr:row>
      <xdr:rowOff>53975</xdr:rowOff>
    </xdr:from>
    <xdr:ext cx="3115917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2635F255-C5EA-4BCF-9A97-8BEA260F194A}"/>
                </a:ext>
              </a:extLst>
            </xdr:cNvPr>
            <xdr:cNvSpPr txBox="1"/>
          </xdr:nvSpPr>
          <xdr:spPr>
            <a:xfrm>
              <a:off x="403225" y="5813425"/>
              <a:ext cx="3115917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2635F255-C5EA-4BCF-9A97-8BEA260F194A}"/>
                </a:ext>
              </a:extLst>
            </xdr:cNvPr>
            <xdr:cNvSpPr txBox="1"/>
          </xdr:nvSpPr>
          <xdr:spPr>
            <a:xfrm>
              <a:off x="403225" y="5813425"/>
              <a:ext cx="3115917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(𝑥 ̅−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𝑡_(𝑛−1,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 𝑠_𝐷/√𝑛&lt;𝐼𝐶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 ̅−𝑦 ̅ )−𝑡_(𝑛−1,𝛼⁄2)  𝑠_𝐷/√𝑛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136525</xdr:colOff>
      <xdr:row>39</xdr:row>
      <xdr:rowOff>9525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FD2B0E8-DB22-4788-B113-1A917441FDCB}"/>
                </a:ext>
              </a:extLst>
            </xdr:cNvPr>
            <xdr:cNvSpPr txBox="1"/>
          </xdr:nvSpPr>
          <xdr:spPr>
            <a:xfrm>
              <a:off x="1660525" y="74263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FD2B0E8-DB22-4788-B113-1A917441FDCB}"/>
                </a:ext>
              </a:extLst>
            </xdr:cNvPr>
            <xdr:cNvSpPr txBox="1"/>
          </xdr:nvSpPr>
          <xdr:spPr>
            <a:xfrm>
              <a:off x="1660525" y="74263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720725</xdr:colOff>
      <xdr:row>31</xdr:row>
      <xdr:rowOff>15875</xdr:rowOff>
    </xdr:from>
    <xdr:ext cx="2464393" cy="401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783D9B0-476F-40BB-B23D-6C27602A30DE}"/>
                </a:ext>
              </a:extLst>
            </xdr:cNvPr>
            <xdr:cNvSpPr txBox="1"/>
          </xdr:nvSpPr>
          <xdr:spPr>
            <a:xfrm>
              <a:off x="5292725" y="5775325"/>
              <a:ext cx="2464393" cy="401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−1,1−</m:t>
                        </m:r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783D9B0-476F-40BB-B23D-6C27602A30DE}"/>
                </a:ext>
              </a:extLst>
            </xdr:cNvPr>
            <xdr:cNvSpPr txBox="1"/>
          </xdr:nvSpPr>
          <xdr:spPr>
            <a:xfrm>
              <a:off x="5292725" y="5775325"/>
              <a:ext cx="2464393" cy="401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(𝑠_𝑥^2)/(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_(𝑛−1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,𝛼⁄2)</a:t>
              </a:r>
              <a:r>
                <a:rPr lang="es-MX" sz="1100" b="0" i="0">
                  <a:latin typeface="Cambria Math" panose="02040503050406030204" pitchFamily="18" charset="0"/>
                </a:rPr>
                <a:t>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(𝑠_𝑥^2)/(𝑠_𝑦^2 ) 𝐹_(𝑛−1,𝑚−1,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136525</xdr:colOff>
      <xdr:row>54</xdr:row>
      <xdr:rowOff>9525</xdr:rowOff>
    </xdr:from>
    <xdr:ext cx="558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D56967A-CE16-4021-AA4C-C2D56AC9E3D0}"/>
                </a:ext>
              </a:extLst>
            </xdr:cNvPr>
            <xdr:cNvSpPr txBox="1"/>
          </xdr:nvSpPr>
          <xdr:spPr>
            <a:xfrm>
              <a:off x="1660525" y="22320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&lt;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&lt;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D56967A-CE16-4021-AA4C-C2D56AC9E3D0}"/>
                </a:ext>
              </a:extLst>
            </xdr:cNvPr>
            <xdr:cNvSpPr txBox="1"/>
          </xdr:nvSpPr>
          <xdr:spPr>
            <a:xfrm>
              <a:off x="1660525" y="2232025"/>
              <a:ext cx="558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&lt;  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&lt;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390525</xdr:colOff>
      <xdr:row>44</xdr:row>
      <xdr:rowOff>117475</xdr:rowOff>
    </xdr:from>
    <xdr:ext cx="5709768" cy="512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C359F39-67A1-4044-9CD8-08ECEAA441F1}"/>
                </a:ext>
              </a:extLst>
            </xdr:cNvPr>
            <xdr:cNvSpPr txBox="1"/>
          </xdr:nvSpPr>
          <xdr:spPr>
            <a:xfrm>
              <a:off x="390525" y="8289925"/>
              <a:ext cx="5709768" cy="512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C359F39-67A1-4044-9CD8-08ECEAA441F1}"/>
                </a:ext>
              </a:extLst>
            </xdr:cNvPr>
            <xdr:cNvSpPr txBox="1"/>
          </xdr:nvSpPr>
          <xdr:spPr>
            <a:xfrm>
              <a:off x="390525" y="8289925"/>
              <a:ext cx="5709768" cy="512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(𝑝_𝑥−𝑝_𝑦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𝑍_(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</a:t>
              </a:r>
              <a:r>
                <a:rPr lang="es-MX" sz="1100" b="0" i="0">
                  <a:latin typeface="Cambria Math" panose="02040503050406030204" pitchFamily="18" charset="0"/>
                </a:rPr>
                <a:t>2) √((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(1−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s-MX" sz="1100" b="0" i="0">
                  <a:latin typeface="Cambria Math" panose="02040503050406030204" pitchFamily="18" charset="0"/>
                </a:rPr>
                <a:t>𝑛+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(𝑝_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1−𝑝_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𝑚)</a:t>
              </a:r>
              <a:r>
                <a:rPr lang="es-MX" sz="1100" b="0" i="0">
                  <a:latin typeface="Cambria Math" panose="02040503050406030204" pitchFamily="18" charset="0"/>
                </a:rPr>
                <a:t>&lt;𝐼𝐶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(𝑝_𝑥−𝑝_𝑦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 √((𝑝_𝑥 (1−𝑝_𝑥))/𝑛+(𝑝_𝑦 (1−𝑝_𝑦))/𝑚)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431800</xdr:colOff>
      <xdr:row>3</xdr:row>
      <xdr:rowOff>0</xdr:rowOff>
    </xdr:from>
    <xdr:ext cx="1474185" cy="424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17BB065-44BC-4AE9-A95C-A2A587733C03}"/>
                </a:ext>
              </a:extLst>
            </xdr:cNvPr>
            <xdr:cNvSpPr txBox="1"/>
          </xdr:nvSpPr>
          <xdr:spPr>
            <a:xfrm>
              <a:off x="1193800" y="565150"/>
              <a:ext cx="1474185" cy="424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𝑍</m:t>
                                    </m:r>
                                  </m:e>
                                  <m:sub>
                                    <m:f>
                                      <m:fPr>
                                        <m:type m:val="skw"/>
                                        <m:ctrlP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num>
                                      <m:den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(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17BB065-44BC-4AE9-A95C-A2A587733C03}"/>
                </a:ext>
              </a:extLst>
            </xdr:cNvPr>
            <xdr:cNvSpPr txBox="1"/>
          </xdr:nvSpPr>
          <xdr:spPr>
            <a:xfrm>
              <a:off x="1193800" y="565150"/>
              <a:ext cx="1474185" cy="424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𝐿)^</a:t>
              </a:r>
              <a:r>
                <a:rPr lang="es-MX" sz="1100" b="0" i="0">
                  <a:latin typeface="Cambria Math" panose="02040503050406030204" pitchFamily="18" charset="0"/>
                </a:rPr>
                <a:t>2 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MX" sz="1100" b="0" i="0">
                  <a:latin typeface="Cambria Math" panose="02040503050406030204" pitchFamily="18" charset="0"/>
                </a:rPr>
                <a:t>𝑥^2+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352425</xdr:colOff>
      <xdr:row>11</xdr:row>
      <xdr:rowOff>15875</xdr:rowOff>
    </xdr:from>
    <xdr:ext cx="321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CF5F510-1345-459F-8DE7-07C772A9ED55}"/>
                </a:ext>
              </a:extLst>
            </xdr:cNvPr>
            <xdr:cNvSpPr txBox="1"/>
          </xdr:nvSpPr>
          <xdr:spPr>
            <a:xfrm>
              <a:off x="1876425" y="205422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CF5F510-1345-459F-8DE7-07C772A9ED55}"/>
                </a:ext>
              </a:extLst>
            </xdr:cNvPr>
            <xdr:cNvSpPr txBox="1"/>
          </xdr:nvSpPr>
          <xdr:spPr>
            <a:xfrm>
              <a:off x="1876425" y="205422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  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431800</xdr:colOff>
      <xdr:row>3</xdr:row>
      <xdr:rowOff>0</xdr:rowOff>
    </xdr:from>
    <xdr:ext cx="1087349" cy="422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B6076D4-7AA4-47F2-97B0-17AAD5492DBC}"/>
                </a:ext>
              </a:extLst>
            </xdr:cNvPr>
            <xdr:cNvSpPr txBox="1"/>
          </xdr:nvSpPr>
          <xdr:spPr>
            <a:xfrm>
              <a:off x="5765800" y="565150"/>
              <a:ext cx="1087349" cy="422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=8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𝑍</m:t>
                                    </m:r>
                                  </m:e>
                                  <m:sub>
                                    <m:f>
                                      <m:fPr>
                                        <m:type m:val="skw"/>
                                        <m:ctrlP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num>
                                      <m:den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B6076D4-7AA4-47F2-97B0-17AAD5492DBC}"/>
                </a:ext>
              </a:extLst>
            </xdr:cNvPr>
            <xdr:cNvSpPr txBox="1"/>
          </xdr:nvSpPr>
          <xdr:spPr>
            <a:xfrm>
              <a:off x="5765800" y="565150"/>
              <a:ext cx="1087349" cy="422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𝑛=8(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𝐿)^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307975</xdr:colOff>
      <xdr:row>11</xdr:row>
      <xdr:rowOff>174625</xdr:rowOff>
    </xdr:from>
    <xdr:ext cx="321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819201F-AC70-4DD9-8B4A-5987411317E6}"/>
                </a:ext>
              </a:extLst>
            </xdr:cNvPr>
            <xdr:cNvSpPr txBox="1"/>
          </xdr:nvSpPr>
          <xdr:spPr>
            <a:xfrm>
              <a:off x="6403975" y="22129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819201F-AC70-4DD9-8B4A-5987411317E6}"/>
                </a:ext>
              </a:extLst>
            </xdr:cNvPr>
            <xdr:cNvSpPr txBox="1"/>
          </xdr:nvSpPr>
          <xdr:spPr>
            <a:xfrm>
              <a:off x="6403975" y="22129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  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13</xdr:col>
      <xdr:colOff>501650</xdr:colOff>
      <xdr:row>2</xdr:row>
      <xdr:rowOff>177800</xdr:rowOff>
    </xdr:from>
    <xdr:ext cx="1433662" cy="424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D49E309-0436-407B-A8E1-3EA07BA6B58F}"/>
                </a:ext>
              </a:extLst>
            </xdr:cNvPr>
            <xdr:cNvSpPr txBox="1"/>
          </xdr:nvSpPr>
          <xdr:spPr>
            <a:xfrm>
              <a:off x="10407650" y="558800"/>
              <a:ext cx="1433662" cy="424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𝑍</m:t>
                                    </m:r>
                                  </m:e>
                                  <m:sub>
                                    <m:f>
                                      <m:fPr>
                                        <m:type m:val="skw"/>
                                        <m:ctrlP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num>
                                      <m:den>
                                        <m:r>
                                          <a:rPr lang="es-MX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Sup>
                      <m:sSub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D49E309-0436-407B-A8E1-3EA07BA6B58F}"/>
                </a:ext>
              </a:extLst>
            </xdr:cNvPr>
            <xdr:cNvSpPr txBox="1"/>
          </xdr:nvSpPr>
          <xdr:spPr>
            <a:xfrm>
              <a:off x="10407650" y="558800"/>
              <a:ext cx="1433662" cy="424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𝐿)^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_𝑥^2+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_𝑦^2)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14</xdr:col>
      <xdr:colOff>358775</xdr:colOff>
      <xdr:row>12</xdr:row>
      <xdr:rowOff>15875</xdr:rowOff>
    </xdr:from>
    <xdr:ext cx="321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B993A20-1376-4F65-90E9-33D8997D954C}"/>
                </a:ext>
              </a:extLst>
            </xdr:cNvPr>
            <xdr:cNvSpPr txBox="1"/>
          </xdr:nvSpPr>
          <xdr:spPr>
            <a:xfrm>
              <a:off x="11026775" y="22383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B993A20-1376-4F65-90E9-33D8997D954C}"/>
                </a:ext>
              </a:extLst>
            </xdr:cNvPr>
            <xdr:cNvSpPr txBox="1"/>
          </xdr:nvSpPr>
          <xdr:spPr>
            <a:xfrm>
              <a:off x="11026775" y="223837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  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17</xdr:row>
      <xdr:rowOff>82550</xdr:rowOff>
    </xdr:from>
    <xdr:ext cx="2309671" cy="3411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C1BFDA1-3CD8-4C38-9101-D23C1E33EF09}"/>
                </a:ext>
              </a:extLst>
            </xdr:cNvPr>
            <xdr:cNvSpPr txBox="1"/>
          </xdr:nvSpPr>
          <xdr:spPr>
            <a:xfrm>
              <a:off x="742950" y="3244850"/>
              <a:ext cx="2309671" cy="341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MX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MX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MX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  <m:sSub>
                                <m:sSubPr>
                                  <m:ctrlPr>
                                    <a:rPr lang="es-MX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MX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f>
                                    <m:fPr>
                                      <m:type m:val="skw"/>
                                      <m:ctrlPr>
                                        <a:rPr lang="es-MX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s-MX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𝛼</m:t>
                                      </m:r>
                                    </m:num>
                                    <m:den>
                                      <m:r>
                                        <a:rPr lang="es-MX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den>
                                  </m:f>
                                </m:sub>
                              </m:sSub>
                            </m:num>
                            <m:den>
                              <m:r>
                                <a:rPr lang="es-MX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𝐿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s-MX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MX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  <m:d>
                    <m:d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sSub>
                        <m:sSubPr>
                          <m:ctrlP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e>
                  </m:d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sub>
                  </m:sSub>
                  <m:d>
                    <m:d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sSub>
                        <m:sSubPr>
                          <m:ctrlP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sub>
                      </m:sSub>
                    </m:e>
                  </m:d>
                </m:oMath>
              </a14:m>
              <a:r>
                <a:rPr lang="es-MX" sz="1100"/>
                <a:t>)</a:t>
              </a: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C1BFDA1-3CD8-4C38-9101-D23C1E33EF09}"/>
                </a:ext>
              </a:extLst>
            </xdr:cNvPr>
            <xdr:cNvSpPr txBox="1"/>
          </xdr:nvSpPr>
          <xdr:spPr>
            <a:xfrm>
              <a:off x="742950" y="3244850"/>
              <a:ext cx="2309671" cy="341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𝑍_(𝛼⁄2))/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𝐿)^</a:t>
              </a:r>
              <a:r>
                <a:rPr lang="es-MX" sz="1100" b="0" i="0">
                  <a:latin typeface="Cambria Math" panose="02040503050406030204" pitchFamily="18" charset="0"/>
                </a:rPr>
                <a:t>2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𝑝_𝑥 (1−𝑝_𝑥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𝑝_𝑦 (1−𝑝_𝑦 )</a:t>
              </a:r>
              <a:r>
                <a:rPr lang="es-MX" sz="1100"/>
                <a:t>)</a:t>
              </a:r>
            </a:p>
          </xdr:txBody>
        </xdr:sp>
      </mc:Fallback>
    </mc:AlternateContent>
    <xdr:clientData/>
  </xdr:oneCellAnchor>
  <xdr:oneCellAnchor>
    <xdr:from>
      <xdr:col>2</xdr:col>
      <xdr:colOff>352425</xdr:colOff>
      <xdr:row>25</xdr:row>
      <xdr:rowOff>15875</xdr:rowOff>
    </xdr:from>
    <xdr:ext cx="321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29F999-0A9C-4B4F-B0B6-CD44534CF04E}"/>
                </a:ext>
              </a:extLst>
            </xdr:cNvPr>
            <xdr:cNvSpPr txBox="1"/>
          </xdr:nvSpPr>
          <xdr:spPr>
            <a:xfrm>
              <a:off x="1876425" y="205422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29F999-0A9C-4B4F-B0B6-CD44534CF04E}"/>
                </a:ext>
              </a:extLst>
            </xdr:cNvPr>
            <xdr:cNvSpPr txBox="1"/>
          </xdr:nvSpPr>
          <xdr:spPr>
            <a:xfrm>
              <a:off x="1876425" y="2054225"/>
              <a:ext cx="321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  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453F-3468-453F-8E27-EB9EF028F4F2}">
  <dimension ref="A1:N27"/>
  <sheetViews>
    <sheetView topLeftCell="A4" workbookViewId="0">
      <selection activeCell="G10" sqref="G10"/>
    </sheetView>
  </sheetViews>
  <sheetFormatPr baseColWidth="10" defaultRowHeight="15" x14ac:dyDescent="0.25"/>
  <sheetData>
    <row r="1" spans="1:14" ht="15.75" thickBot="1" x14ac:dyDescent="0.3"/>
    <row r="2" spans="1:14" ht="15.75" thickBot="1" x14ac:dyDescent="0.3">
      <c r="A2" s="74" t="s">
        <v>5</v>
      </c>
      <c r="B2" s="75"/>
      <c r="C2" s="75"/>
      <c r="D2" s="76"/>
      <c r="F2" s="74" t="s">
        <v>6</v>
      </c>
      <c r="G2" s="75"/>
      <c r="H2" s="75"/>
      <c r="I2" s="76"/>
      <c r="K2" s="74" t="s">
        <v>5</v>
      </c>
      <c r="L2" s="75"/>
      <c r="M2" s="75"/>
      <c r="N2" s="76"/>
    </row>
    <row r="3" spans="1:14" x14ac:dyDescent="0.25">
      <c r="A3" s="2"/>
      <c r="B3" s="3"/>
      <c r="C3" s="3"/>
      <c r="D3" s="4"/>
      <c r="F3" s="2"/>
      <c r="G3" s="3"/>
      <c r="H3" s="3"/>
      <c r="I3" s="4"/>
      <c r="K3" s="2"/>
      <c r="L3" s="3"/>
      <c r="M3" s="3"/>
      <c r="N3" s="4"/>
    </row>
    <row r="4" spans="1:14" x14ac:dyDescent="0.25">
      <c r="A4" s="5"/>
      <c r="B4" s="6"/>
      <c r="C4" s="6"/>
      <c r="D4" s="7"/>
      <c r="F4" s="5"/>
      <c r="G4" s="6"/>
      <c r="H4" s="6"/>
      <c r="I4" s="7"/>
      <c r="K4" s="5"/>
      <c r="L4" s="6"/>
      <c r="M4" s="6"/>
      <c r="N4" s="7"/>
    </row>
    <row r="5" spans="1:14" x14ac:dyDescent="0.25">
      <c r="A5" s="5"/>
      <c r="B5" s="6"/>
      <c r="C5" s="6"/>
      <c r="D5" s="7"/>
      <c r="F5" s="5"/>
      <c r="G5" s="6"/>
      <c r="H5" s="6"/>
      <c r="I5" s="7"/>
      <c r="K5" s="5"/>
      <c r="L5" s="6"/>
      <c r="M5" s="6"/>
      <c r="N5" s="7"/>
    </row>
    <row r="6" spans="1:14" x14ac:dyDescent="0.25">
      <c r="A6" s="5" t="s">
        <v>0</v>
      </c>
      <c r="B6" s="66">
        <v>37.1</v>
      </c>
      <c r="C6" s="6"/>
      <c r="D6" s="7"/>
      <c r="F6" s="5" t="s">
        <v>0</v>
      </c>
      <c r="G6" s="66">
        <v>1.5383</v>
      </c>
      <c r="H6" s="6"/>
      <c r="I6" s="7"/>
      <c r="K6" s="5" t="s">
        <v>1</v>
      </c>
      <c r="L6" s="66">
        <f>2.81^2</f>
        <v>7.8961000000000006</v>
      </c>
      <c r="M6" s="6"/>
      <c r="N6" s="7"/>
    </row>
    <row r="7" spans="1:14" x14ac:dyDescent="0.25">
      <c r="A7" s="5" t="s">
        <v>4</v>
      </c>
      <c r="B7" s="66">
        <v>12</v>
      </c>
      <c r="C7" s="6"/>
      <c r="D7" s="7"/>
      <c r="F7" s="5" t="s">
        <v>4</v>
      </c>
      <c r="G7" s="66">
        <v>1.5</v>
      </c>
      <c r="H7" s="6"/>
      <c r="I7" s="7"/>
      <c r="K7" s="5" t="s">
        <v>2</v>
      </c>
      <c r="L7" s="66">
        <v>9</v>
      </c>
      <c r="M7" s="6"/>
      <c r="N7" s="7"/>
    </row>
    <row r="8" spans="1:14" x14ac:dyDescent="0.25">
      <c r="A8" s="5" t="s">
        <v>2</v>
      </c>
      <c r="B8" s="66">
        <v>150</v>
      </c>
      <c r="C8" s="6"/>
      <c r="D8" s="7"/>
      <c r="F8" s="5" t="s">
        <v>2</v>
      </c>
      <c r="G8" s="66">
        <v>6</v>
      </c>
      <c r="H8" s="6"/>
      <c r="I8" s="7"/>
      <c r="K8" s="5" t="s">
        <v>3</v>
      </c>
      <c r="L8" s="67">
        <v>0.95</v>
      </c>
      <c r="M8" s="6"/>
      <c r="N8" s="7"/>
    </row>
    <row r="9" spans="1:14" x14ac:dyDescent="0.25">
      <c r="A9" s="5" t="s">
        <v>3</v>
      </c>
      <c r="B9" s="67">
        <v>0.99</v>
      </c>
      <c r="C9" s="6"/>
      <c r="D9" s="7"/>
      <c r="F9" s="5" t="s">
        <v>3</v>
      </c>
      <c r="G9" s="67">
        <v>0.95</v>
      </c>
      <c r="H9" s="6"/>
      <c r="I9" s="7"/>
      <c r="K9" s="5"/>
      <c r="L9" s="8"/>
      <c r="M9" s="6"/>
      <c r="N9" s="7"/>
    </row>
    <row r="10" spans="1:14" x14ac:dyDescent="0.25">
      <c r="A10" s="5"/>
      <c r="B10" s="6"/>
      <c r="C10" s="6"/>
      <c r="D10" s="7"/>
      <c r="F10" s="5"/>
      <c r="G10" s="6"/>
      <c r="H10" s="6"/>
      <c r="I10" s="7"/>
      <c r="K10" s="5"/>
      <c r="L10" s="12">
        <f>((L7-1)*L6)/ROUND(_xlfn.CHISQ.INV.RT((1-L8)/2,L7-1),4)</f>
        <v>3.6025435569876527</v>
      </c>
      <c r="M10" s="13">
        <f>((L7-1)*L6)/ROUND(_xlfn.CHISQ.INV.RT(1-((1-L8)/2),L7-1),4)</f>
        <v>28.980501903931735</v>
      </c>
      <c r="N10" s="7"/>
    </row>
    <row r="11" spans="1:14" x14ac:dyDescent="0.25">
      <c r="A11" s="14"/>
      <c r="B11" s="15">
        <f>B6-(ROUND(ABS(_xlfn.NORM.S.INV((1-B9)/2)),4))*B7/SQRT(B8)</f>
        <v>34.576241728215635</v>
      </c>
      <c r="C11" s="16">
        <f>B6+(ROUND(ABS(_xlfn.NORM.S.INV((1-B9)/2)),4))*B7/SQRT(B8)</f>
        <v>39.623758271784368</v>
      </c>
      <c r="D11" s="17"/>
      <c r="F11" s="5"/>
      <c r="G11" s="12">
        <f>G6-(ROUND(ABS(_xlfn.T.INV((1-G9)/2,G8-1)),4))*G7/SQRT(G8)</f>
        <v>-3.5864583199609612E-2</v>
      </c>
      <c r="H11" s="13">
        <f>G6+(ROUND(ABS(_xlfn.T.INV((1-G9)/2,G8-1)),4))*G7/SQRT(G8)</f>
        <v>3.1124645831996096</v>
      </c>
      <c r="I11" s="7"/>
      <c r="K11" s="5"/>
      <c r="L11" s="12">
        <f>SQRT(L10)</f>
        <v>1.8980367638661937</v>
      </c>
      <c r="M11" s="13">
        <f>SQRT(M10)</f>
        <v>5.3833541499637318</v>
      </c>
      <c r="N11" s="7"/>
    </row>
    <row r="12" spans="1:14" ht="15.75" thickBot="1" x14ac:dyDescent="0.3">
      <c r="A12" s="9"/>
      <c r="B12" s="10"/>
      <c r="C12" s="10"/>
      <c r="D12" s="11"/>
      <c r="F12" s="9"/>
      <c r="G12" s="10"/>
      <c r="H12" s="10"/>
      <c r="I12" s="11"/>
      <c r="K12" s="9"/>
      <c r="L12" s="10"/>
      <c r="M12" s="10"/>
      <c r="N12" s="11"/>
    </row>
    <row r="13" spans="1:14" ht="15.75" thickBot="1" x14ac:dyDescent="0.3"/>
    <row r="14" spans="1:14" ht="15.75" thickBot="1" x14ac:dyDescent="0.3">
      <c r="A14" s="74" t="s">
        <v>8</v>
      </c>
      <c r="B14" s="75"/>
      <c r="C14" s="75"/>
      <c r="D14" s="76"/>
      <c r="F14" s="74" t="s">
        <v>9</v>
      </c>
      <c r="G14" s="75"/>
      <c r="H14" s="75"/>
      <c r="I14" s="76"/>
      <c r="K14" s="74" t="s">
        <v>11</v>
      </c>
      <c r="L14" s="75"/>
      <c r="M14" s="75"/>
      <c r="N14" s="76"/>
    </row>
    <row r="15" spans="1:14" x14ac:dyDescent="0.25">
      <c r="A15" s="2"/>
      <c r="B15" s="3"/>
      <c r="C15" s="3"/>
      <c r="D15" s="4"/>
      <c r="F15" s="2"/>
      <c r="G15" s="3"/>
      <c r="H15" s="3"/>
      <c r="I15" s="4"/>
      <c r="K15" s="2"/>
      <c r="L15" s="3"/>
      <c r="M15" s="3"/>
      <c r="N15" s="4"/>
    </row>
    <row r="16" spans="1:14" x14ac:dyDescent="0.25">
      <c r="A16" s="5"/>
      <c r="B16" s="6"/>
      <c r="C16" s="6"/>
      <c r="D16" s="7"/>
      <c r="F16" s="5"/>
      <c r="G16" s="6"/>
      <c r="H16" s="6"/>
      <c r="I16" s="7"/>
      <c r="K16" s="5"/>
      <c r="L16" s="6"/>
      <c r="M16" s="6"/>
      <c r="N16" s="7"/>
    </row>
    <row r="17" spans="1:14" x14ac:dyDescent="0.25">
      <c r="A17" s="5"/>
      <c r="B17" s="6"/>
      <c r="C17" s="6"/>
      <c r="D17" s="7"/>
      <c r="F17" s="5"/>
      <c r="G17" s="6"/>
      <c r="H17" s="6"/>
      <c r="I17" s="7"/>
      <c r="K17" s="5"/>
      <c r="L17" s="6"/>
      <c r="M17" s="6"/>
      <c r="N17" s="7"/>
    </row>
    <row r="18" spans="1:14" x14ac:dyDescent="0.25">
      <c r="A18" s="5"/>
      <c r="B18" s="6"/>
      <c r="C18" s="6"/>
      <c r="D18" s="7"/>
      <c r="F18" s="5"/>
      <c r="G18" s="6"/>
      <c r="H18" s="6"/>
      <c r="I18" s="7"/>
      <c r="K18" s="5"/>
      <c r="L18" s="6"/>
      <c r="M18" s="6"/>
      <c r="N18" s="7"/>
    </row>
    <row r="19" spans="1:14" x14ac:dyDescent="0.25">
      <c r="A19" s="5" t="s">
        <v>4</v>
      </c>
      <c r="B19" s="66">
        <v>0.13</v>
      </c>
      <c r="C19" s="6"/>
      <c r="D19" s="7"/>
      <c r="F19" s="5" t="s">
        <v>10</v>
      </c>
      <c r="G19" s="66">
        <v>0.6</v>
      </c>
      <c r="H19" s="6"/>
      <c r="I19" s="7"/>
      <c r="K19" s="5" t="s">
        <v>10</v>
      </c>
      <c r="L19" s="66">
        <f>2/3</f>
        <v>0.66666666666666663</v>
      </c>
      <c r="M19" s="6"/>
      <c r="N19" s="7"/>
    </row>
    <row r="20" spans="1:14" x14ac:dyDescent="0.25">
      <c r="A20" s="5" t="s">
        <v>7</v>
      </c>
      <c r="B20" s="66">
        <v>0.09</v>
      </c>
      <c r="C20" s="6"/>
      <c r="D20" s="7"/>
      <c r="F20" s="5" t="s">
        <v>2</v>
      </c>
      <c r="G20" s="66">
        <v>1002</v>
      </c>
      <c r="H20" s="6"/>
      <c r="I20" s="7"/>
      <c r="K20" s="5" t="s">
        <v>7</v>
      </c>
      <c r="L20" s="66">
        <v>0.1</v>
      </c>
      <c r="M20" s="6"/>
      <c r="N20" s="7"/>
    </row>
    <row r="21" spans="1:14" x14ac:dyDescent="0.25">
      <c r="A21" s="5" t="s">
        <v>3</v>
      </c>
      <c r="B21" s="67">
        <v>0.98</v>
      </c>
      <c r="C21" s="6"/>
      <c r="D21" s="7"/>
      <c r="F21" s="5" t="s">
        <v>3</v>
      </c>
      <c r="G21" s="67">
        <v>0.99</v>
      </c>
      <c r="H21" s="6"/>
      <c r="I21" s="7"/>
      <c r="K21" s="5" t="s">
        <v>3</v>
      </c>
      <c r="L21" s="67">
        <v>0.95</v>
      </c>
      <c r="M21" s="6"/>
      <c r="N21" s="7"/>
    </row>
    <row r="22" spans="1:14" x14ac:dyDescent="0.25">
      <c r="A22" s="5"/>
      <c r="B22" s="6"/>
      <c r="C22" s="6"/>
      <c r="D22" s="7"/>
      <c r="F22" s="5"/>
      <c r="G22" s="6"/>
      <c r="H22" s="6"/>
      <c r="I22" s="7"/>
      <c r="K22" s="5"/>
      <c r="L22" s="6"/>
      <c r="M22" s="6"/>
      <c r="N22" s="7"/>
    </row>
    <row r="23" spans="1:14" x14ac:dyDescent="0.25">
      <c r="A23" s="5"/>
      <c r="B23" s="12"/>
      <c r="C23" s="13">
        <f>(((ROUND(ABS(_xlfn.NORM.S.INV((1-B21)/2)),4))*B19)/B20)^2</f>
        <v>11.291018711234567</v>
      </c>
      <c r="D23" s="7"/>
      <c r="F23" s="5"/>
      <c r="G23" s="12">
        <f>G19-(ROUND(ABS(_xlfn.NORM.S.INV((1-G21)/2)),4))*SQRT((G19*(1-G19))/G20)</f>
        <v>0.56013572235277143</v>
      </c>
      <c r="H23" s="13">
        <f>G19+(ROUND(ABS(_xlfn.NORM.S.INV((1-G21)/2)),4))*SQRT((G19*(1-G19))/G20)</f>
        <v>0.63986427764722853</v>
      </c>
      <c r="I23" s="7"/>
      <c r="K23" s="5"/>
      <c r="L23" s="12"/>
      <c r="M23" s="13">
        <f>(((ROUND(ABS(_xlfn.NORM.S.INV((1-L21)/2)),4))/L20)^2)*L19*(1-L19)</f>
        <v>85.368888888888861</v>
      </c>
      <c r="N23" s="7"/>
    </row>
    <row r="24" spans="1:14" ht="15.75" thickBot="1" x14ac:dyDescent="0.3">
      <c r="A24" s="9"/>
      <c r="B24" s="10"/>
      <c r="C24" s="10"/>
      <c r="D24" s="11"/>
      <c r="F24" s="9"/>
      <c r="G24" s="10"/>
      <c r="H24" s="10"/>
      <c r="I24" s="11"/>
      <c r="K24" s="9"/>
      <c r="L24" s="10"/>
      <c r="M24" s="10"/>
      <c r="N24" s="11"/>
    </row>
    <row r="25" spans="1:14" ht="15.75" thickBot="1" x14ac:dyDescent="0.3"/>
    <row r="26" spans="1:14" x14ac:dyDescent="0.25">
      <c r="K26" s="68" t="s">
        <v>12</v>
      </c>
      <c r="L26" s="69"/>
      <c r="M26" s="69"/>
      <c r="N26" s="70"/>
    </row>
    <row r="27" spans="1:14" ht="15.75" thickBot="1" x14ac:dyDescent="0.3">
      <c r="K27" s="71"/>
      <c r="L27" s="72"/>
      <c r="M27" s="72"/>
      <c r="N27" s="73"/>
    </row>
  </sheetData>
  <sheetProtection sheet="1" objects="1" scenarios="1"/>
  <mergeCells count="7">
    <mergeCell ref="K26:N27"/>
    <mergeCell ref="A2:D2"/>
    <mergeCell ref="F2:I2"/>
    <mergeCell ref="K2:N2"/>
    <mergeCell ref="A14:D14"/>
    <mergeCell ref="F14:I14"/>
    <mergeCell ref="K14:N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C2DC-3FB5-49CE-A720-1AF4134204F2}">
  <dimension ref="A1:L56"/>
  <sheetViews>
    <sheetView tabSelected="1" topLeftCell="A34" workbookViewId="0">
      <selection activeCell="E52" sqref="E52"/>
    </sheetView>
  </sheetViews>
  <sheetFormatPr baseColWidth="10" defaultRowHeight="15" x14ac:dyDescent="0.25"/>
  <sheetData>
    <row r="1" spans="1:12" ht="15.75" thickBot="1" x14ac:dyDescent="0.3"/>
    <row r="2" spans="1:12" ht="15.75" thickBot="1" x14ac:dyDescent="0.3">
      <c r="A2" s="77" t="s">
        <v>13</v>
      </c>
      <c r="B2" s="78"/>
      <c r="C2" s="78"/>
      <c r="D2" s="78"/>
      <c r="E2" s="79"/>
      <c r="G2" s="77" t="s">
        <v>16</v>
      </c>
      <c r="H2" s="78"/>
      <c r="I2" s="78"/>
      <c r="J2" s="78"/>
      <c r="K2" s="78"/>
      <c r="L2" s="79"/>
    </row>
    <row r="3" spans="1:12" x14ac:dyDescent="0.25">
      <c r="A3" s="18"/>
      <c r="B3" s="19"/>
      <c r="C3" s="19"/>
      <c r="D3" s="36"/>
      <c r="E3" s="20"/>
      <c r="G3" s="18"/>
      <c r="H3" s="19"/>
      <c r="I3" s="19"/>
      <c r="J3" s="19"/>
      <c r="K3" s="36"/>
      <c r="L3" s="20"/>
    </row>
    <row r="4" spans="1:12" x14ac:dyDescent="0.25">
      <c r="A4" s="21"/>
      <c r="B4" s="22"/>
      <c r="C4" s="22"/>
      <c r="D4" s="23"/>
      <c r="E4" s="24"/>
      <c r="G4" s="21"/>
      <c r="H4" s="22"/>
      <c r="I4" s="22"/>
      <c r="J4" s="22"/>
      <c r="K4" s="23"/>
      <c r="L4" s="24"/>
    </row>
    <row r="5" spans="1:12" x14ac:dyDescent="0.25">
      <c r="A5" s="21"/>
      <c r="B5" s="22"/>
      <c r="C5" s="22"/>
      <c r="D5" s="33"/>
      <c r="E5" s="24"/>
      <c r="G5" s="21"/>
      <c r="H5" s="22"/>
      <c r="I5" s="22"/>
      <c r="J5" s="22"/>
      <c r="K5" s="33"/>
      <c r="L5" s="24"/>
    </row>
    <row r="6" spans="1:12" x14ac:dyDescent="0.25">
      <c r="A6" s="23"/>
      <c r="B6" s="23"/>
      <c r="C6" s="23"/>
      <c r="D6" s="33"/>
      <c r="E6" s="34"/>
      <c r="G6" s="37"/>
      <c r="H6" s="33"/>
      <c r="I6" s="33"/>
      <c r="J6" s="23"/>
      <c r="K6" s="33"/>
      <c r="L6" s="34"/>
    </row>
    <row r="7" spans="1:12" x14ac:dyDescent="0.25">
      <c r="A7" s="80" t="s">
        <v>14</v>
      </c>
      <c r="B7" s="80"/>
      <c r="C7" s="23"/>
      <c r="D7" s="81" t="s">
        <v>15</v>
      </c>
      <c r="E7" s="82"/>
      <c r="G7" s="83" t="s">
        <v>14</v>
      </c>
      <c r="H7" s="81"/>
      <c r="I7" s="22"/>
      <c r="J7" s="23"/>
      <c r="K7" s="81" t="s">
        <v>15</v>
      </c>
      <c r="L7" s="82"/>
    </row>
    <row r="8" spans="1:12" x14ac:dyDescent="0.25">
      <c r="A8" s="21" t="s">
        <v>0</v>
      </c>
      <c r="B8" s="45">
        <v>30.87</v>
      </c>
      <c r="C8" s="22"/>
      <c r="D8" s="22" t="s">
        <v>0</v>
      </c>
      <c r="E8" s="47">
        <v>30.68</v>
      </c>
      <c r="G8" s="21" t="s">
        <v>0</v>
      </c>
      <c r="H8" s="45">
        <v>90</v>
      </c>
      <c r="I8" s="22"/>
      <c r="J8" s="22"/>
      <c r="K8" s="22" t="s">
        <v>0</v>
      </c>
      <c r="L8" s="47">
        <v>87</v>
      </c>
    </row>
    <row r="9" spans="1:12" x14ac:dyDescent="0.25">
      <c r="A9" s="21" t="s">
        <v>1</v>
      </c>
      <c r="B9" s="45">
        <v>0.1</v>
      </c>
      <c r="C9" s="22"/>
      <c r="D9" s="22" t="s">
        <v>1</v>
      </c>
      <c r="E9" s="47">
        <v>0.15</v>
      </c>
      <c r="G9" s="21" t="s">
        <v>1</v>
      </c>
      <c r="H9" s="45">
        <v>25</v>
      </c>
      <c r="I9" s="22"/>
      <c r="J9" s="22"/>
      <c r="K9" s="22" t="str">
        <f>G9</f>
        <v>Varianza</v>
      </c>
      <c r="L9" s="47">
        <v>16</v>
      </c>
    </row>
    <row r="10" spans="1:12" x14ac:dyDescent="0.25">
      <c r="A10" s="21" t="s">
        <v>2</v>
      </c>
      <c r="B10" s="45">
        <v>12</v>
      </c>
      <c r="C10" s="22"/>
      <c r="D10" s="22" t="s">
        <v>2</v>
      </c>
      <c r="E10" s="47">
        <v>10</v>
      </c>
      <c r="G10" s="21" t="s">
        <v>2</v>
      </c>
      <c r="H10" s="45">
        <v>10</v>
      </c>
      <c r="I10" s="22"/>
      <c r="J10" s="22"/>
      <c r="K10" s="22" t="s">
        <v>2</v>
      </c>
      <c r="L10" s="47">
        <v>15</v>
      </c>
    </row>
    <row r="11" spans="1:12" x14ac:dyDescent="0.25">
      <c r="A11" s="21" t="s">
        <v>3</v>
      </c>
      <c r="B11" s="46">
        <v>0.9</v>
      </c>
      <c r="C11" s="22"/>
      <c r="D11" s="23"/>
      <c r="E11" s="24"/>
      <c r="G11" s="21" t="s">
        <v>3</v>
      </c>
      <c r="H11" s="46">
        <v>0.95</v>
      </c>
      <c r="I11" s="25"/>
      <c r="J11" s="22"/>
      <c r="K11" s="41" t="s">
        <v>17</v>
      </c>
      <c r="L11" s="42">
        <f>SQRT((((H10-1)*H9)+((L10-1)*L9))/(H10+L10-2))</f>
        <v>4.4183412193304834</v>
      </c>
    </row>
    <row r="12" spans="1:12" x14ac:dyDescent="0.25">
      <c r="A12" s="21"/>
      <c r="B12" s="22"/>
      <c r="C12" s="22"/>
      <c r="D12" s="23"/>
      <c r="E12" s="24"/>
      <c r="G12" s="21"/>
      <c r="H12" s="22"/>
      <c r="I12" s="22"/>
      <c r="J12" s="22"/>
      <c r="K12" s="23"/>
      <c r="L12" s="24"/>
    </row>
    <row r="13" spans="1:12" x14ac:dyDescent="0.25">
      <c r="A13" s="26"/>
      <c r="B13" s="28">
        <f>(B8-E8)-(ROUND(ABS(_xlfn.NORM.S.INV((1-B11)/2)),4))*SQRT((B9/B10)+(E9/E10))</f>
        <v>-6.1262625354427447E-2</v>
      </c>
      <c r="D13" s="27">
        <f>(B8-E8)+(ROUND(ABS(_xlfn.NORM.S.INV((1-B11)/2)),4))*SQRT((B9/B10)+(E9/E10))</f>
        <v>0.44126262535443</v>
      </c>
      <c r="E13" s="29"/>
      <c r="G13" s="39"/>
      <c r="H13" s="40"/>
      <c r="I13" s="28">
        <f>(H8-L8)-(ROUND(ABS(_xlfn.T.INV((1-H11)/2,H10+L10-2)),4))*L11*SQRT((1/H10)+(1/L10))</f>
        <v>-0.73148020209449793</v>
      </c>
      <c r="J13" s="38"/>
      <c r="K13" s="27">
        <f>(H8-L8)+(ROUND(ABS(_xlfn.T.INV((1-H11)/2,H10+L10-2)),4))*L11*SQRT((1/H10)+(1/L10))</f>
        <v>6.7314802020944979</v>
      </c>
      <c r="L13" s="29"/>
    </row>
    <row r="14" spans="1:12" ht="15.75" thickBot="1" x14ac:dyDescent="0.3">
      <c r="A14" s="30"/>
      <c r="B14" s="31"/>
      <c r="C14" s="31"/>
      <c r="D14" s="35"/>
      <c r="E14" s="32"/>
      <c r="G14" s="30"/>
      <c r="H14" s="31"/>
      <c r="I14" s="31"/>
      <c r="J14" s="31"/>
      <c r="K14" s="35"/>
      <c r="L14" s="32"/>
    </row>
    <row r="15" spans="1:12" ht="15.75" thickBot="1" x14ac:dyDescent="0.3"/>
    <row r="16" spans="1:12" ht="15.75" thickBot="1" x14ac:dyDescent="0.3">
      <c r="A16" s="77" t="s">
        <v>18</v>
      </c>
      <c r="B16" s="78"/>
      <c r="C16" s="78"/>
      <c r="D16" s="78"/>
      <c r="E16" s="79"/>
      <c r="G16" s="77" t="s">
        <v>19</v>
      </c>
      <c r="H16" s="78"/>
      <c r="I16" s="78"/>
      <c r="J16" s="78"/>
      <c r="K16" s="78"/>
      <c r="L16" s="79"/>
    </row>
    <row r="17" spans="1:12" x14ac:dyDescent="0.25">
      <c r="A17" s="18"/>
      <c r="B17" s="19"/>
      <c r="C17" s="19"/>
      <c r="D17" s="36"/>
      <c r="E17" s="20"/>
      <c r="G17" s="18"/>
      <c r="H17" s="19"/>
      <c r="I17" s="19"/>
      <c r="J17" s="19"/>
      <c r="K17" s="36"/>
      <c r="L17" s="20"/>
    </row>
    <row r="18" spans="1:12" x14ac:dyDescent="0.25">
      <c r="A18" s="21"/>
      <c r="B18" s="22"/>
      <c r="C18" s="22"/>
      <c r="D18" s="23"/>
      <c r="E18" s="24"/>
      <c r="G18" s="21"/>
      <c r="H18" s="22"/>
      <c r="I18" s="22"/>
      <c r="J18" s="22"/>
      <c r="K18" s="23"/>
      <c r="L18" s="24"/>
    </row>
    <row r="19" spans="1:12" x14ac:dyDescent="0.25">
      <c r="A19" s="21"/>
      <c r="B19" s="22"/>
      <c r="C19" s="22"/>
      <c r="D19" s="33"/>
      <c r="E19" s="24"/>
      <c r="G19" s="21"/>
      <c r="H19" s="22"/>
      <c r="I19" s="22"/>
      <c r="J19" s="22"/>
      <c r="K19" s="33"/>
      <c r="L19" s="24"/>
    </row>
    <row r="20" spans="1:12" x14ac:dyDescent="0.25">
      <c r="A20" s="23"/>
      <c r="B20" s="23"/>
      <c r="C20" s="23"/>
      <c r="D20" s="33"/>
      <c r="E20" s="34"/>
      <c r="G20" s="37"/>
      <c r="H20" s="33"/>
      <c r="I20" s="33"/>
      <c r="J20" s="23"/>
      <c r="K20" s="33"/>
      <c r="L20" s="34"/>
    </row>
    <row r="21" spans="1:12" x14ac:dyDescent="0.25">
      <c r="A21" s="80" t="s">
        <v>14</v>
      </c>
      <c r="B21" s="80"/>
      <c r="C21" s="23"/>
      <c r="D21" s="81" t="s">
        <v>15</v>
      </c>
      <c r="E21" s="82"/>
      <c r="G21" s="83" t="s">
        <v>14</v>
      </c>
      <c r="H21" s="81"/>
      <c r="I21" s="22"/>
      <c r="J21" s="23"/>
      <c r="K21" s="81" t="s">
        <v>15</v>
      </c>
      <c r="L21" s="82"/>
    </row>
    <row r="22" spans="1:12" x14ac:dyDescent="0.25">
      <c r="A22" s="21" t="s">
        <v>0</v>
      </c>
      <c r="B22" s="45">
        <v>-2</v>
      </c>
      <c r="C22" s="22"/>
      <c r="D22" s="22" t="s">
        <v>0</v>
      </c>
      <c r="E22" s="47">
        <v>-2</v>
      </c>
      <c r="G22" s="21" t="s">
        <v>0</v>
      </c>
      <c r="H22" s="45">
        <v>90</v>
      </c>
      <c r="I22" s="22"/>
      <c r="J22" s="22"/>
      <c r="K22" s="22" t="s">
        <v>0</v>
      </c>
      <c r="L22" s="47">
        <v>87</v>
      </c>
    </row>
    <row r="23" spans="1:12" x14ac:dyDescent="0.25">
      <c r="A23" s="21" t="s">
        <v>1</v>
      </c>
      <c r="B23" s="45">
        <v>1.5</v>
      </c>
      <c r="C23" s="22"/>
      <c r="D23" s="22" t="s">
        <v>1</v>
      </c>
      <c r="E23" s="47">
        <v>1.8</v>
      </c>
      <c r="G23" s="21" t="s">
        <v>1</v>
      </c>
      <c r="H23" s="45">
        <v>25</v>
      </c>
      <c r="I23" s="22"/>
      <c r="J23" s="22"/>
      <c r="K23" s="22" t="str">
        <f>G23</f>
        <v>Varianza</v>
      </c>
      <c r="L23" s="47">
        <v>16</v>
      </c>
    </row>
    <row r="24" spans="1:12" x14ac:dyDescent="0.25">
      <c r="A24" s="21" t="s">
        <v>2</v>
      </c>
      <c r="B24" s="45">
        <v>14</v>
      </c>
      <c r="C24" s="22"/>
      <c r="D24" s="22" t="s">
        <v>2</v>
      </c>
      <c r="E24" s="47">
        <v>116</v>
      </c>
      <c r="G24" s="21" t="s">
        <v>2</v>
      </c>
      <c r="H24" s="45">
        <v>10</v>
      </c>
      <c r="I24" s="22"/>
      <c r="J24" s="22"/>
      <c r="K24" s="22" t="s">
        <v>2</v>
      </c>
      <c r="L24" s="47">
        <v>15</v>
      </c>
    </row>
    <row r="25" spans="1:12" x14ac:dyDescent="0.25">
      <c r="A25" s="21" t="s">
        <v>3</v>
      </c>
      <c r="B25" s="46">
        <v>0.99</v>
      </c>
      <c r="C25" s="22"/>
      <c r="D25" s="23"/>
      <c r="E25" s="24"/>
      <c r="G25" s="21" t="s">
        <v>3</v>
      </c>
      <c r="H25" s="46">
        <v>0.95</v>
      </c>
      <c r="I25" s="25"/>
      <c r="J25" s="22"/>
      <c r="K25" s="41"/>
      <c r="L25" s="42"/>
    </row>
    <row r="26" spans="1:12" x14ac:dyDescent="0.25">
      <c r="A26" s="21"/>
      <c r="B26" s="22"/>
      <c r="C26" s="22"/>
      <c r="D26" s="23"/>
      <c r="E26" s="24"/>
      <c r="G26" s="21"/>
      <c r="H26" s="22"/>
      <c r="I26" s="22"/>
      <c r="J26" s="22"/>
      <c r="K26" s="23"/>
      <c r="L26" s="24"/>
    </row>
    <row r="27" spans="1:12" x14ac:dyDescent="0.25">
      <c r="A27" s="26"/>
      <c r="B27" s="28">
        <f>(B22-E22)-(ROUND(ABS(_xlfn.NORM.S.INV((1-B25)/2)),4))*SQRT((B23/B24)+(E23/E24))</f>
        <v>-0.90211892446169273</v>
      </c>
      <c r="D27" s="27">
        <f>(B22-E22)+(ROUND(ABS(_xlfn.NORM.S.INV((1-B25)/2)),4))*SQRT((B23/B24)+(E23/E24))</f>
        <v>0.90211892446169273</v>
      </c>
      <c r="E27" s="29"/>
      <c r="G27" s="39"/>
      <c r="H27" s="40"/>
      <c r="I27" s="27">
        <f>(H22-L22)-(ROUND(ABS(_xlfn.T.INV((1-H25)/2,H24+L24-2)),4))*SQRT((1/H24)+(1/L24))</f>
        <v>2.1554567615174065</v>
      </c>
      <c r="J27" s="38"/>
      <c r="K27" s="27">
        <f>(H22-L22)+(ROUND(ABS(_xlfn.T.INV((1-H25)/2,H24+L24-2)),4))*SQRT((1/H24)+(1/L24))</f>
        <v>3.8445432384825935</v>
      </c>
      <c r="L27" s="29"/>
    </row>
    <row r="28" spans="1:12" ht="15.75" thickBot="1" x14ac:dyDescent="0.3">
      <c r="A28" s="30"/>
      <c r="B28" s="31"/>
      <c r="C28" s="31"/>
      <c r="D28" s="35"/>
      <c r="E28" s="32"/>
      <c r="G28" s="30"/>
      <c r="H28" s="31"/>
      <c r="I28" s="31"/>
      <c r="J28" s="31"/>
      <c r="K28" s="35"/>
      <c r="L28" s="32"/>
    </row>
    <row r="29" spans="1:12" ht="15.75" thickBot="1" x14ac:dyDescent="0.3"/>
    <row r="30" spans="1:12" ht="15.75" thickBot="1" x14ac:dyDescent="0.3">
      <c r="A30" s="77" t="s">
        <v>20</v>
      </c>
      <c r="B30" s="78"/>
      <c r="C30" s="78"/>
      <c r="D30" s="78"/>
      <c r="E30" s="79"/>
      <c r="G30" s="77" t="s">
        <v>22</v>
      </c>
      <c r="H30" s="78"/>
      <c r="I30" s="78"/>
      <c r="J30" s="78"/>
      <c r="K30" s="79"/>
    </row>
    <row r="31" spans="1:12" x14ac:dyDescent="0.25">
      <c r="A31" s="18"/>
      <c r="B31" s="19"/>
      <c r="C31" s="19"/>
      <c r="D31" s="36"/>
      <c r="E31" s="20"/>
      <c r="G31" s="18"/>
      <c r="H31" s="19"/>
      <c r="I31" s="19"/>
      <c r="J31" s="36"/>
      <c r="K31" s="20"/>
    </row>
    <row r="32" spans="1:12" x14ac:dyDescent="0.25">
      <c r="A32" s="21"/>
      <c r="B32" s="22"/>
      <c r="C32" s="22"/>
      <c r="D32" s="23"/>
      <c r="E32" s="24"/>
      <c r="G32" s="21"/>
      <c r="H32" s="22"/>
      <c r="I32" s="22"/>
      <c r="J32" s="23"/>
      <c r="K32" s="24"/>
    </row>
    <row r="33" spans="1:11" x14ac:dyDescent="0.25">
      <c r="A33" s="21"/>
      <c r="B33" s="22"/>
      <c r="C33" s="22"/>
      <c r="D33" s="33"/>
      <c r="E33" s="24"/>
      <c r="F33" s="43"/>
      <c r="G33" s="22"/>
      <c r="H33" s="22"/>
      <c r="I33" s="22"/>
      <c r="J33" s="33"/>
      <c r="K33" s="24"/>
    </row>
    <row r="34" spans="1:11" x14ac:dyDescent="0.25">
      <c r="A34" s="23"/>
      <c r="B34" s="23"/>
      <c r="C34" s="23"/>
      <c r="D34" s="33"/>
      <c r="E34" s="34"/>
      <c r="F34" s="43"/>
      <c r="G34" s="23"/>
      <c r="H34" s="23"/>
      <c r="I34" s="23"/>
      <c r="J34" s="33"/>
      <c r="K34" s="34"/>
    </row>
    <row r="35" spans="1:11" x14ac:dyDescent="0.25">
      <c r="A35" s="80" t="s">
        <v>14</v>
      </c>
      <c r="B35" s="80"/>
      <c r="C35" s="23"/>
      <c r="D35" s="81" t="s">
        <v>15</v>
      </c>
      <c r="E35" s="82"/>
      <c r="F35" s="43"/>
      <c r="G35" s="80" t="s">
        <v>14</v>
      </c>
      <c r="H35" s="80"/>
      <c r="I35" s="23"/>
      <c r="J35" s="81" t="s">
        <v>15</v>
      </c>
      <c r="K35" s="82"/>
    </row>
    <row r="36" spans="1:11" x14ac:dyDescent="0.25">
      <c r="A36" s="21" t="s">
        <v>0</v>
      </c>
      <c r="B36" s="45">
        <v>17.916599999999999</v>
      </c>
      <c r="C36" s="22"/>
      <c r="D36" s="22" t="s">
        <v>0</v>
      </c>
      <c r="E36" s="47">
        <v>17.25</v>
      </c>
      <c r="F36" s="43"/>
      <c r="G36" s="21" t="s">
        <v>1</v>
      </c>
      <c r="H36" s="52">
        <v>1273.5999999999999</v>
      </c>
      <c r="I36" s="48"/>
      <c r="J36" s="48" t="s">
        <v>1</v>
      </c>
      <c r="K36" s="51">
        <v>284</v>
      </c>
    </row>
    <row r="37" spans="1:11" x14ac:dyDescent="0.25">
      <c r="A37" s="21" t="s">
        <v>1</v>
      </c>
      <c r="B37" s="49">
        <v>13.1768</v>
      </c>
      <c r="C37" s="48"/>
      <c r="D37" s="48" t="s">
        <v>1</v>
      </c>
      <c r="E37" s="50">
        <v>21.568100000000001</v>
      </c>
      <c r="G37" s="21" t="s">
        <v>2</v>
      </c>
      <c r="H37" s="45">
        <v>10</v>
      </c>
      <c r="I37" s="22"/>
      <c r="J37" s="22" t="s">
        <v>2</v>
      </c>
      <c r="K37" s="47">
        <v>9</v>
      </c>
    </row>
    <row r="38" spans="1:11" x14ac:dyDescent="0.25">
      <c r="A38" s="21" t="s">
        <v>2</v>
      </c>
      <c r="B38" s="45">
        <v>12</v>
      </c>
      <c r="C38" s="22"/>
      <c r="D38" s="22" t="s">
        <v>2</v>
      </c>
      <c r="E38" s="47">
        <v>12</v>
      </c>
      <c r="G38" s="21" t="s">
        <v>3</v>
      </c>
      <c r="H38" s="46">
        <v>0.95</v>
      </c>
      <c r="I38" s="22"/>
      <c r="J38" s="44"/>
      <c r="K38" s="50"/>
    </row>
    <row r="39" spans="1:11" x14ac:dyDescent="0.25">
      <c r="A39" s="21" t="s">
        <v>3</v>
      </c>
      <c r="B39" s="46">
        <v>0.95</v>
      </c>
      <c r="C39" s="22"/>
      <c r="D39" s="44" t="s">
        <v>21</v>
      </c>
      <c r="E39" s="50">
        <v>0</v>
      </c>
      <c r="G39" s="21"/>
      <c r="H39" s="22"/>
      <c r="I39" s="22"/>
      <c r="J39" s="23"/>
      <c r="K39" s="24"/>
    </row>
    <row r="40" spans="1:11" x14ac:dyDescent="0.25">
      <c r="A40" s="21"/>
      <c r="B40" s="22"/>
      <c r="C40" s="22"/>
      <c r="D40" s="23"/>
      <c r="E40" s="24"/>
      <c r="G40" s="26"/>
      <c r="H40" s="28">
        <f>(H36/K36)*_xlfn.F.INV((1-H38)/2,K37-1,H37-1)</f>
        <v>1.0292098162746481</v>
      </c>
      <c r="J40" s="27">
        <f>(H36/K36)*_xlfn.F.INV(1-((1-H38)/2),K37-1,H37-1)</f>
        <v>18.395249209938239</v>
      </c>
      <c r="K40" s="29"/>
    </row>
    <row r="41" spans="1:11" ht="15.75" thickBot="1" x14ac:dyDescent="0.3">
      <c r="A41" s="26"/>
      <c r="B41" s="28">
        <f>(B36-E36)-(ROUND(ABS(_xlfn.T.INV((1-B39)/2,B38-1)),4))*E39/SQRT(B38)</f>
        <v>0.66659999999999897</v>
      </c>
      <c r="D41" s="27">
        <f>(B36-E36)+(ROUND(ABS(_xlfn.T.INV((1-B39)/2,B38-1)),4))*E39/SQRT(B38)</f>
        <v>0.66659999999999897</v>
      </c>
      <c r="E41" s="29"/>
      <c r="G41" s="30"/>
      <c r="H41" s="31"/>
      <c r="I41" s="31"/>
      <c r="J41" s="35"/>
      <c r="K41" s="32"/>
    </row>
    <row r="42" spans="1:11" ht="15.75" thickBot="1" x14ac:dyDescent="0.3">
      <c r="A42" s="30"/>
      <c r="B42" s="31"/>
      <c r="C42" s="31"/>
      <c r="D42" s="35"/>
      <c r="E42" s="32"/>
    </row>
    <row r="43" spans="1:11" ht="15.75" thickBot="1" x14ac:dyDescent="0.3"/>
    <row r="44" spans="1:11" ht="15" customHeight="1" thickBot="1" x14ac:dyDescent="0.3">
      <c r="A44" s="84" t="s">
        <v>23</v>
      </c>
      <c r="B44" s="84"/>
      <c r="C44" s="84"/>
      <c r="D44" s="84"/>
      <c r="E44" s="84"/>
      <c r="F44" s="84"/>
      <c r="G44" s="84"/>
      <c r="H44" s="84"/>
      <c r="I44" s="84"/>
    </row>
    <row r="45" spans="1:11" x14ac:dyDescent="0.25">
      <c r="A45" s="18"/>
      <c r="B45" s="19"/>
      <c r="C45" s="19"/>
      <c r="D45" s="53"/>
      <c r="E45" s="19"/>
      <c r="F45" s="54"/>
      <c r="G45" s="54"/>
      <c r="H45" s="54"/>
      <c r="I45" s="55"/>
    </row>
    <row r="46" spans="1:11" x14ac:dyDescent="0.25">
      <c r="A46" s="21"/>
      <c r="B46" s="22"/>
      <c r="C46" s="22"/>
      <c r="D46" s="33"/>
      <c r="E46" s="22"/>
      <c r="F46" s="40"/>
      <c r="G46" s="40"/>
      <c r="H46" s="40"/>
      <c r="I46" s="56"/>
    </row>
    <row r="47" spans="1:11" x14ac:dyDescent="0.25">
      <c r="A47" s="21"/>
      <c r="B47" s="22"/>
      <c r="C47" s="22"/>
      <c r="D47" s="33"/>
      <c r="E47" s="22"/>
      <c r="F47" s="40"/>
      <c r="G47" s="40"/>
      <c r="H47" s="40"/>
      <c r="I47" s="56"/>
    </row>
    <row r="48" spans="1:11" x14ac:dyDescent="0.25">
      <c r="A48" s="37"/>
      <c r="B48" s="33"/>
      <c r="C48" s="33"/>
      <c r="D48" s="33"/>
      <c r="E48" s="33"/>
      <c r="F48" s="40"/>
      <c r="G48" s="40"/>
      <c r="H48" s="40"/>
      <c r="I48" s="56"/>
    </row>
    <row r="49" spans="1:9" x14ac:dyDescent="0.25">
      <c r="A49" s="83" t="s">
        <v>14</v>
      </c>
      <c r="B49" s="81"/>
      <c r="C49" s="33"/>
      <c r="D49" s="81" t="s">
        <v>15</v>
      </c>
      <c r="E49" s="81"/>
      <c r="F49" s="40"/>
      <c r="G49" s="40"/>
      <c r="H49" s="40"/>
      <c r="I49" s="56"/>
    </row>
    <row r="50" spans="1:9" x14ac:dyDescent="0.25">
      <c r="A50" s="64" t="s">
        <v>10</v>
      </c>
      <c r="B50" s="45">
        <v>0.25</v>
      </c>
      <c r="C50" s="45"/>
      <c r="D50" s="45" t="s">
        <v>10</v>
      </c>
      <c r="E50" s="45">
        <v>0.3</v>
      </c>
      <c r="F50" s="65"/>
      <c r="G50" s="45" t="s">
        <v>3</v>
      </c>
      <c r="H50" s="46">
        <v>0.95</v>
      </c>
      <c r="I50" s="56"/>
    </row>
    <row r="51" spans="1:9" x14ac:dyDescent="0.25">
      <c r="A51" s="64" t="s">
        <v>2</v>
      </c>
      <c r="B51" s="45">
        <v>40</v>
      </c>
      <c r="C51" s="45"/>
      <c r="D51" s="45" t="s">
        <v>2</v>
      </c>
      <c r="E51" s="45">
        <v>50</v>
      </c>
      <c r="F51" s="65"/>
      <c r="G51" s="65"/>
      <c r="H51" s="65"/>
      <c r="I51" s="56"/>
    </row>
    <row r="52" spans="1:9" x14ac:dyDescent="0.25">
      <c r="A52" s="21"/>
      <c r="B52" s="45"/>
      <c r="C52" s="22"/>
      <c r="D52" s="22"/>
      <c r="E52" s="45"/>
      <c r="F52" s="40"/>
      <c r="G52" s="40"/>
      <c r="H52" s="40"/>
      <c r="I52" s="56"/>
    </row>
    <row r="53" spans="1:9" x14ac:dyDescent="0.25">
      <c r="A53" s="1"/>
      <c r="B53" s="1"/>
      <c r="C53" s="22"/>
      <c r="D53" s="33"/>
      <c r="E53" s="22"/>
      <c r="F53" s="40"/>
      <c r="G53" s="40"/>
      <c r="H53" s="40"/>
      <c r="I53" s="56"/>
    </row>
    <row r="54" spans="1:9" x14ac:dyDescent="0.25">
      <c r="A54" s="21"/>
      <c r="B54" s="22"/>
      <c r="C54" s="22"/>
      <c r="D54" s="33"/>
      <c r="E54" s="22"/>
      <c r="F54" s="40"/>
      <c r="G54" s="40"/>
      <c r="H54" s="40"/>
      <c r="I54" s="56"/>
    </row>
    <row r="55" spans="1:9" x14ac:dyDescent="0.25">
      <c r="A55" s="26"/>
      <c r="B55" s="1"/>
      <c r="C55" s="1"/>
      <c r="D55" s="1"/>
      <c r="E55" s="41"/>
      <c r="F55" s="28">
        <f>(B50-E50)-(ROUND(ABS(_xlfn.NORM.S.INV((1-H50)/2)),4))*SQRT(((B50*(1-B50))/B51)+((E50*(1-E50))/E51))</f>
        <v>-0.23477613482265502</v>
      </c>
      <c r="G55" s="40"/>
      <c r="H55" s="59">
        <f>(B50-E50)+(ROUND(ABS(_xlfn.NORM.S.INV((1-H50)/2)),4))*SQRT(((B50*(1-B50))/B51)+((E50*(1-E50))/E51))</f>
        <v>0.13477613482265505</v>
      </c>
      <c r="I55" s="56"/>
    </row>
    <row r="56" spans="1:9" ht="15.75" thickBot="1" x14ac:dyDescent="0.3">
      <c r="A56" s="30"/>
      <c r="B56" s="31"/>
      <c r="C56" s="31"/>
      <c r="D56" s="35"/>
      <c r="E56" s="31"/>
      <c r="F56" s="57"/>
      <c r="G56" s="57"/>
      <c r="H56" s="57"/>
      <c r="I56" s="58"/>
    </row>
  </sheetData>
  <sheetProtection sheet="1" objects="1" scenarios="1"/>
  <mergeCells count="21">
    <mergeCell ref="A49:B49"/>
    <mergeCell ref="D49:E49"/>
    <mergeCell ref="A44:I44"/>
    <mergeCell ref="A30:E30"/>
    <mergeCell ref="A35:B35"/>
    <mergeCell ref="D35:E35"/>
    <mergeCell ref="G30:K30"/>
    <mergeCell ref="G35:H35"/>
    <mergeCell ref="J35:K35"/>
    <mergeCell ref="A16:E16"/>
    <mergeCell ref="A21:B21"/>
    <mergeCell ref="D21:E21"/>
    <mergeCell ref="G16:L16"/>
    <mergeCell ref="G21:H21"/>
    <mergeCell ref="K21:L21"/>
    <mergeCell ref="A2:E2"/>
    <mergeCell ref="A7:B7"/>
    <mergeCell ref="D7:E7"/>
    <mergeCell ref="G2:L2"/>
    <mergeCell ref="G7:H7"/>
    <mergeCell ref="K7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9CD9-342A-4A52-B4A2-27E8DD32228F}">
  <dimension ref="A1:Q28"/>
  <sheetViews>
    <sheetView workbookViewId="0"/>
  </sheetViews>
  <sheetFormatPr baseColWidth="10" defaultRowHeight="15" x14ac:dyDescent="0.25"/>
  <sheetData>
    <row r="1" spans="1:17" ht="15.75" thickBot="1" x14ac:dyDescent="0.3"/>
    <row r="2" spans="1:17" ht="15.75" thickBot="1" x14ac:dyDescent="0.3">
      <c r="A2" s="77" t="s">
        <v>13</v>
      </c>
      <c r="B2" s="78"/>
      <c r="C2" s="78"/>
      <c r="D2" s="78"/>
      <c r="E2" s="79"/>
      <c r="G2" s="77" t="s">
        <v>27</v>
      </c>
      <c r="H2" s="78"/>
      <c r="I2" s="78"/>
      <c r="J2" s="78"/>
      <c r="K2" s="79"/>
      <c r="M2" s="77" t="s">
        <v>28</v>
      </c>
      <c r="N2" s="78"/>
      <c r="O2" s="78"/>
      <c r="P2" s="78"/>
      <c r="Q2" s="79"/>
    </row>
    <row r="3" spans="1:17" x14ac:dyDescent="0.25">
      <c r="A3" s="18"/>
      <c r="B3" s="19"/>
      <c r="C3" s="19"/>
      <c r="D3" s="36"/>
      <c r="E3" s="20"/>
      <c r="G3" s="18"/>
      <c r="H3" s="19"/>
      <c r="I3" s="19"/>
      <c r="J3" s="36"/>
      <c r="K3" s="20"/>
      <c r="M3" s="18"/>
      <c r="N3" s="19"/>
      <c r="O3" s="19"/>
      <c r="P3" s="36"/>
      <c r="Q3" s="20"/>
    </row>
    <row r="4" spans="1:17" x14ac:dyDescent="0.25">
      <c r="A4" s="21"/>
      <c r="B4" s="22"/>
      <c r="C4" s="22"/>
      <c r="D4" s="23"/>
      <c r="E4" s="24"/>
      <c r="G4" s="21"/>
      <c r="H4" s="22"/>
      <c r="I4" s="22"/>
      <c r="J4" s="23"/>
      <c r="K4" s="24"/>
      <c r="M4" s="21"/>
      <c r="N4" s="22"/>
      <c r="O4" s="22"/>
      <c r="P4" s="23"/>
      <c r="Q4" s="24"/>
    </row>
    <row r="5" spans="1:17" x14ac:dyDescent="0.25">
      <c r="A5" s="21"/>
      <c r="B5" s="22"/>
      <c r="C5" s="22"/>
      <c r="D5" s="33"/>
      <c r="E5" s="24"/>
      <c r="G5" s="21"/>
      <c r="H5" s="22"/>
      <c r="I5" s="22"/>
      <c r="J5" s="33"/>
      <c r="K5" s="24"/>
      <c r="M5" s="21"/>
      <c r="N5" s="22"/>
      <c r="O5" s="22"/>
      <c r="P5" s="33"/>
      <c r="Q5" s="24"/>
    </row>
    <row r="6" spans="1:17" x14ac:dyDescent="0.25">
      <c r="A6" s="23"/>
      <c r="B6" s="23"/>
      <c r="C6" s="23"/>
      <c r="D6" s="33"/>
      <c r="E6" s="34"/>
      <c r="G6" s="37"/>
      <c r="H6" s="23"/>
      <c r="I6" s="23"/>
      <c r="J6" s="33"/>
      <c r="K6" s="34"/>
      <c r="M6" s="37"/>
      <c r="N6" s="23"/>
      <c r="O6" s="23"/>
      <c r="P6" s="33"/>
      <c r="Q6" s="34"/>
    </row>
    <row r="7" spans="1:17" x14ac:dyDescent="0.25">
      <c r="A7" s="80"/>
      <c r="B7" s="80"/>
      <c r="C7" s="23"/>
      <c r="D7" s="81"/>
      <c r="E7" s="82"/>
      <c r="G7" s="83" t="s">
        <v>14</v>
      </c>
      <c r="H7" s="81"/>
      <c r="I7" s="22"/>
      <c r="J7" s="33" t="s">
        <v>15</v>
      </c>
      <c r="K7" s="34"/>
      <c r="M7" s="83" t="s">
        <v>14</v>
      </c>
      <c r="N7" s="81"/>
      <c r="O7" s="22"/>
      <c r="P7" s="33" t="s">
        <v>15</v>
      </c>
      <c r="Q7" s="62"/>
    </row>
    <row r="8" spans="1:17" x14ac:dyDescent="0.25">
      <c r="A8" s="21" t="s">
        <v>24</v>
      </c>
      <c r="B8" s="45">
        <v>3</v>
      </c>
      <c r="C8" s="22"/>
      <c r="D8" s="22"/>
      <c r="E8" s="47"/>
      <c r="G8" s="21" t="s">
        <v>0</v>
      </c>
      <c r="H8" s="45">
        <v>90</v>
      </c>
      <c r="I8" s="22"/>
      <c r="J8" s="22" t="s">
        <v>0</v>
      </c>
      <c r="K8" s="47">
        <v>87</v>
      </c>
      <c r="M8" s="21" t="s">
        <v>0</v>
      </c>
      <c r="N8" s="41">
        <v>90</v>
      </c>
      <c r="O8" s="22"/>
      <c r="P8" s="22" t="s">
        <v>0</v>
      </c>
      <c r="Q8" s="47">
        <v>87</v>
      </c>
    </row>
    <row r="9" spans="1:17" x14ac:dyDescent="0.25">
      <c r="A9" s="21" t="s">
        <v>25</v>
      </c>
      <c r="B9" s="45">
        <v>5</v>
      </c>
      <c r="C9" s="22"/>
      <c r="D9" s="22"/>
      <c r="E9" s="47"/>
      <c r="G9" s="21" t="s">
        <v>1</v>
      </c>
      <c r="H9" s="45">
        <v>25</v>
      </c>
      <c r="I9" s="22"/>
      <c r="J9" s="22" t="str">
        <f>G9</f>
        <v>Varianza</v>
      </c>
      <c r="K9" s="47">
        <v>16</v>
      </c>
      <c r="M9" s="21" t="s">
        <v>1</v>
      </c>
      <c r="N9" s="41">
        <v>25</v>
      </c>
      <c r="O9" s="22"/>
      <c r="P9" s="22" t="str">
        <f>M9</f>
        <v>Varianza</v>
      </c>
      <c r="Q9" s="47">
        <v>16</v>
      </c>
    </row>
    <row r="10" spans="1:17" x14ac:dyDescent="0.25">
      <c r="A10" s="21" t="s">
        <v>26</v>
      </c>
      <c r="B10" s="45">
        <v>3</v>
      </c>
      <c r="C10" s="22"/>
      <c r="D10" s="22"/>
      <c r="E10" s="47"/>
      <c r="G10" s="21" t="s">
        <v>2</v>
      </c>
      <c r="H10" s="45">
        <v>10</v>
      </c>
      <c r="I10" s="22"/>
      <c r="J10" s="22" t="s">
        <v>2</v>
      </c>
      <c r="K10" s="47">
        <v>15</v>
      </c>
      <c r="M10" s="21" t="s">
        <v>2</v>
      </c>
      <c r="N10" s="41">
        <v>10</v>
      </c>
      <c r="O10" s="22"/>
      <c r="P10" s="22" t="s">
        <v>2</v>
      </c>
      <c r="Q10" s="47">
        <v>15</v>
      </c>
    </row>
    <row r="11" spans="1:17" x14ac:dyDescent="0.25">
      <c r="A11" s="21" t="s">
        <v>3</v>
      </c>
      <c r="B11" s="46">
        <v>0.95</v>
      </c>
      <c r="C11" s="12"/>
      <c r="D11" s="13"/>
      <c r="E11" s="24"/>
      <c r="G11" s="21" t="s">
        <v>3</v>
      </c>
      <c r="H11" s="46">
        <v>0.95</v>
      </c>
      <c r="I11" s="25"/>
      <c r="J11" s="41" t="s">
        <v>17</v>
      </c>
      <c r="K11" s="63">
        <f>SQRT((((H10-1)*H9)+((K10-1)*K9))/(H10+K10-2))</f>
        <v>4.4183412193304834</v>
      </c>
      <c r="M11" s="21" t="s">
        <v>3</v>
      </c>
      <c r="N11" s="61">
        <v>0.95</v>
      </c>
      <c r="O11" s="25"/>
      <c r="P11" s="41" t="s">
        <v>24</v>
      </c>
      <c r="Q11" s="63">
        <v>2</v>
      </c>
    </row>
    <row r="12" spans="1:17" x14ac:dyDescent="0.25">
      <c r="A12" s="21"/>
      <c r="B12" s="22"/>
      <c r="C12" s="22"/>
      <c r="D12" s="12">
        <f>((((ROUND(ABS(_xlfn.NORM.S.INV((1-B11)/2)),4))*2)/B8)^2)*(B9+B10)</f>
        <v>13.659022222222221</v>
      </c>
      <c r="E12" s="60"/>
      <c r="G12" s="21" t="s">
        <v>24</v>
      </c>
      <c r="H12" s="45">
        <v>2</v>
      </c>
      <c r="I12" s="22"/>
      <c r="J12" s="22"/>
      <c r="K12" s="24"/>
      <c r="M12" s="21"/>
      <c r="N12" s="22"/>
      <c r="O12" s="22"/>
      <c r="P12" s="22"/>
      <c r="Q12" s="47"/>
    </row>
    <row r="13" spans="1:17" x14ac:dyDescent="0.25">
      <c r="A13" s="26"/>
      <c r="B13" s="28"/>
      <c r="D13" s="27"/>
      <c r="E13" s="29"/>
      <c r="G13" s="39"/>
      <c r="H13" s="28"/>
      <c r="I13" s="38"/>
      <c r="J13" s="27">
        <f>((((ROUND(ABS(_xlfn.NORM.S.INV((1-H11)/2)),4))*K11)/H12)^2)*8</f>
        <v>149.98942608695654</v>
      </c>
      <c r="K13" s="29"/>
      <c r="M13" s="39"/>
      <c r="N13" s="28"/>
      <c r="O13" s="38"/>
      <c r="P13" s="27">
        <f>((((ROUND(ABS(_xlfn.NORM.S.INV((1-N11)/2)),4))*2)/Q11)^2)*(N9+Q9)</f>
        <v>157.50559999999999</v>
      </c>
      <c r="Q13" s="29"/>
    </row>
    <row r="14" spans="1:17" ht="15.75" thickBot="1" x14ac:dyDescent="0.3">
      <c r="A14" s="30"/>
      <c r="B14" s="31"/>
      <c r="C14" s="31"/>
      <c r="D14" s="35"/>
      <c r="E14" s="32"/>
      <c r="G14" s="30"/>
      <c r="H14" s="31"/>
      <c r="I14" s="31"/>
      <c r="J14" s="31"/>
      <c r="K14" s="32"/>
      <c r="M14" s="30"/>
      <c r="N14" s="31"/>
      <c r="O14" s="31"/>
      <c r="P14" s="31"/>
      <c r="Q14" s="32"/>
    </row>
    <row r="15" spans="1:17" ht="15.75" thickBot="1" x14ac:dyDescent="0.3"/>
    <row r="16" spans="1:17" ht="15.75" thickBot="1" x14ac:dyDescent="0.3">
      <c r="A16" s="77" t="s">
        <v>23</v>
      </c>
      <c r="B16" s="78"/>
      <c r="C16" s="78"/>
      <c r="D16" s="78"/>
      <c r="E16" s="79"/>
    </row>
    <row r="17" spans="1:5" x14ac:dyDescent="0.25">
      <c r="A17" s="18"/>
      <c r="B17" s="19"/>
      <c r="C17" s="19"/>
      <c r="D17" s="36"/>
      <c r="E17" s="20"/>
    </row>
    <row r="18" spans="1:5" x14ac:dyDescent="0.25">
      <c r="A18" s="21"/>
      <c r="B18" s="22"/>
      <c r="C18" s="22"/>
      <c r="D18" s="23"/>
      <c r="E18" s="24"/>
    </row>
    <row r="19" spans="1:5" x14ac:dyDescent="0.25">
      <c r="A19" s="21"/>
      <c r="B19" s="22"/>
      <c r="C19" s="22"/>
      <c r="D19" s="33"/>
      <c r="E19" s="24"/>
    </row>
    <row r="20" spans="1:5" x14ac:dyDescent="0.25">
      <c r="A20" s="23"/>
      <c r="B20" s="23"/>
      <c r="C20" s="23"/>
      <c r="D20" s="33"/>
      <c r="E20" s="34"/>
    </row>
    <row r="21" spans="1:5" x14ac:dyDescent="0.25">
      <c r="A21" s="80"/>
      <c r="B21" s="80"/>
      <c r="C21" s="23"/>
      <c r="D21" s="81"/>
      <c r="E21" s="82"/>
    </row>
    <row r="22" spans="1:5" x14ac:dyDescent="0.25">
      <c r="A22" s="21" t="s">
        <v>24</v>
      </c>
      <c r="B22" s="41">
        <v>89</v>
      </c>
      <c r="C22" s="22"/>
      <c r="D22" s="22"/>
      <c r="E22" s="47"/>
    </row>
    <row r="23" spans="1:5" x14ac:dyDescent="0.25">
      <c r="A23" s="21" t="s">
        <v>29</v>
      </c>
      <c r="B23" s="41">
        <v>0.2</v>
      </c>
      <c r="C23" s="22"/>
      <c r="D23" s="22"/>
      <c r="E23" s="47"/>
    </row>
    <row r="24" spans="1:5" x14ac:dyDescent="0.25">
      <c r="A24" s="21" t="s">
        <v>30</v>
      </c>
      <c r="B24" s="41">
        <v>0.3</v>
      </c>
      <c r="C24" s="22"/>
      <c r="D24" s="22"/>
      <c r="E24" s="47"/>
    </row>
    <row r="25" spans="1:5" x14ac:dyDescent="0.25">
      <c r="A25" s="21" t="s">
        <v>3</v>
      </c>
      <c r="B25" s="61">
        <v>0.95</v>
      </c>
      <c r="C25" s="12"/>
      <c r="D25" s="13"/>
      <c r="E25" s="24"/>
    </row>
    <row r="26" spans="1:5" x14ac:dyDescent="0.25">
      <c r="A26" s="21"/>
      <c r="B26" s="22"/>
      <c r="C26" s="22"/>
      <c r="D26" s="12">
        <f>((((ROUND(ABS(_xlfn.NORM.S.INV((1-B25)/2)),4))*2)/B22)^2)*((B23*(1-B23))+(B24*(1-B24)))</f>
        <v>7.177841181668981E-4</v>
      </c>
      <c r="E26" s="60"/>
    </row>
    <row r="27" spans="1:5" x14ac:dyDescent="0.25">
      <c r="A27" s="26"/>
      <c r="B27" s="28"/>
      <c r="D27" s="27"/>
      <c r="E27" s="29"/>
    </row>
    <row r="28" spans="1:5" ht="15.75" thickBot="1" x14ac:dyDescent="0.3">
      <c r="A28" s="30"/>
      <c r="B28" s="31"/>
      <c r="C28" s="31"/>
      <c r="D28" s="35"/>
      <c r="E28" s="32"/>
    </row>
  </sheetData>
  <sheetProtection sheet="1" objects="1" scenarios="1"/>
  <mergeCells count="10">
    <mergeCell ref="M2:Q2"/>
    <mergeCell ref="M7:N7"/>
    <mergeCell ref="A16:E16"/>
    <mergeCell ref="A21:B21"/>
    <mergeCell ref="D21:E21"/>
    <mergeCell ref="A2:E2"/>
    <mergeCell ref="A7:B7"/>
    <mergeCell ref="D7:E7"/>
    <mergeCell ref="G2:K2"/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Una Población</vt:lpstr>
      <vt:lpstr>IC Dos Poblaciones</vt:lpstr>
      <vt:lpstr>Muestra Dos Poblaciones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Jennifer De León</cp:lastModifiedBy>
  <dcterms:created xsi:type="dcterms:W3CDTF">2021-04-27T00:15:21Z</dcterms:created>
  <dcterms:modified xsi:type="dcterms:W3CDTF">2021-04-30T02:31:20Z</dcterms:modified>
</cp:coreProperties>
</file>