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3"/>
  <workbookPr defaultThemeVersion="166925"/>
  <mc:AlternateContent xmlns:mc="http://schemas.openxmlformats.org/markup-compatibility/2006">
    <mc:Choice Requires="x15">
      <x15ac:absPath xmlns:x15ac="http://schemas.microsoft.com/office/spreadsheetml/2010/11/ac" url="https://uanledu-my.sharepoint.com/personal/jennifer_deleonfl_uanl_edu_mx/Documents/"/>
    </mc:Choice>
  </mc:AlternateContent>
  <xr:revisionPtr revIDLastSave="0" documentId="8_{33902BA0-705A-4C2E-BE81-972866DFD88C}" xr6:coauthVersionLast="47" xr6:coauthVersionMax="47" xr10:uidLastSave="{00000000-0000-0000-0000-000000000000}"/>
  <bookViews>
    <workbookView xWindow="-120" yWindow="-120" windowWidth="20730" windowHeight="11160" firstSheet="2" activeTab="2" xr2:uid="{3F8104A2-2A53-4DFE-BBCA-8A0C311114C1}"/>
  </bookViews>
  <sheets>
    <sheet name="I" sheetId="1" r:id="rId1"/>
    <sheet name="II" sheetId="2" r:id="rId2"/>
    <sheet name="III" sheetId="5" r:id="rId3"/>
    <sheet name="IV"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9" i="5" l="1"/>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I26" i="5"/>
  <c r="H26" i="5"/>
  <c r="G26" i="5"/>
  <c r="D26" i="5"/>
  <c r="J25" i="5"/>
  <c r="D25" i="5"/>
  <c r="J24" i="5"/>
  <c r="D24" i="5"/>
  <c r="J23" i="5"/>
  <c r="D23" i="5"/>
  <c r="J22" i="5"/>
  <c r="D22" i="5"/>
  <c r="J21" i="5"/>
  <c r="D21" i="5"/>
  <c r="D20" i="5"/>
  <c r="D19" i="5"/>
  <c r="D18" i="5"/>
  <c r="D17" i="5"/>
  <c r="G32" i="5" l="1"/>
  <c r="G38" i="5" s="1"/>
  <c r="G28" i="5"/>
  <c r="G34" i="5" s="1"/>
  <c r="G30" i="5"/>
  <c r="G36" i="5" s="1"/>
  <c r="G31" i="5"/>
  <c r="G37" i="5" s="1"/>
  <c r="I29" i="5"/>
  <c r="I35" i="5" s="1"/>
  <c r="J26" i="5"/>
  <c r="H32" i="5" l="1"/>
  <c r="H38" i="5" s="1"/>
  <c r="H30" i="5"/>
  <c r="H36" i="5" s="1"/>
  <c r="H28" i="5"/>
  <c r="H34" i="5" s="1"/>
  <c r="I40" i="5" s="1"/>
  <c r="B70" i="5" s="1"/>
  <c r="I32" i="5"/>
  <c r="I38" i="5" s="1"/>
  <c r="I30" i="5"/>
  <c r="I36" i="5" s="1"/>
  <c r="I28" i="5"/>
  <c r="I34" i="5" s="1"/>
  <c r="H31" i="5"/>
  <c r="H37" i="5" s="1"/>
  <c r="I31" i="5"/>
  <c r="I37" i="5" s="1"/>
  <c r="G29" i="5"/>
  <c r="G35" i="5" s="1"/>
  <c r="H29" i="5"/>
  <c r="H35" i="5" s="1"/>
  <c r="AB25" i="4" l="1"/>
  <c r="F15" i="1"/>
  <c r="G15" i="1"/>
  <c r="E23" i="1"/>
  <c r="F7" i="2"/>
  <c r="AC13" i="4"/>
  <c r="AE13" i="4"/>
  <c r="AF13" i="4" s="1"/>
  <c r="AB14" i="4"/>
  <c r="AC14" i="4" s="1"/>
  <c r="AB13" i="4"/>
  <c r="Y19" i="4"/>
  <c r="Y18" i="4"/>
  <c r="Y10" i="4"/>
  <c r="Y17" i="4"/>
  <c r="Y16" i="4"/>
  <c r="Y14" i="4"/>
  <c r="Y13" i="4"/>
  <c r="H6" i="1"/>
  <c r="C13" i="2"/>
  <c r="F8" i="2"/>
  <c r="E14" i="1"/>
  <c r="E13" i="1"/>
  <c r="E12" i="1"/>
  <c r="E11" i="1"/>
  <c r="E10" i="1"/>
  <c r="E9" i="1"/>
  <c r="D9" i="2"/>
  <c r="E9" i="2"/>
  <c r="C9" i="2"/>
  <c r="E15" i="1" l="1"/>
  <c r="AE14" i="4"/>
  <c r="AF14" i="4" s="1"/>
  <c r="AG14" i="4" s="1"/>
  <c r="AG13" i="4"/>
  <c r="AB15" i="4"/>
  <c r="AC15" i="4" s="1"/>
  <c r="G12" i="1"/>
  <c r="H12" i="1" s="1"/>
  <c r="G9" i="1"/>
  <c r="H9" i="1" s="1"/>
  <c r="G13" i="1"/>
  <c r="H13" i="1" s="1"/>
  <c r="G10" i="1"/>
  <c r="H10" i="1" s="1"/>
  <c r="G14" i="1"/>
  <c r="H14" i="1" s="1"/>
  <c r="G11" i="1"/>
  <c r="H11" i="1" s="1"/>
  <c r="F9" i="2"/>
  <c r="H15" i="1" l="1"/>
  <c r="E20" i="1" s="1"/>
  <c r="AE15" i="4"/>
  <c r="AF15" i="4" s="1"/>
  <c r="AG15" i="4" s="1"/>
  <c r="AB16" i="4"/>
  <c r="AC16" i="4" s="1"/>
  <c r="AE16" i="4" l="1"/>
  <c r="AF16" i="4" s="1"/>
  <c r="AG16" i="4" s="1"/>
  <c r="AB17" i="4" l="1"/>
  <c r="AC17" i="4" s="1"/>
  <c r="AB18" i="4" l="1"/>
  <c r="AC18" i="4" s="1"/>
  <c r="AB19" i="4" l="1"/>
  <c r="AC19" i="4" s="1"/>
  <c r="AE17" i="4"/>
  <c r="AF17" i="4" s="1"/>
  <c r="AG17" i="4" s="1"/>
  <c r="AB20" i="4" l="1"/>
  <c r="AC20" i="4" s="1"/>
  <c r="AE18" i="4"/>
  <c r="AF18" i="4" s="1"/>
  <c r="AG18" i="4" s="1"/>
  <c r="AB21" i="4" l="1"/>
  <c r="AC21" i="4" s="1"/>
  <c r="AE19" i="4"/>
  <c r="AF19" i="4" s="1"/>
  <c r="AG19" i="4" s="1"/>
  <c r="AE21" i="4" l="1"/>
  <c r="AF21" i="4" s="1"/>
  <c r="AE20" i="4"/>
  <c r="AF20" i="4" s="1"/>
  <c r="AG20" i="4" s="1"/>
  <c r="AE22" i="4" l="1"/>
  <c r="AG21" i="4"/>
  <c r="AG22" i="4" s="1"/>
  <c r="AF22" i="4"/>
</calcChain>
</file>

<file path=xl/sharedStrings.xml><?xml version="1.0" encoding="utf-8"?>
<sst xmlns="http://schemas.openxmlformats.org/spreadsheetml/2006/main" count="141" uniqueCount="72">
  <si>
    <t>x</t>
  </si>
  <si>
    <t>Frecuencia</t>
  </si>
  <si>
    <t>Numero ocupado</t>
  </si>
  <si>
    <t>Frecuencia observada</t>
  </si>
  <si>
    <t>Probabilidad</t>
  </si>
  <si>
    <t>Frecuencia esperada</t>
  </si>
  <si>
    <t>Cociente</t>
  </si>
  <si>
    <t>EP</t>
  </si>
  <si>
    <t>H0: Los resultados provienen de la distribución Uniforme.</t>
  </si>
  <si>
    <t>H1: Los resultados provienen de otra distribución.</t>
  </si>
  <si>
    <t>alfa</t>
  </si>
  <si>
    <t>Región de rechazo</t>
  </si>
  <si>
    <t>X2</t>
  </si>
  <si>
    <t>Rechazo H0 si EP&gt;X2 de tabla con alfa de 0.01</t>
  </si>
  <si>
    <t>Rechazo H0 si 4.46&gt;15.08</t>
  </si>
  <si>
    <t>NO rechazo H0</t>
  </si>
  <si>
    <t>Con un nivel de confianza del 99% hay evidencia estadística que afirma que los datos provienen de una distribución Uniforme.</t>
  </si>
  <si>
    <t>El dado es balanceado</t>
  </si>
  <si>
    <t>II. En 100 lanzamientos de una moneda se observan 63 caras y 37 cruces ¿Es una moneda balanceada? Use un nivel de significancia de 0.05</t>
  </si>
  <si>
    <t>H0: Los resultados provienen de una distribución Binomial.</t>
  </si>
  <si>
    <t>Ha: Los resultados provienen de otra distribución.</t>
  </si>
  <si>
    <t>Clase</t>
  </si>
  <si>
    <t>X2 de tabla</t>
  </si>
  <si>
    <t>Rechazo H0 si EP&gt;X2 de tabla con alfa de 0.05</t>
  </si>
  <si>
    <t>Rechazo H0 si 6.76&gt;3.84</t>
  </si>
  <si>
    <t>Rechazo H0</t>
  </si>
  <si>
    <t>Con un nivel de significancia del 5%, no hay evidencia estadística suficiente que indique que los datos provienen de una distribución Binomial.</t>
  </si>
  <si>
    <t>La moneda no está balanceada.</t>
  </si>
  <si>
    <t>Doctor</t>
  </si>
  <si>
    <t>Nivel de glucosa en pacientes diabéticos</t>
  </si>
  <si>
    <t>Martínez</t>
  </si>
  <si>
    <t>López</t>
  </si>
  <si>
    <t>Herrera</t>
  </si>
  <si>
    <t>Juárez</t>
  </si>
  <si>
    <t>Sánchez</t>
  </si>
  <si>
    <t>A) Construya la tabla de contingencia correspondiente</t>
  </si>
  <si>
    <t>Nivel</t>
  </si>
  <si>
    <t>Condición</t>
  </si>
  <si>
    <t>B=baja</t>
  </si>
  <si>
    <t>N=normal</t>
  </si>
  <si>
    <t>A=alta</t>
  </si>
  <si>
    <t>B</t>
  </si>
  <si>
    <t>N</t>
  </si>
  <si>
    <t>A</t>
  </si>
  <si>
    <t>Suma</t>
  </si>
  <si>
    <t>Esperados</t>
  </si>
  <si>
    <t>Cocientes</t>
  </si>
  <si>
    <t>H0: Pasar la prueba es independiente al tipo de proceso</t>
  </si>
  <si>
    <t>Ha:Pasar la prueba depende del tipo de proceso</t>
  </si>
  <si>
    <t>Region de rechazo</t>
  </si>
  <si>
    <t>X2 de la tabla</t>
  </si>
  <si>
    <t>Rechazo H0 si EP&gt;=X2</t>
  </si>
  <si>
    <t>Rechazo H0 si 18.59&gt;=15.50</t>
  </si>
  <si>
    <t>Rechazamos H0</t>
  </si>
  <si>
    <t>Con 95% de confianza podemos decir que el pasar la prueba depende del tipo de proceso y yo buscaría llevar mi control con el doctor Juárez ya que tiene más personas con nivel normal de glucosa</t>
  </si>
  <si>
    <t>IV. A continuación se muestra el reporte de llenado para botellas de 650 ml, analice si la distribución de los datos puede considerarse normal con media 650ml. Si la respuesta es no, ¿sería posible suponer que sigue  distribución normal bajo otro valor de media?</t>
  </si>
  <si>
    <t>H0: Los datos provienen de una distribución Normal con media de 650.</t>
  </si>
  <si>
    <t>Ha: Los datos no provienen de una distribución Normal con media de 650.</t>
  </si>
  <si>
    <t>n</t>
  </si>
  <si>
    <t># de clase</t>
  </si>
  <si>
    <t>Li</t>
  </si>
  <si>
    <t>Ls</t>
  </si>
  <si>
    <t>Frecuencia Esperada</t>
  </si>
  <si>
    <t>Media</t>
  </si>
  <si>
    <t>Desv. Est.</t>
  </si>
  <si>
    <t>Min</t>
  </si>
  <si>
    <t>Max</t>
  </si>
  <si>
    <t>Rango</t>
  </si>
  <si>
    <t>Ancho de clase</t>
  </si>
  <si>
    <t>NO Rechazo H0</t>
  </si>
  <si>
    <t>Con un nivel de significancia del 99%, existe evidencia estadística que afirma que los datos provienen de una distribución Normal con media 650.</t>
  </si>
  <si>
    <t>y mayor...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</si>
</sst>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9">
    <font>
      <sz val="11"/>
      <color theme="1"/>
      <name val="Calibri"/>
      <family val="2"/>
      <scheme val="minor"/>
    </font>
    <font>
      <sz val="11"/>
      <color rgb="FFFF0000"/>
      <name val="Calibri"/>
      <family val="2"/>
      <scheme val="minor"/>
    </font>
    <font>
      <b/>
      <sz val="11"/>
      <color theme="1"/>
      <name val="Calibri"/>
      <family val="2"/>
      <scheme val="minor"/>
    </font>
    <font>
      <sz val="10"/>
      <color rgb="FF000000"/>
      <name val="Calibri"/>
      <family val="2"/>
      <scheme val="minor"/>
    </font>
    <font>
      <b/>
      <sz val="9"/>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ECC5FF"/>
        <bgColor indexed="64"/>
      </patternFill>
    </fill>
    <fill>
      <patternFill patternType="solid">
        <fgColor rgb="FFFFFF00"/>
        <bgColor indexed="64"/>
      </patternFill>
    </fill>
    <fill>
      <patternFill patternType="solid">
        <fgColor rgb="FFDEBDFF"/>
        <bgColor indexed="64"/>
      </patternFill>
    </fill>
    <fill>
      <patternFill patternType="solid">
        <fgColor theme="6"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110">
    <xf numFmtId="0" fontId="0" fillId="0" borderId="0" xfId="0"/>
    <xf numFmtId="0" fontId="2"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0" fillId="0" borderId="12" xfId="0" applyBorder="1" applyAlignment="1">
      <alignment horizontal="center"/>
    </xf>
    <xf numFmtId="0" fontId="0" fillId="0" borderId="0" xfId="0" applyAlignment="1">
      <alignment horizontal="center"/>
    </xf>
    <xf numFmtId="0" fontId="1" fillId="0" borderId="0" xfId="0" applyFont="1"/>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2" fillId="0" borderId="0" xfId="0" applyFont="1" applyAlignment="1">
      <alignment horizontal="center"/>
    </xf>
    <xf numFmtId="1" fontId="0" fillId="0" borderId="15" xfId="0" applyNumberFormat="1"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164" fontId="0" fillId="0" borderId="16" xfId="0" applyNumberFormat="1" applyBorder="1" applyAlignment="1">
      <alignment horizontal="center"/>
    </xf>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22" xfId="0" applyFill="1" applyBorder="1" applyAlignment="1"/>
    <xf numFmtId="0" fontId="5" fillId="0" borderId="23" xfId="0" applyFont="1"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0" xfId="0" applyBorder="1"/>
    <xf numFmtId="0" fontId="0" fillId="0" borderId="24" xfId="0" applyBorder="1" applyAlignment="1">
      <alignment horizontal="center"/>
    </xf>
    <xf numFmtId="0" fontId="0" fillId="0" borderId="25" xfId="0" applyBorder="1" applyAlignment="1">
      <alignment horizontal="center"/>
    </xf>
    <xf numFmtId="0" fontId="0" fillId="0" borderId="8" xfId="0"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0" fillId="0" borderId="5" xfId="0" applyFill="1" applyBorder="1" applyAlignment="1">
      <alignment horizontal="center"/>
    </xf>
    <xf numFmtId="0" fontId="0" fillId="0" borderId="30" xfId="0" applyBorder="1" applyAlignment="1">
      <alignment horizontal="center"/>
    </xf>
    <xf numFmtId="0" fontId="0" fillId="0" borderId="21" xfId="0" applyBorder="1"/>
    <xf numFmtId="0" fontId="0" fillId="0" borderId="21" xfId="0" applyBorder="1" applyAlignment="1">
      <alignment horizontal="center"/>
    </xf>
    <xf numFmtId="0" fontId="0" fillId="3" borderId="0" xfId="0" applyFill="1" applyBorder="1" applyAlignment="1">
      <alignment horizontal="center"/>
    </xf>
    <xf numFmtId="0" fontId="2" fillId="0" borderId="0" xfId="0" applyFont="1" applyBorder="1"/>
    <xf numFmtId="0" fontId="5" fillId="0" borderId="0" xfId="0" applyFont="1" applyFill="1" applyBorder="1" applyAlignment="1">
      <alignment horizontal="center"/>
    </xf>
    <xf numFmtId="165" fontId="0" fillId="0" borderId="28" xfId="0" applyNumberFormat="1" applyBorder="1" applyAlignment="1">
      <alignment horizontal="center"/>
    </xf>
    <xf numFmtId="165" fontId="0" fillId="0" borderId="3" xfId="0" applyNumberFormat="1" applyBorder="1" applyAlignment="1">
      <alignment horizontal="center"/>
    </xf>
    <xf numFmtId="165" fontId="0" fillId="0" borderId="8" xfId="0" applyNumberFormat="1" applyBorder="1" applyAlignment="1">
      <alignment horizontal="center"/>
    </xf>
    <xf numFmtId="1" fontId="0" fillId="0" borderId="28" xfId="0" applyNumberFormat="1" applyBorder="1" applyAlignment="1">
      <alignment horizontal="center"/>
    </xf>
    <xf numFmtId="1" fontId="0" fillId="0" borderId="3" xfId="0" applyNumberFormat="1" applyBorder="1" applyAlignment="1">
      <alignment horizontal="center"/>
    </xf>
    <xf numFmtId="1" fontId="0" fillId="0" borderId="8" xfId="0" applyNumberFormat="1" applyBorder="1" applyAlignment="1">
      <alignment horizontal="center"/>
    </xf>
    <xf numFmtId="0" fontId="6" fillId="3" borderId="0" xfId="0" applyFont="1" applyFill="1" applyAlignment="1">
      <alignment horizontal="center"/>
    </xf>
    <xf numFmtId="1" fontId="0" fillId="0" borderId="0" xfId="0" applyNumberFormat="1" applyAlignment="1">
      <alignment horizontal="center"/>
    </xf>
    <xf numFmtId="0" fontId="0" fillId="3" borderId="0" xfId="0" applyFill="1" applyAlignment="1">
      <alignment horizontal="center"/>
    </xf>
    <xf numFmtId="0" fontId="0" fillId="0" borderId="0" xfId="0" applyAlignment="1">
      <alignment wrapText="1"/>
    </xf>
    <xf numFmtId="0" fontId="7" fillId="0" borderId="0" xfId="0" applyFont="1" applyAlignment="1">
      <alignment horizontal="center" vertical="center"/>
    </xf>
    <xf numFmtId="0" fontId="7" fillId="0" borderId="0" xfId="0" applyFont="1"/>
    <xf numFmtId="0" fontId="8" fillId="4" borderId="9" xfId="0" applyFont="1" applyFill="1" applyBorder="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24" xfId="0" applyFont="1" applyBorder="1" applyAlignment="1">
      <alignment horizontal="center" vertical="center"/>
    </xf>
    <xf numFmtId="0" fontId="7" fillId="0" borderId="3" xfId="0" applyFont="1" applyBorder="1" applyAlignment="1">
      <alignment horizontal="center" vertical="center"/>
    </xf>
    <xf numFmtId="0" fontId="7" fillId="0" borderId="25" xfId="0" applyFont="1" applyBorder="1" applyAlignment="1">
      <alignment horizontal="center" vertical="center"/>
    </xf>
    <xf numFmtId="0" fontId="8" fillId="4" borderId="1" xfId="0" applyFont="1" applyFill="1" applyBorder="1" applyAlignment="1">
      <alignment horizontal="center" vertical="center"/>
    </xf>
    <xf numFmtId="0" fontId="8" fillId="4" borderId="31"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7" fillId="0" borderId="32" xfId="0" applyFont="1" applyBorder="1" applyAlignment="1">
      <alignment horizontal="center" vertical="center"/>
    </xf>
    <xf numFmtId="0" fontId="7" fillId="5" borderId="33" xfId="0" applyFont="1" applyFill="1" applyBorder="1" applyAlignment="1">
      <alignment horizontal="center"/>
    </xf>
    <xf numFmtId="0" fontId="7" fillId="5" borderId="28" xfId="0" applyFont="1" applyFill="1" applyBorder="1" applyAlignment="1">
      <alignment horizontal="center"/>
    </xf>
    <xf numFmtId="0" fontId="7" fillId="5" borderId="29" xfId="0" applyFont="1" applyFill="1" applyBorder="1" applyAlignment="1">
      <alignment horizontal="center"/>
    </xf>
    <xf numFmtId="0" fontId="7" fillId="0" borderId="20" xfId="0" applyFont="1" applyBorder="1" applyAlignment="1">
      <alignment horizontal="center" vertical="center"/>
    </xf>
    <xf numFmtId="0" fontId="7" fillId="5" borderId="34" xfId="0" applyFont="1" applyFill="1" applyBorder="1" applyAlignment="1">
      <alignment horizontal="center"/>
    </xf>
    <xf numFmtId="0" fontId="7" fillId="5" borderId="3" xfId="0" applyFont="1" applyFill="1" applyBorder="1" applyAlignment="1">
      <alignment horizontal="center"/>
    </xf>
    <xf numFmtId="0" fontId="7" fillId="5" borderId="25" xfId="0" applyFont="1" applyFill="1" applyBorder="1" applyAlignment="1">
      <alignment horizontal="center"/>
    </xf>
    <xf numFmtId="0" fontId="0" fillId="5" borderId="34" xfId="0" applyFill="1" applyBorder="1" applyAlignment="1">
      <alignment horizontal="center"/>
    </xf>
    <xf numFmtId="0" fontId="0" fillId="5" borderId="3" xfId="0" applyFill="1" applyBorder="1" applyAlignment="1">
      <alignment horizontal="center"/>
    </xf>
    <xf numFmtId="0" fontId="0" fillId="5" borderId="25" xfId="0" applyFill="1" applyBorder="1" applyAlignment="1">
      <alignment horizontal="center"/>
    </xf>
    <xf numFmtId="0" fontId="7" fillId="0" borderId="19" xfId="0" applyFont="1" applyBorder="1" applyAlignment="1">
      <alignment horizontal="center" vertical="center"/>
    </xf>
    <xf numFmtId="0" fontId="7" fillId="5" borderId="35" xfId="0" applyFont="1" applyFill="1" applyBorder="1" applyAlignment="1">
      <alignment horizontal="center"/>
    </xf>
    <xf numFmtId="0" fontId="7" fillId="5" borderId="8" xfId="0" applyFont="1" applyFill="1" applyBorder="1" applyAlignment="1">
      <alignment horizontal="center"/>
    </xf>
    <xf numFmtId="0" fontId="7" fillId="5" borderId="26" xfId="0" applyFont="1" applyFill="1" applyBorder="1" applyAlignment="1">
      <alignment horizontal="center"/>
    </xf>
    <xf numFmtId="0" fontId="8" fillId="0" borderId="0" xfId="0" applyFont="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0" fontId="0" fillId="5" borderId="24" xfId="0" applyFill="1" applyBorder="1"/>
    <xf numFmtId="0" fontId="0" fillId="5" borderId="3" xfId="0" applyFill="1" applyBorder="1"/>
    <xf numFmtId="0" fontId="0" fillId="5" borderId="25" xfId="0" applyFill="1" applyBorder="1"/>
    <xf numFmtId="0" fontId="0" fillId="5" borderId="7" xfId="0" applyFill="1" applyBorder="1"/>
    <xf numFmtId="0" fontId="0" fillId="5" borderId="8" xfId="0" applyFill="1" applyBorder="1"/>
    <xf numFmtId="0" fontId="0" fillId="5" borderId="26" xfId="0" applyFill="1" applyBorder="1"/>
    <xf numFmtId="0" fontId="2" fillId="0" borderId="0" xfId="0" applyFont="1" applyAlignment="1">
      <alignment horizontal="justify" vertical="center"/>
    </xf>
    <xf numFmtId="0" fontId="0" fillId="3" borderId="0" xfId="0" applyFill="1" applyAlignment="1">
      <alignment horizontal="justify" vertical="center"/>
    </xf>
    <xf numFmtId="0" fontId="0" fillId="0" borderId="0" xfId="0" applyAlignment="1">
      <alignment horizontal="justify"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26" xfId="0" applyFont="1" applyBorder="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7" fillId="0" borderId="0" xfId="0" applyFont="1" applyAlignment="1">
      <alignment horizontal="center"/>
    </xf>
    <xf numFmtId="0" fontId="4" fillId="0" borderId="0" xfId="0" applyFont="1" applyAlignment="1">
      <alignment horizontal="center" vertical="center" wrapText="1"/>
    </xf>
    <xf numFmtId="0"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colors>
    <mruColors>
      <color rgb="FFECC5FF"/>
      <color rgb="FFE6B3FF"/>
      <color rgb="FFCC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76200</xdr:rowOff>
    </xdr:from>
    <xdr:to>
      <xdr:col>6</xdr:col>
      <xdr:colOff>552450</xdr:colOff>
      <xdr:row>2</xdr:row>
      <xdr:rowOff>95250</xdr:rowOff>
    </xdr:to>
    <xdr:pic>
      <xdr:nvPicPr>
        <xdr:cNvPr id="3" name="Imagen 2">
          <a:extLst>
            <a:ext uri="{FF2B5EF4-FFF2-40B4-BE49-F238E27FC236}">
              <a16:creationId xmlns:a16="http://schemas.microsoft.com/office/drawing/2014/main" id="{53A0ED78-5E30-46CD-AB2D-758C9731996A}"/>
            </a:ext>
          </a:extLst>
        </xdr:cNvPr>
        <xdr:cNvPicPr>
          <a:picLocks noChangeAspect="1"/>
        </xdr:cNvPicPr>
      </xdr:nvPicPr>
      <xdr:blipFill rotWithShape="1">
        <a:blip xmlns:r="http://schemas.openxmlformats.org/officeDocument/2006/relationships" r:embed="rId1"/>
        <a:srcRect l="14787" t="60600" r="16079" b="31163"/>
        <a:stretch/>
      </xdr:blipFill>
      <xdr:spPr>
        <a:xfrm>
          <a:off x="152400" y="76200"/>
          <a:ext cx="5972175" cy="400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114300</xdr:rowOff>
    </xdr:from>
    <xdr:to>
      <xdr:col>9</xdr:col>
      <xdr:colOff>119257</xdr:colOff>
      <xdr:row>5</xdr:row>
      <xdr:rowOff>38100</xdr:rowOff>
    </xdr:to>
    <xdr:pic>
      <xdr:nvPicPr>
        <xdr:cNvPr id="2" name="Imagen 1">
          <a:extLst>
            <a:ext uri="{FF2B5EF4-FFF2-40B4-BE49-F238E27FC236}">
              <a16:creationId xmlns:a16="http://schemas.microsoft.com/office/drawing/2014/main" id="{010A0DFB-F57E-4166-803D-1A76607B8DA6}"/>
            </a:ext>
          </a:extLst>
        </xdr:cNvPr>
        <xdr:cNvPicPr>
          <a:picLocks noChangeAspect="1"/>
        </xdr:cNvPicPr>
      </xdr:nvPicPr>
      <xdr:blipFill rotWithShape="1">
        <a:blip xmlns:r="http://schemas.openxmlformats.org/officeDocument/2006/relationships" r:embed="rId1"/>
        <a:srcRect l="18308" t="26982" r="20070" b="59248"/>
        <a:stretch/>
      </xdr:blipFill>
      <xdr:spPr>
        <a:xfrm>
          <a:off x="85725" y="114300"/>
          <a:ext cx="6977257" cy="876300"/>
        </a:xfrm>
        <a:prstGeom prst="rect">
          <a:avLst/>
        </a:prstGeom>
      </xdr:spPr>
    </xdr:pic>
    <xdr:clientData/>
  </xdr:twoCellAnchor>
  <xdr:twoCellAnchor editAs="oneCell">
    <xdr:from>
      <xdr:col>0</xdr:col>
      <xdr:colOff>297656</xdr:colOff>
      <xdr:row>60</xdr:row>
      <xdr:rowOff>71816</xdr:rowOff>
    </xdr:from>
    <xdr:to>
      <xdr:col>8</xdr:col>
      <xdr:colOff>200704</xdr:colOff>
      <xdr:row>63</xdr:row>
      <xdr:rowOff>30994</xdr:rowOff>
    </xdr:to>
    <xdr:pic>
      <xdr:nvPicPr>
        <xdr:cNvPr id="3" name="Imagen 2">
          <a:extLst>
            <a:ext uri="{FF2B5EF4-FFF2-40B4-BE49-F238E27FC236}">
              <a16:creationId xmlns:a16="http://schemas.microsoft.com/office/drawing/2014/main" id="{6116DA66-58F8-4E50-AECA-C8FF22F9AD67}"/>
            </a:ext>
          </a:extLst>
        </xdr:cNvPr>
        <xdr:cNvPicPr>
          <a:picLocks noChangeAspect="1"/>
        </xdr:cNvPicPr>
      </xdr:nvPicPr>
      <xdr:blipFill rotWithShape="1">
        <a:blip xmlns:r="http://schemas.openxmlformats.org/officeDocument/2006/relationships" r:embed="rId2"/>
        <a:srcRect l="21852" t="67838" r="18950" b="22974"/>
        <a:stretch/>
      </xdr:blipFill>
      <xdr:spPr>
        <a:xfrm>
          <a:off x="297656" y="11673266"/>
          <a:ext cx="6084773" cy="5306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E8C5-88D4-4096-A61A-28A1C43F4FD5}">
  <dimension ref="A5:I30"/>
  <sheetViews>
    <sheetView showGridLines="0" topLeftCell="A13" workbookViewId="0">
      <selection activeCell="D30" sqref="D30"/>
    </sheetView>
  </sheetViews>
  <sheetFormatPr defaultColWidth="11.42578125" defaultRowHeight="15"/>
  <cols>
    <col min="4" max="4" width="16.7109375" customWidth="1"/>
    <col min="5" max="5" width="20.28515625" bestFit="1" customWidth="1"/>
    <col min="6" max="6" width="12.28515625" bestFit="1" customWidth="1"/>
    <col min="7" max="7" width="19.28515625" bestFit="1" customWidth="1"/>
  </cols>
  <sheetData>
    <row r="5" spans="1:9">
      <c r="A5" t="s">
        <v>0</v>
      </c>
      <c r="B5">
        <v>1</v>
      </c>
      <c r="C5">
        <v>2</v>
      </c>
      <c r="D5">
        <v>3</v>
      </c>
      <c r="E5">
        <v>4</v>
      </c>
      <c r="F5">
        <v>5</v>
      </c>
      <c r="G5">
        <v>6</v>
      </c>
    </row>
    <row r="6" spans="1:9">
      <c r="A6" t="s">
        <v>1</v>
      </c>
      <c r="B6">
        <v>28</v>
      </c>
      <c r="C6">
        <v>36</v>
      </c>
      <c r="D6">
        <v>36</v>
      </c>
      <c r="E6">
        <v>30</v>
      </c>
      <c r="F6">
        <v>27</v>
      </c>
      <c r="G6">
        <v>23</v>
      </c>
      <c r="H6">
        <f>AVERAGE(B5:G5)</f>
        <v>3.5</v>
      </c>
    </row>
    <row r="7" spans="1:9" ht="15.75" thickBot="1"/>
    <row r="8" spans="1:9" ht="15.75" thickBot="1">
      <c r="D8" s="8" t="s">
        <v>2</v>
      </c>
      <c r="E8" s="9" t="s">
        <v>3</v>
      </c>
      <c r="F8" s="9" t="s">
        <v>4</v>
      </c>
      <c r="G8" s="9" t="s">
        <v>5</v>
      </c>
      <c r="H8" s="10" t="s">
        <v>6</v>
      </c>
    </row>
    <row r="9" spans="1:9">
      <c r="D9" s="36">
        <v>1</v>
      </c>
      <c r="E9" s="37">
        <f>B6</f>
        <v>28</v>
      </c>
      <c r="F9" s="49">
        <v>0.16666666699999999</v>
      </c>
      <c r="G9" s="52">
        <f>F9*$E$15</f>
        <v>30.000000059999998</v>
      </c>
      <c r="H9" s="38">
        <f t="shared" ref="H9:H14" si="0">POWER(G9-E9,2)/G9</f>
        <v>0.1333333410666665</v>
      </c>
    </row>
    <row r="10" spans="1:9">
      <c r="D10" s="32">
        <v>2</v>
      </c>
      <c r="E10" s="2">
        <f>C6</f>
        <v>36</v>
      </c>
      <c r="F10" s="50">
        <v>0.16666666699999999</v>
      </c>
      <c r="G10" s="53">
        <f>F10*$E$15</f>
        <v>30.000000059999998</v>
      </c>
      <c r="H10" s="33">
        <f t="shared" si="0"/>
        <v>1.1999999736000013</v>
      </c>
    </row>
    <row r="11" spans="1:9">
      <c r="D11" s="32">
        <v>3</v>
      </c>
      <c r="E11" s="2">
        <f>D6</f>
        <v>36</v>
      </c>
      <c r="F11" s="50">
        <v>0.16666666699999999</v>
      </c>
      <c r="G11" s="53">
        <f>F11*$E$15</f>
        <v>30.000000059999998</v>
      </c>
      <c r="H11" s="33">
        <f t="shared" si="0"/>
        <v>1.1999999736000013</v>
      </c>
    </row>
    <row r="12" spans="1:9">
      <c r="D12" s="32">
        <v>4</v>
      </c>
      <c r="E12" s="2">
        <f>E6</f>
        <v>30</v>
      </c>
      <c r="F12" s="50">
        <v>0.16666666699999999</v>
      </c>
      <c r="G12" s="53">
        <f>F12*$E$15</f>
        <v>30.000000059999998</v>
      </c>
      <c r="H12" s="33">
        <f t="shared" si="0"/>
        <v>1.199999911959798E-16</v>
      </c>
    </row>
    <row r="13" spans="1:9">
      <c r="D13" s="32">
        <v>5</v>
      </c>
      <c r="E13" s="2">
        <f>F6</f>
        <v>27</v>
      </c>
      <c r="F13" s="50">
        <v>0.16666666699999999</v>
      </c>
      <c r="G13" s="53">
        <f>F13*$E$15</f>
        <v>30.000000059999998</v>
      </c>
      <c r="H13" s="33">
        <f t="shared" si="0"/>
        <v>0.30000001139999971</v>
      </c>
    </row>
    <row r="14" spans="1:9" ht="15.75" thickBot="1">
      <c r="D14" s="6">
        <v>6</v>
      </c>
      <c r="E14" s="7">
        <f>G6</f>
        <v>23</v>
      </c>
      <c r="F14" s="51">
        <v>0.16666666699999999</v>
      </c>
      <c r="G14" s="54">
        <f>F14*$E$15</f>
        <v>30.000000059999998</v>
      </c>
      <c r="H14" s="35">
        <f t="shared" si="0"/>
        <v>1.633333358066666</v>
      </c>
    </row>
    <row r="15" spans="1:9">
      <c r="D15" s="12"/>
      <c r="E15" s="12">
        <f>SUM(E9:E14)</f>
        <v>180</v>
      </c>
      <c r="F15" s="56">
        <f t="shared" ref="F15:G15" si="1">SUM(F9:F14)</f>
        <v>1.0000000019999999</v>
      </c>
      <c r="G15" s="56">
        <f t="shared" si="1"/>
        <v>180.00000035999997</v>
      </c>
      <c r="H15" s="57">
        <f>SUM(H9:H14)</f>
        <v>4.4666666577333345</v>
      </c>
      <c r="I15" s="1" t="s">
        <v>7</v>
      </c>
    </row>
    <row r="17" spans="4:7">
      <c r="D17" t="s">
        <v>8</v>
      </c>
    </row>
    <row r="18" spans="4:7">
      <c r="D18" t="s">
        <v>9</v>
      </c>
    </row>
    <row r="20" spans="4:7">
      <c r="D20" t="s">
        <v>7</v>
      </c>
      <c r="E20">
        <f>H15</f>
        <v>4.4666666577333345</v>
      </c>
    </row>
    <row r="21" spans="4:7">
      <c r="D21" t="s">
        <v>10</v>
      </c>
      <c r="E21">
        <v>0.01</v>
      </c>
    </row>
    <row r="22" spans="4:7">
      <c r="D22" s="1" t="s">
        <v>11</v>
      </c>
    </row>
    <row r="23" spans="4:7">
      <c r="D23" t="s">
        <v>12</v>
      </c>
      <c r="E23">
        <f>_xlfn.CHISQ.INV.RT(E21,5)</f>
        <v>15.086272469388991</v>
      </c>
    </row>
    <row r="24" spans="4:7">
      <c r="D24" t="s">
        <v>13</v>
      </c>
    </row>
    <row r="25" spans="4:7">
      <c r="D25" t="s">
        <v>14</v>
      </c>
    </row>
    <row r="26" spans="4:7">
      <c r="D26" t="s">
        <v>15</v>
      </c>
    </row>
    <row r="27" spans="4:7">
      <c r="D27" s="105" t="s">
        <v>16</v>
      </c>
      <c r="E27" s="105"/>
      <c r="F27" s="105"/>
      <c r="G27" s="105"/>
    </row>
    <row r="28" spans="4:7">
      <c r="D28" s="105"/>
      <c r="E28" s="105"/>
      <c r="F28" s="105"/>
      <c r="G28" s="105"/>
    </row>
    <row r="30" spans="4:7">
      <c r="D30" s="13" t="s">
        <v>17</v>
      </c>
    </row>
  </sheetData>
  <mergeCells count="1">
    <mergeCell ref="D27:G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FAB9-65B1-4803-8CF5-354E005BB95C}">
  <dimension ref="A1:G19"/>
  <sheetViews>
    <sheetView showGridLines="0" workbookViewId="0">
      <selection activeCell="B19" sqref="B19"/>
    </sheetView>
  </sheetViews>
  <sheetFormatPr defaultColWidth="9.140625" defaultRowHeight="15"/>
  <cols>
    <col min="2" max="2" width="11" customWidth="1"/>
    <col min="3" max="3" width="11.85546875" bestFit="1" customWidth="1"/>
    <col min="4" max="4" width="12.28515625" bestFit="1" customWidth="1"/>
    <col min="5" max="5" width="19.28515625" bestFit="1" customWidth="1"/>
    <col min="7" max="7" width="12" bestFit="1" customWidth="1"/>
    <col min="8" max="11" width="9.140625" customWidth="1"/>
  </cols>
  <sheetData>
    <row r="1" spans="1:7">
      <c r="A1" t="s">
        <v>18</v>
      </c>
    </row>
    <row r="3" spans="1:7">
      <c r="B3" t="s">
        <v>19</v>
      </c>
    </row>
    <row r="4" spans="1:7">
      <c r="B4" t="s">
        <v>20</v>
      </c>
    </row>
    <row r="5" spans="1:7" ht="15.75" thickBot="1"/>
    <row r="6" spans="1:7" ht="15.75" thickBot="1">
      <c r="B6" s="8" t="s">
        <v>21</v>
      </c>
      <c r="C6" s="9" t="s">
        <v>1</v>
      </c>
      <c r="D6" s="9" t="s">
        <v>4</v>
      </c>
      <c r="E6" s="9" t="s">
        <v>5</v>
      </c>
      <c r="F6" s="10" t="s">
        <v>6</v>
      </c>
    </row>
    <row r="7" spans="1:7">
      <c r="B7" s="3">
        <v>1</v>
      </c>
      <c r="C7" s="4">
        <v>63</v>
      </c>
      <c r="D7" s="4">
        <v>0.5</v>
      </c>
      <c r="E7" s="4">
        <v>50</v>
      </c>
      <c r="F7" s="5">
        <f>POWER(C7-E7,2)/E7</f>
        <v>3.38</v>
      </c>
    </row>
    <row r="8" spans="1:7" ht="15.75" thickBot="1">
      <c r="B8" s="6">
        <v>2</v>
      </c>
      <c r="C8" s="7">
        <v>37</v>
      </c>
      <c r="D8" s="7">
        <v>0.5</v>
      </c>
      <c r="E8" s="7">
        <v>50</v>
      </c>
      <c r="F8" s="11">
        <f>POWER(C8-E8,2)/E8</f>
        <v>3.38</v>
      </c>
    </row>
    <row r="9" spans="1:7">
      <c r="C9" s="12">
        <f>SUM(C7:C8)</f>
        <v>100</v>
      </c>
      <c r="D9" s="12">
        <f t="shared" ref="D9:E9" si="0">SUM(D7:D8)</f>
        <v>1</v>
      </c>
      <c r="E9" s="12">
        <f t="shared" si="0"/>
        <v>100</v>
      </c>
      <c r="F9" s="55">
        <f>SUM(F7:F8)</f>
        <v>6.76</v>
      </c>
      <c r="G9" s="1" t="s">
        <v>7</v>
      </c>
    </row>
    <row r="12" spans="1:7">
      <c r="B12" s="1" t="s">
        <v>11</v>
      </c>
    </row>
    <row r="13" spans="1:7">
      <c r="B13" t="s">
        <v>22</v>
      </c>
      <c r="C13">
        <f>_xlfn.CHISQ.INV.RT(0.05,1)</f>
        <v>3.8414588206941236</v>
      </c>
    </row>
    <row r="14" spans="1:7">
      <c r="B14" t="s">
        <v>23</v>
      </c>
    </row>
    <row r="15" spans="1:7">
      <c r="B15" t="s">
        <v>24</v>
      </c>
    </row>
    <row r="16" spans="1:7" ht="15" customHeight="1">
      <c r="B16" t="s">
        <v>25</v>
      </c>
      <c r="E16" s="58"/>
      <c r="F16" s="58"/>
      <c r="G16" s="58"/>
    </row>
    <row r="17" spans="2:7" ht="48.75" customHeight="1">
      <c r="B17" s="106" t="s">
        <v>26</v>
      </c>
      <c r="C17" s="106"/>
      <c r="D17" s="106"/>
      <c r="E17" s="106"/>
      <c r="F17" s="106"/>
      <c r="G17" s="58"/>
    </row>
    <row r="18" spans="2:7">
      <c r="B18" s="58"/>
      <c r="C18" s="58"/>
      <c r="D18" s="58"/>
    </row>
    <row r="19" spans="2:7">
      <c r="B19" s="13" t="s">
        <v>27</v>
      </c>
    </row>
  </sheetData>
  <mergeCells count="1">
    <mergeCell ref="B17: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3DF-743A-4163-AC22-C4D2F3FA63AE}">
  <dimension ref="A8:N76"/>
  <sheetViews>
    <sheetView showGridLines="0" tabSelected="1" zoomScaleNormal="100" workbookViewId="0">
      <selection activeCell="M28" sqref="M28"/>
    </sheetView>
  </sheetViews>
  <sheetFormatPr defaultColWidth="11.42578125" defaultRowHeight="15"/>
  <cols>
    <col min="3" max="3" width="12.7109375" bestFit="1" customWidth="1"/>
    <col min="12" max="12" width="11.85546875" bestFit="1" customWidth="1"/>
  </cols>
  <sheetData>
    <row r="8" spans="1:11">
      <c r="A8" s="59" t="s">
        <v>28</v>
      </c>
      <c r="B8" s="107" t="s">
        <v>29</v>
      </c>
      <c r="C8" s="107"/>
      <c r="D8" s="107"/>
      <c r="E8" s="107"/>
      <c r="F8" s="107"/>
      <c r="G8" s="107"/>
      <c r="H8" s="107"/>
      <c r="I8" s="107"/>
      <c r="J8" s="107"/>
      <c r="K8" s="107"/>
    </row>
    <row r="9" spans="1:11">
      <c r="A9" s="59" t="s">
        <v>30</v>
      </c>
      <c r="B9" s="59">
        <v>78</v>
      </c>
      <c r="C9" s="59">
        <v>80</v>
      </c>
      <c r="D9" s="59">
        <v>75</v>
      </c>
      <c r="E9" s="59">
        <v>125</v>
      </c>
      <c r="F9" s="59">
        <v>117</v>
      </c>
      <c r="G9" s="59">
        <v>130</v>
      </c>
      <c r="H9" s="59">
        <v>130</v>
      </c>
      <c r="I9" s="59">
        <v>100</v>
      </c>
      <c r="J9" s="59">
        <v>131</v>
      </c>
    </row>
    <row r="10" spans="1:11">
      <c r="A10" s="59" t="s">
        <v>31</v>
      </c>
      <c r="B10" s="59">
        <v>62</v>
      </c>
      <c r="C10" s="59">
        <v>119</v>
      </c>
      <c r="D10" s="59">
        <v>126</v>
      </c>
      <c r="E10" s="59">
        <v>90</v>
      </c>
      <c r="F10" s="59">
        <v>112</v>
      </c>
      <c r="G10" s="59">
        <v>102</v>
      </c>
      <c r="H10" s="59">
        <v>102</v>
      </c>
      <c r="I10" s="59">
        <v>130</v>
      </c>
      <c r="J10" s="59"/>
    </row>
    <row r="11" spans="1:11">
      <c r="A11" s="59" t="s">
        <v>32</v>
      </c>
      <c r="B11" s="59">
        <v>68</v>
      </c>
      <c r="C11" s="59">
        <v>96</v>
      </c>
      <c r="D11" s="59">
        <v>128</v>
      </c>
      <c r="E11" s="59">
        <v>113</v>
      </c>
      <c r="F11" s="59">
        <v>128</v>
      </c>
      <c r="G11" s="59">
        <v>94</v>
      </c>
      <c r="H11" s="59">
        <v>94</v>
      </c>
      <c r="I11" s="59">
        <v>90</v>
      </c>
      <c r="J11" s="59"/>
    </row>
    <row r="12" spans="1:11">
      <c r="A12" s="59" t="s">
        <v>33</v>
      </c>
      <c r="B12" s="59">
        <v>69</v>
      </c>
      <c r="C12" s="59">
        <v>90</v>
      </c>
      <c r="D12" s="59">
        <v>128</v>
      </c>
      <c r="E12" s="59">
        <v>102</v>
      </c>
      <c r="F12" s="59">
        <v>90</v>
      </c>
      <c r="G12" s="59">
        <v>129</v>
      </c>
      <c r="H12" s="59">
        <v>129</v>
      </c>
      <c r="I12" s="59">
        <v>106</v>
      </c>
      <c r="J12" s="59">
        <v>110</v>
      </c>
      <c r="K12" s="60">
        <v>100</v>
      </c>
    </row>
    <row r="13" spans="1:11">
      <c r="A13" s="59" t="s">
        <v>34</v>
      </c>
      <c r="B13" s="59">
        <v>90</v>
      </c>
      <c r="C13" s="59">
        <v>121</v>
      </c>
      <c r="D13" s="59">
        <v>104</v>
      </c>
      <c r="E13" s="59">
        <v>121</v>
      </c>
      <c r="F13" s="59">
        <v>165</v>
      </c>
      <c r="G13" s="59">
        <v>155</v>
      </c>
      <c r="H13" s="59">
        <v>155</v>
      </c>
      <c r="I13" s="59">
        <v>156</v>
      </c>
      <c r="J13" s="59"/>
    </row>
    <row r="14" spans="1:11">
      <c r="A14" t="s">
        <v>35</v>
      </c>
    </row>
    <row r="15" spans="1:11" ht="15.75" thickBot="1"/>
    <row r="16" spans="1:11" ht="15.75" thickBot="1">
      <c r="B16" s="61" t="s">
        <v>36</v>
      </c>
      <c r="C16" s="62" t="s">
        <v>28</v>
      </c>
      <c r="D16" s="63" t="s">
        <v>37</v>
      </c>
    </row>
    <row r="17" spans="2:11">
      <c r="B17" s="64">
        <v>68</v>
      </c>
      <c r="C17" s="65" t="s">
        <v>32</v>
      </c>
      <c r="D17" s="66" t="str">
        <f>IF(AND(B17&gt;=90,B17&lt;=130),"N",IF(B17&lt;90,"B","A"))</f>
        <v>B</v>
      </c>
    </row>
    <row r="18" spans="2:11">
      <c r="B18" s="67">
        <v>96</v>
      </c>
      <c r="C18" s="68" t="s">
        <v>32</v>
      </c>
      <c r="D18" s="69" t="str">
        <f t="shared" ref="D18:D59" si="0">IF(AND(B18&gt;=90,B18&lt;=130),"N",IF(B18&lt;90,"B","A"))</f>
        <v>N</v>
      </c>
      <c r="G18" s="59" t="s">
        <v>38</v>
      </c>
      <c r="H18" s="59" t="s">
        <v>39</v>
      </c>
      <c r="I18" s="59" t="s">
        <v>40</v>
      </c>
      <c r="J18" s="59"/>
    </row>
    <row r="19" spans="2:11" ht="15.75" thickBot="1">
      <c r="B19" s="67">
        <v>128</v>
      </c>
      <c r="C19" s="68" t="s">
        <v>32</v>
      </c>
      <c r="D19" s="69" t="str">
        <f t="shared" si="0"/>
        <v>N</v>
      </c>
      <c r="F19" s="59"/>
      <c r="G19" s="59"/>
      <c r="H19" s="59"/>
      <c r="I19" s="59"/>
      <c r="J19" s="59"/>
    </row>
    <row r="20" spans="2:11" ht="15.75" thickBot="1">
      <c r="B20" s="67">
        <v>113</v>
      </c>
      <c r="C20" s="68" t="s">
        <v>32</v>
      </c>
      <c r="D20" s="69" t="str">
        <f t="shared" si="0"/>
        <v>N</v>
      </c>
      <c r="F20" s="70" t="s">
        <v>28</v>
      </c>
      <c r="G20" s="71" t="s">
        <v>41</v>
      </c>
      <c r="H20" s="72" t="s">
        <v>42</v>
      </c>
      <c r="I20" s="73" t="s">
        <v>43</v>
      </c>
      <c r="J20" s="59"/>
      <c r="K20" s="60"/>
    </row>
    <row r="21" spans="2:11">
      <c r="B21" s="67">
        <v>128</v>
      </c>
      <c r="C21" s="68" t="s">
        <v>32</v>
      </c>
      <c r="D21" s="69" t="str">
        <f t="shared" si="0"/>
        <v>N</v>
      </c>
      <c r="F21" s="74" t="s">
        <v>30</v>
      </c>
      <c r="G21" s="75">
        <v>3</v>
      </c>
      <c r="H21" s="76">
        <v>5</v>
      </c>
      <c r="I21" s="77">
        <v>1</v>
      </c>
      <c r="J21" s="59">
        <f>SUM(G21:I21)</f>
        <v>9</v>
      </c>
    </row>
    <row r="22" spans="2:11">
      <c r="B22" s="67">
        <v>94</v>
      </c>
      <c r="C22" s="68" t="s">
        <v>32</v>
      </c>
      <c r="D22" s="69" t="str">
        <f t="shared" si="0"/>
        <v>N</v>
      </c>
      <c r="F22" s="78" t="s">
        <v>31</v>
      </c>
      <c r="G22" s="79">
        <v>1</v>
      </c>
      <c r="H22" s="80">
        <v>7</v>
      </c>
      <c r="I22" s="81">
        <v>0</v>
      </c>
      <c r="J22" s="59">
        <f>SUM(G22:I22)</f>
        <v>8</v>
      </c>
    </row>
    <row r="23" spans="2:11">
      <c r="B23" s="67">
        <v>94</v>
      </c>
      <c r="C23" s="68" t="s">
        <v>32</v>
      </c>
      <c r="D23" s="69" t="str">
        <f t="shared" si="0"/>
        <v>N</v>
      </c>
      <c r="F23" s="78" t="s">
        <v>32</v>
      </c>
      <c r="G23" s="82">
        <v>1</v>
      </c>
      <c r="H23" s="83">
        <v>7</v>
      </c>
      <c r="I23" s="84">
        <v>0</v>
      </c>
      <c r="J23" s="59">
        <f t="shared" ref="J23:J25" si="1">SUM(G23:I23)</f>
        <v>8</v>
      </c>
    </row>
    <row r="24" spans="2:11">
      <c r="B24" s="67">
        <v>90</v>
      </c>
      <c r="C24" s="68" t="s">
        <v>32</v>
      </c>
      <c r="D24" s="69" t="str">
        <f t="shared" si="0"/>
        <v>N</v>
      </c>
      <c r="F24" s="78" t="s">
        <v>33</v>
      </c>
      <c r="G24" s="79">
        <v>1</v>
      </c>
      <c r="H24" s="80">
        <v>9</v>
      </c>
      <c r="I24" s="81">
        <v>0</v>
      </c>
      <c r="J24" s="59">
        <f t="shared" si="1"/>
        <v>10</v>
      </c>
    </row>
    <row r="25" spans="2:11" ht="15.75" thickBot="1">
      <c r="B25" s="67">
        <v>69</v>
      </c>
      <c r="C25" s="68" t="s">
        <v>33</v>
      </c>
      <c r="D25" s="69" t="str">
        <f t="shared" si="0"/>
        <v>B</v>
      </c>
      <c r="F25" s="85" t="s">
        <v>34</v>
      </c>
      <c r="G25" s="86">
        <v>0</v>
      </c>
      <c r="H25" s="87">
        <v>4</v>
      </c>
      <c r="I25" s="88">
        <v>4</v>
      </c>
      <c r="J25" s="59">
        <f t="shared" si="1"/>
        <v>8</v>
      </c>
    </row>
    <row r="26" spans="2:11">
      <c r="B26" s="67">
        <v>90</v>
      </c>
      <c r="C26" s="68" t="s">
        <v>33</v>
      </c>
      <c r="D26" s="69" t="str">
        <f t="shared" si="0"/>
        <v>N</v>
      </c>
      <c r="F26" s="59" t="s">
        <v>44</v>
      </c>
      <c r="G26" s="12">
        <f>SUM(G21:G25)</f>
        <v>6</v>
      </c>
      <c r="H26" s="12">
        <f t="shared" ref="H26:I26" si="2">SUM(H21:H25)</f>
        <v>32</v>
      </c>
      <c r="I26" s="12">
        <f t="shared" si="2"/>
        <v>5</v>
      </c>
      <c r="J26" s="59">
        <f>SUM(J21:J25)</f>
        <v>43</v>
      </c>
    </row>
    <row r="27" spans="2:11" ht="15.75" thickBot="1">
      <c r="B27" s="67">
        <v>128</v>
      </c>
      <c r="C27" s="68" t="s">
        <v>33</v>
      </c>
      <c r="D27" s="69" t="str">
        <f t="shared" si="0"/>
        <v>N</v>
      </c>
    </row>
    <row r="28" spans="2:11">
      <c r="B28" s="67">
        <v>102</v>
      </c>
      <c r="C28" s="68" t="s">
        <v>33</v>
      </c>
      <c r="D28" s="69" t="str">
        <f t="shared" si="0"/>
        <v>N</v>
      </c>
      <c r="F28" s="89" t="s">
        <v>45</v>
      </c>
      <c r="G28" s="90">
        <f>G26*$J$21/$J$26</f>
        <v>1.2558139534883721</v>
      </c>
      <c r="H28" s="91">
        <f>H26*$J$21/$J$26</f>
        <v>6.6976744186046515</v>
      </c>
      <c r="I28" s="92">
        <f>I26*$J$21/$J$26</f>
        <v>1.0465116279069768</v>
      </c>
    </row>
    <row r="29" spans="2:11">
      <c r="B29" s="67">
        <v>90</v>
      </c>
      <c r="C29" s="68" t="s">
        <v>33</v>
      </c>
      <c r="D29" s="69" t="str">
        <f t="shared" si="0"/>
        <v>N</v>
      </c>
      <c r="G29" s="93">
        <f>G26*$J$22/$J$26</f>
        <v>1.1162790697674418</v>
      </c>
      <c r="H29" s="94">
        <f>H26*$J$22/$J$26</f>
        <v>5.9534883720930232</v>
      </c>
      <c r="I29" s="95">
        <f>I26*$J$22/$J$26</f>
        <v>0.93023255813953487</v>
      </c>
    </row>
    <row r="30" spans="2:11">
      <c r="B30" s="67">
        <v>129</v>
      </c>
      <c r="C30" s="68" t="s">
        <v>33</v>
      </c>
      <c r="D30" s="69" t="str">
        <f t="shared" si="0"/>
        <v>N</v>
      </c>
      <c r="G30" s="93">
        <f>G26*$J$23/$J$26</f>
        <v>1.1162790697674418</v>
      </c>
      <c r="H30" s="94">
        <f>H26*$J$23/$J$26</f>
        <v>5.9534883720930232</v>
      </c>
      <c r="I30" s="95">
        <f>I26*$J$23/$J$26</f>
        <v>0.93023255813953487</v>
      </c>
    </row>
    <row r="31" spans="2:11">
      <c r="B31" s="67">
        <v>129</v>
      </c>
      <c r="C31" s="68" t="s">
        <v>33</v>
      </c>
      <c r="D31" s="69" t="str">
        <f t="shared" si="0"/>
        <v>N</v>
      </c>
      <c r="G31" s="93">
        <f>G26*$J$24/$J$26</f>
        <v>1.3953488372093024</v>
      </c>
      <c r="H31" s="94">
        <f>H26*$J$24/$J$26</f>
        <v>7.441860465116279</v>
      </c>
      <c r="I31" s="95">
        <f>I26*$J$24/$J$26</f>
        <v>1.1627906976744187</v>
      </c>
    </row>
    <row r="32" spans="2:11" ht="15.75" thickBot="1">
      <c r="B32" s="67">
        <v>106</v>
      </c>
      <c r="C32" s="68" t="s">
        <v>33</v>
      </c>
      <c r="D32" s="69" t="str">
        <f t="shared" si="0"/>
        <v>N</v>
      </c>
      <c r="G32" s="96">
        <f>G26*$J$25/$J$26</f>
        <v>1.1162790697674418</v>
      </c>
      <c r="H32" s="97">
        <f>H26*$J$25/$J$26</f>
        <v>5.9534883720930232</v>
      </c>
      <c r="I32" s="98">
        <f>I26*$J$25/$J$26</f>
        <v>0.93023255813953487</v>
      </c>
    </row>
    <row r="33" spans="2:14" ht="15.75" thickBot="1">
      <c r="B33" s="67">
        <v>110</v>
      </c>
      <c r="C33" s="68" t="s">
        <v>33</v>
      </c>
      <c r="D33" s="69" t="str">
        <f t="shared" si="0"/>
        <v>N</v>
      </c>
    </row>
    <row r="34" spans="2:14">
      <c r="B34" s="67">
        <v>100</v>
      </c>
      <c r="C34" s="68" t="s">
        <v>33</v>
      </c>
      <c r="D34" s="69" t="str">
        <f t="shared" si="0"/>
        <v>N</v>
      </c>
      <c r="F34" s="18" t="s">
        <v>46</v>
      </c>
      <c r="G34" s="90">
        <f>POWER(G21-G28,2)/G28</f>
        <v>2.4224806201550386</v>
      </c>
      <c r="H34" s="91">
        <f>POWER(H21-H28,2)/H28</f>
        <v>0.43031330749354019</v>
      </c>
      <c r="I34" s="92">
        <f>POWER(I21-I28,2)/I28</f>
        <v>2.0671834625323069E-3</v>
      </c>
    </row>
    <row r="35" spans="2:14">
      <c r="B35" s="67">
        <v>62</v>
      </c>
      <c r="C35" s="68" t="s">
        <v>31</v>
      </c>
      <c r="D35" s="69" t="str">
        <f t="shared" si="0"/>
        <v>B</v>
      </c>
      <c r="G35" s="93">
        <f>POWER(G22-G29,2)/G29</f>
        <v>1.2112403100775189E-2</v>
      </c>
      <c r="H35" s="94">
        <f>POWER(H22-H29,2)/H29</f>
        <v>0.18395712209302331</v>
      </c>
      <c r="I35" s="95">
        <f>POWER(I22-I29,2)/I29</f>
        <v>0.93023255813953487</v>
      </c>
    </row>
    <row r="36" spans="2:14">
      <c r="B36" s="67">
        <v>119</v>
      </c>
      <c r="C36" s="68" t="s">
        <v>31</v>
      </c>
      <c r="D36" s="69" t="str">
        <f t="shared" si="0"/>
        <v>N</v>
      </c>
      <c r="G36" s="93">
        <f>POWER(G23-G30,2)/G30</f>
        <v>1.2112403100775189E-2</v>
      </c>
      <c r="H36" s="94">
        <f>POWER(H23-H30,2)/H30</f>
        <v>0.18395712209302331</v>
      </c>
      <c r="I36" s="95">
        <f>POWER(I23-I30,2)/I30</f>
        <v>0.93023255813953487</v>
      </c>
    </row>
    <row r="37" spans="2:14">
      <c r="B37" s="67">
        <v>126</v>
      </c>
      <c r="C37" s="68" t="s">
        <v>31</v>
      </c>
      <c r="D37" s="69" t="str">
        <f t="shared" si="0"/>
        <v>N</v>
      </c>
      <c r="G37" s="93">
        <f>POWER(G24-G31,2)/G31</f>
        <v>0.11201550387596901</v>
      </c>
      <c r="H37" s="94">
        <f>POWER(H24-H31,2)/H31</f>
        <v>0.3262354651162791</v>
      </c>
      <c r="I37" s="95">
        <f>POWER(I24-I31,2)/I31</f>
        <v>1.1627906976744187</v>
      </c>
    </row>
    <row r="38" spans="2:14" ht="15.75" thickBot="1">
      <c r="B38" s="67">
        <v>90</v>
      </c>
      <c r="C38" s="68" t="s">
        <v>31</v>
      </c>
      <c r="D38" s="69" t="str">
        <f t="shared" si="0"/>
        <v>N</v>
      </c>
      <c r="G38" s="96">
        <f>POWER(G25-G32,2)/G32</f>
        <v>1.1162790697674418</v>
      </c>
      <c r="H38" s="97">
        <f>POWER(H25-H32,2)/H32</f>
        <v>0.64098837209302317</v>
      </c>
      <c r="I38" s="98">
        <f>POWER(I25-I32,2)/I32</f>
        <v>10.130232558139536</v>
      </c>
    </row>
    <row r="39" spans="2:14">
      <c r="B39" s="67">
        <v>112</v>
      </c>
      <c r="C39" s="68" t="s">
        <v>31</v>
      </c>
      <c r="D39" s="69" t="str">
        <f t="shared" si="0"/>
        <v>N</v>
      </c>
      <c r="K39" s="99"/>
      <c r="L39" s="99"/>
      <c r="M39" s="99"/>
      <c r="N39" s="99"/>
    </row>
    <row r="40" spans="2:14">
      <c r="B40" s="67">
        <v>102</v>
      </c>
      <c r="C40" s="68" t="s">
        <v>31</v>
      </c>
      <c r="D40" s="69" t="str">
        <f t="shared" si="0"/>
        <v>N</v>
      </c>
      <c r="F40" s="99"/>
      <c r="G40" s="99"/>
      <c r="H40" s="99" t="s">
        <v>7</v>
      </c>
      <c r="I40" s="100">
        <f>SUM(G34:I38)</f>
        <v>18.596006944444447</v>
      </c>
      <c r="J40" s="99"/>
      <c r="K40" s="99"/>
      <c r="L40" s="99"/>
      <c r="M40" s="99"/>
      <c r="N40" s="99"/>
    </row>
    <row r="41" spans="2:14">
      <c r="B41" s="67">
        <v>102</v>
      </c>
      <c r="C41" s="68" t="s">
        <v>31</v>
      </c>
      <c r="D41" s="69" t="str">
        <f t="shared" si="0"/>
        <v>N</v>
      </c>
      <c r="E41" s="99"/>
      <c r="F41" s="99"/>
      <c r="G41" s="99"/>
      <c r="H41" s="99"/>
      <c r="I41" s="99"/>
      <c r="J41" s="99"/>
      <c r="K41" s="99"/>
      <c r="L41" s="99"/>
      <c r="M41" s="99"/>
      <c r="N41" s="99"/>
    </row>
    <row r="42" spans="2:14">
      <c r="B42" s="67">
        <v>130</v>
      </c>
      <c r="C42" s="68" t="s">
        <v>31</v>
      </c>
      <c r="D42" s="69" t="str">
        <f t="shared" si="0"/>
        <v>N</v>
      </c>
      <c r="E42" s="99"/>
      <c r="F42" s="99"/>
      <c r="G42" s="99"/>
      <c r="H42" s="99"/>
      <c r="I42" s="99"/>
      <c r="J42" s="99"/>
      <c r="K42" s="99"/>
      <c r="L42" s="99"/>
      <c r="M42" s="99"/>
      <c r="N42" s="99"/>
    </row>
    <row r="43" spans="2:14">
      <c r="B43" s="67">
        <v>78</v>
      </c>
      <c r="C43" s="68" t="s">
        <v>30</v>
      </c>
      <c r="D43" s="69" t="str">
        <f t="shared" si="0"/>
        <v>B</v>
      </c>
      <c r="E43" s="99"/>
      <c r="F43" s="99"/>
      <c r="G43" s="99"/>
      <c r="H43" s="99"/>
      <c r="I43" s="99"/>
      <c r="J43" s="99"/>
      <c r="K43" s="99"/>
      <c r="L43" s="99"/>
      <c r="N43" s="99"/>
    </row>
    <row r="44" spans="2:14">
      <c r="B44" s="67">
        <v>80</v>
      </c>
      <c r="C44" s="68" t="s">
        <v>30</v>
      </c>
      <c r="D44" s="69" t="str">
        <f t="shared" si="0"/>
        <v>B</v>
      </c>
      <c r="E44" s="99"/>
      <c r="F44" s="99"/>
      <c r="G44" s="99"/>
      <c r="H44" s="99"/>
      <c r="I44" s="99"/>
      <c r="J44" s="99"/>
      <c r="K44" s="99"/>
      <c r="L44" s="99"/>
      <c r="M44" s="99"/>
      <c r="N44" s="99"/>
    </row>
    <row r="45" spans="2:14" ht="21" customHeight="1">
      <c r="B45" s="67">
        <v>75</v>
      </c>
      <c r="C45" s="68" t="s">
        <v>30</v>
      </c>
      <c r="D45" s="69" t="str">
        <f t="shared" si="0"/>
        <v>B</v>
      </c>
      <c r="E45" s="99"/>
      <c r="F45" s="99"/>
      <c r="G45" s="99"/>
      <c r="H45" s="99"/>
      <c r="I45" s="99"/>
      <c r="J45" s="99"/>
      <c r="K45" s="99"/>
      <c r="L45" s="99"/>
      <c r="M45" s="99"/>
      <c r="N45" s="101"/>
    </row>
    <row r="46" spans="2:14">
      <c r="B46" s="67">
        <v>125</v>
      </c>
      <c r="C46" s="68" t="s">
        <v>30</v>
      </c>
      <c r="D46" s="69" t="str">
        <f t="shared" si="0"/>
        <v>N</v>
      </c>
    </row>
    <row r="47" spans="2:14">
      <c r="B47" s="67">
        <v>117</v>
      </c>
      <c r="C47" s="68" t="s">
        <v>30</v>
      </c>
      <c r="D47" s="69" t="str">
        <f t="shared" si="0"/>
        <v>N</v>
      </c>
    </row>
    <row r="48" spans="2:14">
      <c r="B48" s="67">
        <v>130</v>
      </c>
      <c r="C48" s="68" t="s">
        <v>30</v>
      </c>
      <c r="D48" s="69" t="str">
        <f t="shared" si="0"/>
        <v>N</v>
      </c>
    </row>
    <row r="49" spans="2:4">
      <c r="B49" s="67">
        <v>130</v>
      </c>
      <c r="C49" s="68" t="s">
        <v>30</v>
      </c>
      <c r="D49" s="69" t="str">
        <f t="shared" si="0"/>
        <v>N</v>
      </c>
    </row>
    <row r="50" spans="2:4">
      <c r="B50" s="67">
        <v>100</v>
      </c>
      <c r="C50" s="68" t="s">
        <v>30</v>
      </c>
      <c r="D50" s="69" t="str">
        <f t="shared" si="0"/>
        <v>N</v>
      </c>
    </row>
    <row r="51" spans="2:4">
      <c r="B51" s="67">
        <v>131</v>
      </c>
      <c r="C51" s="68" t="s">
        <v>30</v>
      </c>
      <c r="D51" s="69" t="str">
        <f t="shared" si="0"/>
        <v>A</v>
      </c>
    </row>
    <row r="52" spans="2:4">
      <c r="B52" s="67">
        <v>90</v>
      </c>
      <c r="C52" s="68" t="s">
        <v>34</v>
      </c>
      <c r="D52" s="69" t="str">
        <f t="shared" si="0"/>
        <v>N</v>
      </c>
    </row>
    <row r="53" spans="2:4">
      <c r="B53" s="67">
        <v>121</v>
      </c>
      <c r="C53" s="68" t="s">
        <v>34</v>
      </c>
      <c r="D53" s="69" t="str">
        <f t="shared" si="0"/>
        <v>N</v>
      </c>
    </row>
    <row r="54" spans="2:4">
      <c r="B54" s="67">
        <v>104</v>
      </c>
      <c r="C54" s="68" t="s">
        <v>34</v>
      </c>
      <c r="D54" s="69" t="str">
        <f t="shared" si="0"/>
        <v>N</v>
      </c>
    </row>
    <row r="55" spans="2:4">
      <c r="B55" s="67">
        <v>121</v>
      </c>
      <c r="C55" s="68" t="s">
        <v>34</v>
      </c>
      <c r="D55" s="69" t="str">
        <f t="shared" si="0"/>
        <v>N</v>
      </c>
    </row>
    <row r="56" spans="2:4">
      <c r="B56" s="67">
        <v>165</v>
      </c>
      <c r="C56" s="68" t="s">
        <v>34</v>
      </c>
      <c r="D56" s="69" t="str">
        <f t="shared" si="0"/>
        <v>A</v>
      </c>
    </row>
    <row r="57" spans="2:4">
      <c r="B57" s="67">
        <v>155</v>
      </c>
      <c r="C57" s="68" t="s">
        <v>34</v>
      </c>
      <c r="D57" s="69" t="str">
        <f t="shared" si="0"/>
        <v>A</v>
      </c>
    </row>
    <row r="58" spans="2:4">
      <c r="B58" s="67">
        <v>155</v>
      </c>
      <c r="C58" s="68" t="s">
        <v>34</v>
      </c>
      <c r="D58" s="69" t="str">
        <f t="shared" si="0"/>
        <v>A</v>
      </c>
    </row>
    <row r="59" spans="2:4" ht="15.75" thickBot="1">
      <c r="B59" s="102">
        <v>156</v>
      </c>
      <c r="C59" s="103" t="s">
        <v>34</v>
      </c>
      <c r="D59" s="104" t="str">
        <f t="shared" si="0"/>
        <v>A</v>
      </c>
    </row>
    <row r="65" spans="1:2">
      <c r="A65" t="s">
        <v>47</v>
      </c>
    </row>
    <row r="66" spans="1:2">
      <c r="A66" t="s">
        <v>48</v>
      </c>
    </row>
    <row r="68" spans="1:2">
      <c r="A68" t="s">
        <v>49</v>
      </c>
    </row>
    <row r="69" spans="1:2">
      <c r="A69" t="s">
        <v>50</v>
      </c>
      <c r="B69">
        <f>_xlfn.CHISQ.INV.RT(0.05,8)</f>
        <v>15.507313055865453</v>
      </c>
    </row>
    <row r="70" spans="1:2">
      <c r="A70" t="s">
        <v>7</v>
      </c>
      <c r="B70">
        <f>I40</f>
        <v>18.596006944444447</v>
      </c>
    </row>
    <row r="72" spans="1:2">
      <c r="A72" t="s">
        <v>51</v>
      </c>
    </row>
    <row r="73" spans="1:2">
      <c r="A73" t="s">
        <v>52</v>
      </c>
    </row>
    <row r="74" spans="1:2">
      <c r="A74" t="s">
        <v>53</v>
      </c>
    </row>
    <row r="76" spans="1:2">
      <c r="A76" t="s">
        <v>54</v>
      </c>
    </row>
  </sheetData>
  <mergeCells count="1">
    <mergeCell ref="B8:K8"/>
  </mergeCells>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FA1A-FC6C-41D8-A985-7165F05E89EC}">
  <dimension ref="A1:AH34"/>
  <sheetViews>
    <sheetView showGridLines="0" topLeftCell="X16" zoomScale="130" zoomScaleNormal="130" workbookViewId="0">
      <selection activeCell="AI25" sqref="AI25"/>
    </sheetView>
  </sheetViews>
  <sheetFormatPr defaultColWidth="11.42578125" defaultRowHeight="15"/>
  <cols>
    <col min="1" max="1" width="9.7109375" customWidth="1"/>
    <col min="2" max="2" width="7.85546875" customWidth="1"/>
    <col min="3" max="3" width="10.85546875" customWidth="1"/>
    <col min="4" max="4" width="9.5703125" customWidth="1"/>
    <col min="5" max="22" width="4" bestFit="1" customWidth="1"/>
    <col min="24" max="24" width="14.140625" bestFit="1" customWidth="1"/>
    <col min="31" max="31" width="12.28515625" bestFit="1" customWidth="1"/>
    <col min="32" max="32" width="19.140625" bestFit="1" customWidth="1"/>
  </cols>
  <sheetData>
    <row r="1" spans="1:33" ht="15" customHeight="1">
      <c r="A1" s="108" t="s">
        <v>55</v>
      </c>
      <c r="B1" s="108"/>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33" ht="15" customHeight="1">
      <c r="A2" s="108"/>
      <c r="B2" s="108"/>
      <c r="C2" s="108"/>
      <c r="D2" s="108"/>
      <c r="E2" s="108"/>
      <c r="F2" s="108"/>
      <c r="G2" s="108"/>
      <c r="H2" s="108"/>
      <c r="I2" s="108"/>
      <c r="J2" s="108"/>
      <c r="K2" s="108"/>
      <c r="L2" s="108"/>
      <c r="M2" s="108"/>
      <c r="N2" s="108"/>
      <c r="O2" s="108"/>
      <c r="P2" s="108"/>
      <c r="Q2" s="108"/>
      <c r="R2" s="108"/>
      <c r="S2" s="108"/>
      <c r="T2" s="108"/>
      <c r="U2" s="108"/>
      <c r="V2" s="108"/>
      <c r="W2" s="108"/>
      <c r="X2" s="108"/>
      <c r="Y2" s="108"/>
      <c r="Z2" s="108"/>
    </row>
    <row r="4" spans="1:33" ht="15.75" thickBot="1"/>
    <row r="5" spans="1:33" ht="15.75" thickBot="1">
      <c r="F5" s="16">
        <v>648</v>
      </c>
      <c r="G5" s="17">
        <v>652</v>
      </c>
      <c r="H5" s="17">
        <v>651</v>
      </c>
      <c r="I5" s="17">
        <v>654</v>
      </c>
      <c r="J5" s="17">
        <v>652</v>
      </c>
      <c r="K5" s="17">
        <v>645</v>
      </c>
      <c r="L5" s="17">
        <v>648</v>
      </c>
      <c r="M5" s="17">
        <v>649</v>
      </c>
      <c r="N5" s="17">
        <v>645</v>
      </c>
      <c r="O5" s="17">
        <v>648</v>
      </c>
      <c r="P5" s="17">
        <v>649</v>
      </c>
      <c r="Q5" s="17">
        <v>652</v>
      </c>
      <c r="R5" s="17">
        <v>650</v>
      </c>
      <c r="S5" s="17">
        <v>649</v>
      </c>
      <c r="T5" s="17">
        <v>649</v>
      </c>
      <c r="U5" s="17">
        <v>653</v>
      </c>
      <c r="V5" s="17">
        <v>648</v>
      </c>
    </row>
    <row r="6" spans="1:33" ht="15.75" thickBot="1">
      <c r="F6" s="14">
        <v>645</v>
      </c>
      <c r="G6" s="15">
        <v>653</v>
      </c>
      <c r="H6" s="15">
        <v>646</v>
      </c>
      <c r="I6" s="15">
        <v>648</v>
      </c>
      <c r="J6" s="15">
        <v>645</v>
      </c>
      <c r="K6" s="15">
        <v>651</v>
      </c>
      <c r="L6" s="15">
        <v>647</v>
      </c>
      <c r="M6" s="15">
        <v>652</v>
      </c>
      <c r="N6" s="15">
        <v>646</v>
      </c>
      <c r="O6" s="15">
        <v>649</v>
      </c>
      <c r="P6" s="15">
        <v>652</v>
      </c>
      <c r="Q6" s="15">
        <v>653</v>
      </c>
      <c r="R6" s="15">
        <v>646</v>
      </c>
      <c r="S6" s="15">
        <v>655</v>
      </c>
      <c r="T6" s="15">
        <v>645</v>
      </c>
      <c r="U6" s="15">
        <v>649</v>
      </c>
      <c r="V6" s="15">
        <v>651</v>
      </c>
      <c r="AA6" t="s">
        <v>56</v>
      </c>
    </row>
    <row r="7" spans="1:33" ht="15.75" thickBot="1">
      <c r="F7" s="14">
        <v>648</v>
      </c>
      <c r="G7" s="15">
        <v>647</v>
      </c>
      <c r="H7" s="15">
        <v>646</v>
      </c>
      <c r="I7" s="15">
        <v>645</v>
      </c>
      <c r="J7" s="15">
        <v>655</v>
      </c>
      <c r="K7" s="15">
        <v>647</v>
      </c>
      <c r="L7" s="15">
        <v>653</v>
      </c>
      <c r="M7" s="15">
        <v>646</v>
      </c>
      <c r="N7" s="15">
        <v>655</v>
      </c>
      <c r="O7" s="15">
        <v>651</v>
      </c>
      <c r="P7" s="15">
        <v>648</v>
      </c>
      <c r="Q7" s="15">
        <v>652</v>
      </c>
      <c r="R7" s="15">
        <v>653</v>
      </c>
      <c r="S7" s="15">
        <v>645</v>
      </c>
      <c r="T7" s="15">
        <v>645</v>
      </c>
      <c r="U7" s="15">
        <v>649</v>
      </c>
      <c r="V7" s="15">
        <v>647</v>
      </c>
      <c r="AA7" t="s">
        <v>57</v>
      </c>
    </row>
    <row r="8" spans="1:33" ht="15.75" thickBot="1">
      <c r="F8" s="14">
        <v>646</v>
      </c>
      <c r="G8" s="15">
        <v>655</v>
      </c>
      <c r="H8" s="15">
        <v>649</v>
      </c>
      <c r="I8" s="15">
        <v>652</v>
      </c>
      <c r="J8" s="15">
        <v>646</v>
      </c>
      <c r="K8" s="15">
        <v>655</v>
      </c>
      <c r="L8" s="15">
        <v>648</v>
      </c>
      <c r="M8" s="15">
        <v>651</v>
      </c>
      <c r="N8" s="15">
        <v>647</v>
      </c>
      <c r="O8" s="15">
        <v>648</v>
      </c>
      <c r="P8" s="15">
        <v>650</v>
      </c>
      <c r="Q8" s="15">
        <v>648</v>
      </c>
      <c r="R8" s="15">
        <v>645</v>
      </c>
      <c r="S8" s="15">
        <v>645</v>
      </c>
      <c r="T8" s="15">
        <v>650</v>
      </c>
      <c r="U8" s="15">
        <v>655</v>
      </c>
      <c r="V8" s="15">
        <v>653</v>
      </c>
    </row>
    <row r="9" spans="1:33" ht="15.75" thickBot="1">
      <c r="F9" s="14">
        <v>650</v>
      </c>
      <c r="G9" s="15">
        <v>655</v>
      </c>
      <c r="H9" s="15">
        <v>647</v>
      </c>
      <c r="I9" s="15">
        <v>646</v>
      </c>
      <c r="J9" s="15">
        <v>651</v>
      </c>
      <c r="K9" s="15">
        <v>649</v>
      </c>
      <c r="L9" s="15">
        <v>648</v>
      </c>
      <c r="M9" s="15">
        <v>654</v>
      </c>
      <c r="N9" s="15">
        <v>647</v>
      </c>
      <c r="O9" s="15">
        <v>654</v>
      </c>
      <c r="P9" s="15">
        <v>647</v>
      </c>
      <c r="Q9" s="15">
        <v>655</v>
      </c>
      <c r="R9" s="15">
        <v>654</v>
      </c>
      <c r="S9" s="15">
        <v>655</v>
      </c>
      <c r="T9" s="15">
        <v>653</v>
      </c>
      <c r="U9" s="15">
        <v>647</v>
      </c>
      <c r="V9" s="15">
        <v>649</v>
      </c>
    </row>
    <row r="10" spans="1:33">
      <c r="X10" s="39" t="s">
        <v>42</v>
      </c>
      <c r="Y10" s="19">
        <f>SQRT(Y11)</f>
        <v>9.2195444572928871</v>
      </c>
    </row>
    <row r="11" spans="1:33" ht="15.75" thickBot="1">
      <c r="X11" s="40" t="s">
        <v>58</v>
      </c>
      <c r="Y11" s="20">
        <v>85</v>
      </c>
    </row>
    <row r="12" spans="1:33" ht="15.75" thickBot="1">
      <c r="X12" s="18"/>
      <c r="Y12" s="12"/>
      <c r="AA12" s="8" t="s">
        <v>59</v>
      </c>
      <c r="AB12" s="9" t="s">
        <v>60</v>
      </c>
      <c r="AC12" s="9" t="s">
        <v>61</v>
      </c>
      <c r="AD12" s="9" t="s">
        <v>1</v>
      </c>
      <c r="AE12" s="9" t="s">
        <v>4</v>
      </c>
      <c r="AF12" s="9" t="s">
        <v>62</v>
      </c>
      <c r="AG12" s="10" t="s">
        <v>6</v>
      </c>
    </row>
    <row r="13" spans="1:33">
      <c r="X13" s="39" t="s">
        <v>63</v>
      </c>
      <c r="Y13" s="19">
        <f>AVERAGE(F5:V9)</f>
        <v>649.5411764705882</v>
      </c>
      <c r="AA13" s="3">
        <v>1</v>
      </c>
      <c r="AB13" s="4">
        <f>Y16</f>
        <v>645</v>
      </c>
      <c r="AC13" s="4">
        <f>AB13+1.12</f>
        <v>646.12</v>
      </c>
      <c r="AD13" s="42">
        <v>18</v>
      </c>
      <c r="AE13" s="4">
        <f>_xlfn.NORM.DIST(AC13,650,$Y$14,1)</f>
        <v>0.11545823988461706</v>
      </c>
      <c r="AF13" s="4">
        <f>AE13*85</f>
        <v>9.813950390192451</v>
      </c>
      <c r="AG13" s="5">
        <f>POWER(AD13-AF13,2)/AF13</f>
        <v>6.828178821975504</v>
      </c>
    </row>
    <row r="14" spans="1:33" ht="15.75" thickBot="1">
      <c r="X14" s="40" t="s">
        <v>64</v>
      </c>
      <c r="Y14" s="20">
        <f>_xlfn.STDEV.S(F5:V9)</f>
        <v>3.2387274881188928</v>
      </c>
      <c r="AA14" s="32">
        <v>2</v>
      </c>
      <c r="AB14" s="2">
        <f>AC13</f>
        <v>646.12</v>
      </c>
      <c r="AC14" s="2">
        <f t="shared" ref="AC14:AC21" si="0">AB14+1.12</f>
        <v>647.24</v>
      </c>
      <c r="AD14" s="29">
        <v>9</v>
      </c>
      <c r="AE14" s="37">
        <f>_xlfn.NORM.DIST(AC14,650,$Y$14,1)-_xlfn.NORM.DIST(AB14,650,$Y$14,1)</f>
        <v>8.1597040748428523E-2</v>
      </c>
      <c r="AF14" s="2">
        <f t="shared" ref="AF14:AF33" si="1">AE14*85</f>
        <v>6.9357484636164246</v>
      </c>
      <c r="AG14" s="33">
        <f t="shared" ref="AG14:AG33" si="2">POWER(AD14-AF14,2)/AF14</f>
        <v>0.61437268491137276</v>
      </c>
    </row>
    <row r="15" spans="1:33" ht="15.75" thickBot="1">
      <c r="X15" s="18"/>
      <c r="Y15" s="12"/>
      <c r="AA15" s="32">
        <v>3</v>
      </c>
      <c r="AB15" s="2">
        <f t="shared" ref="AB15:AB21" si="3">AC14</f>
        <v>647.24</v>
      </c>
      <c r="AC15" s="2">
        <f t="shared" si="0"/>
        <v>648.36</v>
      </c>
      <c r="AD15" s="29">
        <v>11</v>
      </c>
      <c r="AE15" s="37">
        <f t="shared" ref="AE15:AE22" si="4">_xlfn.NORM.DIST(AC15,650,$Y$14,1)-_xlfn.NORM.DIST(AB15,650,$Y$14,1)</f>
        <v>0.10924258206914747</v>
      </c>
      <c r="AF15" s="2">
        <f t="shared" si="1"/>
        <v>9.2856194758775352</v>
      </c>
      <c r="AG15" s="33">
        <f t="shared" si="2"/>
        <v>0.31652175593946119</v>
      </c>
    </row>
    <row r="16" spans="1:33">
      <c r="X16" s="39" t="s">
        <v>65</v>
      </c>
      <c r="Y16" s="21">
        <f>MIN(F5:V9)</f>
        <v>645</v>
      </c>
      <c r="AA16" s="32">
        <v>4</v>
      </c>
      <c r="AB16" s="2">
        <f t="shared" si="3"/>
        <v>648.36</v>
      </c>
      <c r="AC16" s="2">
        <f t="shared" si="0"/>
        <v>649.48</v>
      </c>
      <c r="AD16" s="29">
        <v>10</v>
      </c>
      <c r="AE16" s="37">
        <f t="shared" si="4"/>
        <v>0.12992334442435061</v>
      </c>
      <c r="AF16" s="2">
        <f t="shared" si="1"/>
        <v>11.043484276069801</v>
      </c>
      <c r="AG16" s="33">
        <f t="shared" si="2"/>
        <v>9.8597454135410295E-2</v>
      </c>
    </row>
    <row r="17" spans="24:34">
      <c r="X17" s="41" t="s">
        <v>66</v>
      </c>
      <c r="Y17" s="22">
        <f>MAX(F5:V9)</f>
        <v>655</v>
      </c>
      <c r="AA17" s="32">
        <v>5</v>
      </c>
      <c r="AB17" s="2">
        <f t="shared" si="3"/>
        <v>649.48</v>
      </c>
      <c r="AC17" s="2">
        <f t="shared" si="0"/>
        <v>650.6</v>
      </c>
      <c r="AD17" s="29">
        <v>4</v>
      </c>
      <c r="AE17" s="37">
        <f t="shared" si="4"/>
        <v>0.13726543199319141</v>
      </c>
      <c r="AF17" s="2">
        <f t="shared" si="1"/>
        <v>11.66756171942127</v>
      </c>
      <c r="AG17" s="33">
        <f t="shared" si="2"/>
        <v>5.0388850845565196</v>
      </c>
    </row>
    <row r="18" spans="24:34">
      <c r="X18" s="41" t="s">
        <v>67</v>
      </c>
      <c r="Y18" s="22">
        <f>MAX(F5:V9)-MIN(F5:V9)</f>
        <v>10</v>
      </c>
      <c r="AA18" s="32">
        <v>6</v>
      </c>
      <c r="AB18" s="2">
        <f t="shared" si="3"/>
        <v>650.6</v>
      </c>
      <c r="AC18" s="2">
        <f t="shared" si="0"/>
        <v>651.72</v>
      </c>
      <c r="AD18" s="29">
        <v>6</v>
      </c>
      <c r="AE18" s="37">
        <f t="shared" si="4"/>
        <v>0.1288291867535345</v>
      </c>
      <c r="AF18" s="2">
        <f t="shared" si="1"/>
        <v>10.950480874050433</v>
      </c>
      <c r="AG18" s="33">
        <f t="shared" si="2"/>
        <v>2.238007733743864</v>
      </c>
    </row>
    <row r="19" spans="24:34" ht="15.75" thickBot="1">
      <c r="X19" s="40" t="s">
        <v>68</v>
      </c>
      <c r="Y19" s="23">
        <f>Y18/Y10</f>
        <v>1.0846522890932808</v>
      </c>
      <c r="AA19" s="32">
        <v>7</v>
      </c>
      <c r="AB19" s="2">
        <f t="shared" si="3"/>
        <v>651.72</v>
      </c>
      <c r="AC19" s="2">
        <f t="shared" si="0"/>
        <v>652.84</v>
      </c>
      <c r="AD19" s="29">
        <v>7</v>
      </c>
      <c r="AE19" s="37">
        <f t="shared" si="4"/>
        <v>0.10741033030235048</v>
      </c>
      <c r="AF19" s="2">
        <f t="shared" si="1"/>
        <v>9.129878075699791</v>
      </c>
      <c r="AG19" s="33">
        <f t="shared" si="2"/>
        <v>0.49687198226893503</v>
      </c>
    </row>
    <row r="20" spans="24:34">
      <c r="AA20" s="32">
        <v>8</v>
      </c>
      <c r="AB20" s="2">
        <f t="shared" si="3"/>
        <v>652.84</v>
      </c>
      <c r="AC20" s="2">
        <f t="shared" si="0"/>
        <v>653.96</v>
      </c>
      <c r="AD20" s="29">
        <v>7</v>
      </c>
      <c r="AE20" s="37">
        <f t="shared" si="4"/>
        <v>7.9552791161020542E-2</v>
      </c>
      <c r="AF20" s="2">
        <f t="shared" si="1"/>
        <v>6.7619872486867463</v>
      </c>
      <c r="AG20" s="33">
        <f t="shared" si="2"/>
        <v>8.3777250243568316E-3</v>
      </c>
    </row>
    <row r="21" spans="24:34" ht="15.75" thickBot="1">
      <c r="AA21" s="6">
        <v>9</v>
      </c>
      <c r="AB21" s="7">
        <f t="shared" si="3"/>
        <v>653.96</v>
      </c>
      <c r="AC21" s="7">
        <f t="shared" si="0"/>
        <v>655.08000000000004</v>
      </c>
      <c r="AD21" s="34">
        <v>13</v>
      </c>
      <c r="AE21" s="43">
        <f>1-_xlfn.NORM.DIST(AB21,650,$Y$14,1)</f>
        <v>0.11072105266335941</v>
      </c>
      <c r="AF21" s="7">
        <f t="shared" si="1"/>
        <v>9.4112894763855497</v>
      </c>
      <c r="AG21" s="35">
        <f>POWER(AD21-AF21,2)/AF21</f>
        <v>1.3684461895063589</v>
      </c>
    </row>
    <row r="22" spans="24:34">
      <c r="X22" s="28" t="s">
        <v>21</v>
      </c>
      <c r="Y22" s="28" t="s">
        <v>1</v>
      </c>
      <c r="AD22" s="44"/>
      <c r="AE22" s="45">
        <f>SUM(AE13:AE21)</f>
        <v>1</v>
      </c>
      <c r="AF22" s="45">
        <f>SUM(AF13:AF21)</f>
        <v>85</v>
      </c>
      <c r="AG22" s="46">
        <f>SUM(AG13:AG21)</f>
        <v>17.008259432061781</v>
      </c>
      <c r="AH22" s="47" t="s">
        <v>7</v>
      </c>
    </row>
    <row r="23" spans="24:34">
      <c r="X23" s="25">
        <v>646.12</v>
      </c>
      <c r="Y23" s="26">
        <v>18</v>
      </c>
      <c r="AA23" s="48"/>
      <c r="AB23" s="48"/>
      <c r="AF23" s="30"/>
      <c r="AG23" s="30"/>
    </row>
    <row r="24" spans="24:34">
      <c r="X24" s="25">
        <v>647.24</v>
      </c>
      <c r="Y24" s="26">
        <v>9</v>
      </c>
      <c r="AA24" s="1" t="s">
        <v>11</v>
      </c>
      <c r="AF24" s="30"/>
      <c r="AG24" s="30"/>
    </row>
    <row r="25" spans="24:34">
      <c r="X25" s="25">
        <v>648.36</v>
      </c>
      <c r="Y25" s="26">
        <v>11</v>
      </c>
      <c r="AA25" t="s">
        <v>22</v>
      </c>
      <c r="AB25">
        <f>_xlfn.CHISQ.INV.RT(0.01,7)</f>
        <v>18.475306906582361</v>
      </c>
      <c r="AF25" s="30"/>
      <c r="AG25" s="30"/>
    </row>
    <row r="26" spans="24:34">
      <c r="X26" s="25">
        <v>649.48</v>
      </c>
      <c r="Y26" s="26">
        <v>10</v>
      </c>
      <c r="AA26" t="s">
        <v>13</v>
      </c>
      <c r="AF26" s="30"/>
      <c r="AG26" s="30"/>
    </row>
    <row r="27" spans="24:34">
      <c r="X27" s="25">
        <v>650.6</v>
      </c>
      <c r="Y27" s="26">
        <v>4</v>
      </c>
      <c r="AA27" t="s">
        <v>69</v>
      </c>
      <c r="AF27" s="30"/>
      <c r="AG27" s="30"/>
    </row>
    <row r="28" spans="24:34">
      <c r="X28" s="25">
        <v>651.72</v>
      </c>
      <c r="Y28" s="26">
        <v>6</v>
      </c>
      <c r="AA28" s="109" t="s">
        <v>70</v>
      </c>
      <c r="AB28" s="109"/>
      <c r="AC28" s="109"/>
      <c r="AD28" s="109"/>
      <c r="AE28" s="109"/>
      <c r="AF28" s="109"/>
      <c r="AG28" s="30"/>
    </row>
    <row r="29" spans="24:34">
      <c r="X29" s="25">
        <v>652.84</v>
      </c>
      <c r="Y29" s="26">
        <v>7</v>
      </c>
      <c r="AA29" s="109"/>
      <c r="AB29" s="109"/>
      <c r="AC29" s="109"/>
      <c r="AD29" s="109"/>
      <c r="AE29" s="109"/>
      <c r="AF29" s="109"/>
      <c r="AG29" s="30"/>
    </row>
    <row r="30" spans="24:34">
      <c r="X30" s="25">
        <v>653.96</v>
      </c>
      <c r="Y30" s="26">
        <v>7</v>
      </c>
      <c r="AA30" s="24"/>
      <c r="AF30" s="30"/>
      <c r="AG30" s="30"/>
    </row>
    <row r="31" spans="24:34">
      <c r="X31" s="25">
        <v>655.08000000000004</v>
      </c>
      <c r="Y31" s="26">
        <v>13</v>
      </c>
      <c r="AA31" s="24"/>
      <c r="AF31" s="30"/>
      <c r="AG31" s="30"/>
    </row>
    <row r="32" spans="24:34" ht="15.75" thickBot="1">
      <c r="X32" s="27" t="s">
        <v>71</v>
      </c>
      <c r="Y32" s="27">
        <v>0</v>
      </c>
      <c r="AA32" s="24"/>
      <c r="AF32" s="30"/>
      <c r="AG32" s="30"/>
    </row>
    <row r="33" spans="27:33">
      <c r="AA33" s="24"/>
      <c r="AF33" s="30"/>
      <c r="AG33" s="30"/>
    </row>
    <row r="34" spans="27:33">
      <c r="AG34" s="31"/>
    </row>
  </sheetData>
  <sortState xmlns:xlrd2="http://schemas.microsoft.com/office/spreadsheetml/2017/richdata2" ref="X23:X31">
    <sortCondition ref="X23"/>
  </sortState>
  <mergeCells count="2">
    <mergeCell ref="A1:Z2"/>
    <mergeCell ref="AA28:AF2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2021BA6F6D45419DA3C7E381C356DD" ma:contentTypeVersion="12" ma:contentTypeDescription="Create a new document." ma:contentTypeScope="" ma:versionID="f5c216bedfe3dee8a30d467e5d9bdeb9">
  <xsd:schema xmlns:xsd="http://www.w3.org/2001/XMLSchema" xmlns:xs="http://www.w3.org/2001/XMLSchema" xmlns:p="http://schemas.microsoft.com/office/2006/metadata/properties" xmlns:ns3="21a9a82a-555b-4adc-9cfb-1fded7981f7f" xmlns:ns4="0fad08f5-3708-4ef3-b8d5-b961ab3071c9" targetNamespace="http://schemas.microsoft.com/office/2006/metadata/properties" ma:root="true" ma:fieldsID="02993f5aa6a4f127d2c52c59f998d8c0" ns3:_="" ns4:_="">
    <xsd:import namespace="21a9a82a-555b-4adc-9cfb-1fded7981f7f"/>
    <xsd:import namespace="0fad08f5-3708-4ef3-b8d5-b961ab3071c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9a82a-555b-4adc-9cfb-1fded7981f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ad08f5-3708-4ef3-b8d5-b961ab3071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4D2F14-CFEF-41C8-B8E7-FC2CC851165B}"/>
</file>

<file path=customXml/itemProps2.xml><?xml version="1.0" encoding="utf-8"?>
<ds:datastoreItem xmlns:ds="http://schemas.openxmlformats.org/officeDocument/2006/customXml" ds:itemID="{31EF09D1-D982-4E1F-B927-CFB1E9B5F5A3}"/>
</file>

<file path=customXml/itemProps3.xml><?xml version="1.0" encoding="utf-8"?>
<ds:datastoreItem xmlns:ds="http://schemas.openxmlformats.org/officeDocument/2006/customXml" ds:itemID="{EAEE89E9-C145-4938-A1CB-27B7092EB6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De León</dc:creator>
  <cp:keywords/>
  <dc:description/>
  <cp:lastModifiedBy/>
  <cp:revision/>
  <dcterms:created xsi:type="dcterms:W3CDTF">2021-06-28T21:07:08Z</dcterms:created>
  <dcterms:modified xsi:type="dcterms:W3CDTF">2021-06-29T17:25:38Z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0x010100322021BA6F6D45419DA3C7E381C356DD</vt:lpwstr>
  </property>
</Properties>
</file>