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xr:revisionPtr revIDLastSave="0" documentId="13_ncr:1_{5ED22B3D-4D0A-4E83-998A-373BCC827015}" xr6:coauthVersionLast="47" xr6:coauthVersionMax="47" xr10:uidLastSave="{00000000-0000-0000-0000-000000000000}"/>
  <bookViews>
    <workbookView xWindow="-120" yWindow="-120" windowWidth="20730" windowHeight="11160" activeTab="1" xr2:uid="{76189E6D-1320-4B01-A506-CB27B9C411C2}"/>
  </bookViews>
  <sheets>
    <sheet name="Bondad de ajuste" sheetId="1" r:id="rId1"/>
    <sheet name="Tabla_Contingencia" sheetId="2" r:id="rId2"/>
  </sheets>
  <definedNames>
    <definedName name="_xlchart.v1.0" hidden="1">'Bondad de ajuste'!$A$1</definedName>
    <definedName name="_xlchart.v1.1" hidden="1">'Bondad de ajuste'!$A$2:$A$40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" l="1"/>
  <c r="M24" i="1"/>
  <c r="G30" i="2" l="1"/>
  <c r="I11" i="2"/>
  <c r="I10" i="2"/>
  <c r="I12" i="2" s="1"/>
  <c r="H12" i="2"/>
  <c r="H15" i="2" s="1"/>
  <c r="H18" i="2" s="1"/>
  <c r="G12" i="2"/>
  <c r="G15" i="2" s="1"/>
  <c r="G18" i="2" s="1"/>
  <c r="C3" i="2"/>
  <c r="C29" i="2"/>
  <c r="C4" i="2"/>
  <c r="C30" i="2"/>
  <c r="C31" i="2"/>
  <c r="C32" i="2"/>
  <c r="C5" i="2"/>
  <c r="C6" i="2"/>
  <c r="C7" i="2"/>
  <c r="C33" i="2"/>
  <c r="C8" i="2"/>
  <c r="C9" i="2"/>
  <c r="C10" i="2"/>
  <c r="C11" i="2"/>
  <c r="C12" i="2"/>
  <c r="C13" i="2"/>
  <c r="C14" i="2"/>
  <c r="C34" i="2"/>
  <c r="C35" i="2"/>
  <c r="C36" i="2"/>
  <c r="C15" i="2"/>
  <c r="C37" i="2"/>
  <c r="C16" i="2"/>
  <c r="C17" i="2"/>
  <c r="C18" i="2"/>
  <c r="C19" i="2"/>
  <c r="C20" i="2"/>
  <c r="C21" i="2"/>
  <c r="C38" i="2"/>
  <c r="C22" i="2"/>
  <c r="C23" i="2"/>
  <c r="C24" i="2"/>
  <c r="C25" i="2"/>
  <c r="C39" i="2"/>
  <c r="C40" i="2"/>
  <c r="C26" i="2"/>
  <c r="C27" i="2"/>
  <c r="C28" i="2"/>
  <c r="C2" i="2"/>
  <c r="M57" i="1"/>
  <c r="Q44" i="1"/>
  <c r="R44" i="1" s="1"/>
  <c r="Q48" i="1"/>
  <c r="R48" i="1" s="1"/>
  <c r="P48" i="1"/>
  <c r="P45" i="1"/>
  <c r="Q45" i="1" s="1"/>
  <c r="R45" i="1" s="1"/>
  <c r="P46" i="1"/>
  <c r="Q46" i="1" s="1"/>
  <c r="R46" i="1" s="1"/>
  <c r="P47" i="1"/>
  <c r="Q47" i="1" s="1"/>
  <c r="R47" i="1" s="1"/>
  <c r="P43" i="1"/>
  <c r="Q43" i="1" s="1"/>
  <c r="P44" i="1"/>
  <c r="O49" i="1"/>
  <c r="F17" i="1"/>
  <c r="Q49" i="1" l="1"/>
  <c r="R43" i="1"/>
  <c r="R49" i="1" s="1"/>
  <c r="M51" i="1" s="1"/>
  <c r="G14" i="2"/>
  <c r="G17" i="2" s="1"/>
  <c r="H14" i="2"/>
  <c r="H17" i="2" s="1"/>
  <c r="P49" i="1"/>
  <c r="I18" i="2" l="1"/>
  <c r="G27" i="2" s="1"/>
  <c r="M15" i="1"/>
  <c r="M13" i="1"/>
  <c r="M32" i="1" l="1"/>
  <c r="D11" i="1"/>
  <c r="E11" i="1" s="1"/>
  <c r="D7" i="1"/>
  <c r="D8" i="1" s="1"/>
  <c r="D6" i="1"/>
  <c r="E12" i="1" l="1"/>
  <c r="G11" i="1"/>
  <c r="H11" i="1" s="1"/>
  <c r="I11" i="1"/>
  <c r="D13" i="1"/>
  <c r="E13" i="1"/>
  <c r="G13" i="1" s="1"/>
  <c r="H13" i="1" s="1"/>
  <c r="I13" i="1" s="1"/>
  <c r="D12" i="1"/>
  <c r="D14" i="1"/>
  <c r="G12" i="1" l="1"/>
  <c r="H12" i="1" s="1"/>
  <c r="E14" i="1"/>
  <c r="G14" i="1" s="1"/>
  <c r="H14" i="1" s="1"/>
  <c r="I14" i="1" s="1"/>
  <c r="I12" i="1" l="1"/>
  <c r="D15" i="1"/>
  <c r="E15" i="1"/>
  <c r="G15" i="1" s="1"/>
  <c r="H15" i="1" s="1"/>
  <c r="I15" i="1" s="1"/>
  <c r="I17" i="1" l="1"/>
  <c r="M18" i="1" s="1"/>
  <c r="G17" i="1"/>
  <c r="E16" i="1"/>
  <c r="D16" i="1"/>
  <c r="G16" i="1" s="1"/>
  <c r="H16" i="1" s="1"/>
  <c r="I16" i="1" s="1"/>
  <c r="H17" i="1" l="1"/>
</calcChain>
</file>

<file path=xl/sharedStrings.xml><?xml version="1.0" encoding="utf-8"?>
<sst xmlns="http://schemas.openxmlformats.org/spreadsheetml/2006/main" count="132" uniqueCount="65">
  <si>
    <t>ESTATURAS</t>
  </si>
  <si>
    <t>n</t>
  </si>
  <si>
    <t>max</t>
  </si>
  <si>
    <t>min</t>
  </si>
  <si>
    <t xml:space="preserve">rango </t>
  </si>
  <si>
    <t># clases</t>
  </si>
  <si>
    <t>ancho de la clase</t>
  </si>
  <si>
    <t>clases</t>
  </si>
  <si>
    <t>Li</t>
  </si>
  <si>
    <t>Ls</t>
  </si>
  <si>
    <t>Frecuencia</t>
  </si>
  <si>
    <t>Problema principal</t>
  </si>
  <si>
    <t>P(alumno mida mas 1.70)</t>
  </si>
  <si>
    <t>PRIMERO necesitamos una distribucion</t>
  </si>
  <si>
    <t>Hipotesis</t>
  </si>
  <si>
    <t>H0: la distr de las estaturas provienen de dist normal</t>
  </si>
  <si>
    <t>Ha: proviene de alguna otra distr</t>
  </si>
  <si>
    <t>Estimacion de parametros en distr normal</t>
  </si>
  <si>
    <t>media</t>
  </si>
  <si>
    <t>varianza</t>
  </si>
  <si>
    <t>probabilidad</t>
  </si>
  <si>
    <t>frecuencia esperada</t>
  </si>
  <si>
    <t>des. Es</t>
  </si>
  <si>
    <t>cociente</t>
  </si>
  <si>
    <t>EP</t>
  </si>
  <si>
    <t>X2</t>
  </si>
  <si>
    <t>α</t>
  </si>
  <si>
    <t>Region de rechazo</t>
  </si>
  <si>
    <t>k</t>
  </si>
  <si>
    <t>t</t>
  </si>
  <si>
    <t>X2 de tabla</t>
  </si>
  <si>
    <t>Rechazo H0 si  1.96 &gt; 7.8</t>
  </si>
  <si>
    <t>No rechazo H0</t>
  </si>
  <si>
    <t>Conclusión</t>
  </si>
  <si>
    <t>Con un 95% de confianza decimos que los datos</t>
  </si>
  <si>
    <t>provienen de una distribución normal</t>
  </si>
  <si>
    <t>P(X &gt; 1.70)</t>
  </si>
  <si>
    <t>H0: las estaturas provienen de distr. Normal con media 1.70</t>
  </si>
  <si>
    <t xml:space="preserve">H1: otra distr. </t>
  </si>
  <si>
    <t>X</t>
  </si>
  <si>
    <t>Región de rechazo</t>
  </si>
  <si>
    <t>Rechazo H0 si 8.31 &gt; 9.48</t>
  </si>
  <si>
    <t xml:space="preserve">Con un 95% de confianza, decimos que hay evidencia </t>
  </si>
  <si>
    <t>suficiente para afirmar que las estaturas</t>
  </si>
  <si>
    <t>provienen de una distr. Normal con media 1.70</t>
  </si>
  <si>
    <t>SEXO</t>
  </si>
  <si>
    <t>M</t>
  </si>
  <si>
    <t>H</t>
  </si>
  <si>
    <t>ASIGNACIÓN</t>
  </si>
  <si>
    <t>"Partición con respecto a la medeia, generando dos clasificaciones"</t>
  </si>
  <si>
    <t>"Participación respecto a la mediana, generando dos clasificaciones</t>
  </si>
  <si>
    <t>"Participación respecto a los cuartiles, generando 4 clasificaciones</t>
  </si>
  <si>
    <t>"Participación considerando media nacional, generando dos participaciones"</t>
  </si>
  <si>
    <t>Sexo alumno</t>
  </si>
  <si>
    <t>Clasificacion</t>
  </si>
  <si>
    <t>Estatura</t>
  </si>
  <si>
    <t>B</t>
  </si>
  <si>
    <t>A</t>
  </si>
  <si>
    <t>Esperados</t>
  </si>
  <si>
    <t>Cocientes</t>
  </si>
  <si>
    <t>H0: la clasificacion de estatura no depende del sexo del alumno</t>
  </si>
  <si>
    <t>Ha: la clasificacion de estatura depende del sexo del alumno</t>
  </si>
  <si>
    <t>Rechazo H0 si .05 &gt; 6.6</t>
  </si>
  <si>
    <t>Con 99% de confianza, decimos que la clasificacion</t>
  </si>
  <si>
    <t>de estatura no depende del sexo del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</si>
</sst>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1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/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 applyBorder="1"/>
    <xf numFmtId="0" fontId="0" fillId="8" borderId="0" xfId="0" applyFill="1"/>
    <xf numFmtId="0" fontId="0" fillId="8" borderId="0" xfId="0" applyFill="1" applyBorder="1"/>
    <xf numFmtId="0" fontId="0" fillId="9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5" borderId="1" xfId="0" applyFill="1" applyBorder="1"/>
    <xf numFmtId="0" fontId="0" fillId="11" borderId="1" xfId="0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Estaturas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Estaturas</a:t>
          </a:r>
        </a:p>
      </cx:txPr>
    </cx:title>
    <cx:plotArea>
      <cx:plotAreaRegion>
        <cx:series layoutId="clusteredColumn" uniqueId="{CA4B6751-3697-48CE-819B-75D8E234A6B6}">
          <cx:tx>
            <cx:txData>
              <cx:f>_xlchart.v1.0</cx:f>
              <cx:v>ESTATURAS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microsoft.com/office/2014/relationships/chartEx" Target="../charts/chartEx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21</xdr:row>
      <xdr:rowOff>42861</xdr:rowOff>
    </xdr:from>
    <xdr:to>
      <xdr:col>10</xdr:col>
      <xdr:colOff>723901</xdr:colOff>
      <xdr:row>36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602BCB9A-32C5-41E9-9BAC-BD5707D4AD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0" y="4043361"/>
              <a:ext cx="8839201" cy="29003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444901</xdr:colOff>
      <xdr:row>11</xdr:row>
      <xdr:rowOff>28575</xdr:rowOff>
    </xdr:from>
    <xdr:to>
      <xdr:col>17</xdr:col>
      <xdr:colOff>741323</xdr:colOff>
      <xdr:row>15</xdr:row>
      <xdr:rowOff>66675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F5F2CD6-6075-43D7-A7A4-D2DF350E7A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7435" t="63022" b="23390"/>
        <a:stretch/>
      </xdr:blipFill>
      <xdr:spPr>
        <a:xfrm>
          <a:off x="13046476" y="2124075"/>
          <a:ext cx="2363347" cy="800100"/>
        </a:xfrm>
        <a:prstGeom prst="rect">
          <a:avLst/>
        </a:prstGeom>
      </xdr:spPr>
    </xdr:pic>
    <xdr:clientData/>
  </xdr:twoCellAnchor>
  <xdr:twoCellAnchor editAs="oneCell">
    <xdr:from>
      <xdr:col>16</xdr:col>
      <xdr:colOff>133490</xdr:colOff>
      <xdr:row>16</xdr:row>
      <xdr:rowOff>142874</xdr:rowOff>
    </xdr:from>
    <xdr:to>
      <xdr:col>23</xdr:col>
      <xdr:colOff>373128</xdr:colOff>
      <xdr:row>28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BD8642-EACC-4F76-AEAC-ACFBF47348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159" t="27845" r="13045" b="17547"/>
        <a:stretch/>
      </xdr:blipFill>
      <xdr:spPr>
        <a:xfrm>
          <a:off x="13744715" y="3190874"/>
          <a:ext cx="6040363" cy="2324101"/>
        </a:xfrm>
        <a:prstGeom prst="rect">
          <a:avLst/>
        </a:prstGeom>
      </xdr:spPr>
    </xdr:pic>
    <xdr:clientData/>
  </xdr:twoCellAnchor>
  <xdr:twoCellAnchor editAs="oneCell">
    <xdr:from>
      <xdr:col>18</xdr:col>
      <xdr:colOff>733425</xdr:colOff>
      <xdr:row>38</xdr:row>
      <xdr:rowOff>0</xdr:rowOff>
    </xdr:from>
    <xdr:to>
      <xdr:col>26</xdr:col>
      <xdr:colOff>8467</xdr:colOff>
      <xdr:row>48</xdr:row>
      <xdr:rowOff>161723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BF9A92-D911-4CCA-8EA6-4E173FD18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35375" y="7239000"/>
          <a:ext cx="5371042" cy="20667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6</xdr:row>
      <xdr:rowOff>19050</xdr:rowOff>
    </xdr:from>
    <xdr:to>
      <xdr:col>21</xdr:col>
      <xdr:colOff>258302</xdr:colOff>
      <xdr:row>23</xdr:row>
      <xdr:rowOff>78772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048256-91D7-4B79-B6AC-1FADA04B6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0" y="1162050"/>
          <a:ext cx="8602202" cy="3298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E86A-E44E-4F5F-8E73-0C2265634F50}">
  <dimension ref="A1:S64"/>
  <sheetViews>
    <sheetView topLeftCell="I34" workbookViewId="0">
      <selection activeCell="M13" sqref="M13"/>
    </sheetView>
  </sheetViews>
  <sheetFormatPr baseColWidth="10" defaultRowHeight="15" x14ac:dyDescent="0.25"/>
  <cols>
    <col min="3" max="3" width="15.85546875" customWidth="1"/>
    <col min="7" max="7" width="13.42578125" customWidth="1"/>
    <col min="8" max="8" width="19.5703125" customWidth="1"/>
    <col min="12" max="12" width="14" customWidth="1"/>
    <col min="14" max="14" width="14.42578125" customWidth="1"/>
    <col min="16" max="16" width="12.5703125" customWidth="1"/>
    <col min="17" max="17" width="18.42578125" customWidth="1"/>
  </cols>
  <sheetData>
    <row r="1" spans="1:15" x14ac:dyDescent="0.25">
      <c r="A1" t="s">
        <v>0</v>
      </c>
    </row>
    <row r="2" spans="1:15" x14ac:dyDescent="0.25">
      <c r="A2">
        <v>1.51</v>
      </c>
    </row>
    <row r="3" spans="1:15" x14ac:dyDescent="0.25">
      <c r="A3">
        <v>1.53</v>
      </c>
      <c r="C3" s="8" t="s">
        <v>1</v>
      </c>
      <c r="D3" s="6">
        <v>39</v>
      </c>
      <c r="L3" s="10" t="s">
        <v>11</v>
      </c>
      <c r="M3" s="10"/>
    </row>
    <row r="4" spans="1:15" x14ac:dyDescent="0.25">
      <c r="A4">
        <v>1.53</v>
      </c>
      <c r="C4" s="8" t="s">
        <v>2</v>
      </c>
      <c r="D4" s="6">
        <v>1.88</v>
      </c>
      <c r="L4" s="10" t="s">
        <v>12</v>
      </c>
      <c r="M4" s="10"/>
    </row>
    <row r="5" spans="1:15" x14ac:dyDescent="0.25">
      <c r="A5">
        <v>1.54</v>
      </c>
      <c r="C5" s="8" t="s">
        <v>3</v>
      </c>
      <c r="D5" s="6">
        <v>1.51</v>
      </c>
    </row>
    <row r="6" spans="1:15" x14ac:dyDescent="0.25">
      <c r="A6">
        <v>1.54</v>
      </c>
      <c r="C6" s="8" t="s">
        <v>4</v>
      </c>
      <c r="D6" s="6">
        <f>D4-D5</f>
        <v>0.36999999999999988</v>
      </c>
      <c r="L6" s="10" t="s">
        <v>13</v>
      </c>
      <c r="M6" s="10"/>
      <c r="N6" s="10"/>
    </row>
    <row r="7" spans="1:15" x14ac:dyDescent="0.25">
      <c r="A7">
        <v>1.55</v>
      </c>
      <c r="C7" s="8" t="s">
        <v>5</v>
      </c>
      <c r="D7" s="6">
        <f>ROUNDDOWN(SQRT(D3),0)</f>
        <v>6</v>
      </c>
    </row>
    <row r="8" spans="1:15" x14ac:dyDescent="0.25">
      <c r="A8">
        <v>1.57</v>
      </c>
      <c r="C8" s="8" t="s">
        <v>6</v>
      </c>
      <c r="D8" s="6">
        <f>(A40-A2)/D7</f>
        <v>6.1666666666666647E-2</v>
      </c>
      <c r="L8" s="11" t="s">
        <v>14</v>
      </c>
    </row>
    <row r="9" spans="1:15" x14ac:dyDescent="0.25">
      <c r="A9">
        <v>1.57</v>
      </c>
      <c r="L9" t="s">
        <v>15</v>
      </c>
    </row>
    <row r="10" spans="1:15" x14ac:dyDescent="0.25">
      <c r="A10">
        <v>1.58</v>
      </c>
      <c r="C10" s="9" t="s">
        <v>7</v>
      </c>
      <c r="D10" s="9" t="s">
        <v>8</v>
      </c>
      <c r="E10" s="9" t="s">
        <v>9</v>
      </c>
      <c r="F10" s="9" t="s">
        <v>10</v>
      </c>
      <c r="G10" s="9" t="s">
        <v>20</v>
      </c>
      <c r="H10" s="9" t="s">
        <v>21</v>
      </c>
      <c r="I10" s="9" t="s">
        <v>23</v>
      </c>
      <c r="L10" t="s">
        <v>16</v>
      </c>
    </row>
    <row r="11" spans="1:15" x14ac:dyDescent="0.25">
      <c r="A11">
        <v>1.58</v>
      </c>
      <c r="C11" s="6">
        <v>1</v>
      </c>
      <c r="D11" s="6">
        <f>D5</f>
        <v>1.51</v>
      </c>
      <c r="E11" s="6">
        <f>D11+$D$8</f>
        <v>1.5716666666666668</v>
      </c>
      <c r="F11" s="7">
        <v>8</v>
      </c>
      <c r="G11" s="6">
        <f>_xlfn.NORM.DIST(E11,$M$13,$M$15,1)</f>
        <v>0.14935911146239397</v>
      </c>
      <c r="H11" s="6">
        <f>$D$3*G11</f>
        <v>5.8250053470333647</v>
      </c>
      <c r="I11" s="6">
        <f>POWER(F11-H11,2)/H11</f>
        <v>0.81211972497891649</v>
      </c>
    </row>
    <row r="12" spans="1:15" x14ac:dyDescent="0.25">
      <c r="A12">
        <v>1.59</v>
      </c>
      <c r="C12" s="6">
        <v>2</v>
      </c>
      <c r="D12" s="6">
        <f>E11</f>
        <v>1.5716666666666668</v>
      </c>
      <c r="E12" s="6">
        <f>E11+$D$8</f>
        <v>1.6333333333333333</v>
      </c>
      <c r="F12" s="7">
        <v>5</v>
      </c>
      <c r="G12" s="6">
        <f>_xlfn.NORM.DIST(E12,$M$13,$M$15,1)-_xlfn.NORM.DIST(D12,$M$13,$M$15,1)</f>
        <v>0.20302781395482758</v>
      </c>
      <c r="H12" s="6">
        <f t="shared" ref="H12:H16" si="0">$D$3*G12</f>
        <v>7.9180847442382758</v>
      </c>
      <c r="I12" s="6">
        <f t="shared" ref="I12:I15" si="1">POWER(F12-H12,2)/H12</f>
        <v>1.0754139226348143</v>
      </c>
      <c r="L12" s="14" t="s">
        <v>17</v>
      </c>
      <c r="M12" s="14"/>
      <c r="N12" s="14"/>
      <c r="O12" s="12"/>
    </row>
    <row r="13" spans="1:15" x14ac:dyDescent="0.25">
      <c r="A13">
        <v>1.59</v>
      </c>
      <c r="C13" s="6">
        <v>3</v>
      </c>
      <c r="D13" s="6">
        <f t="shared" ref="D13:D16" si="2">E12</f>
        <v>1.6333333333333333</v>
      </c>
      <c r="E13" s="6">
        <f t="shared" ref="E13:E16" si="3">E12+$D$8</f>
        <v>1.6949999999999998</v>
      </c>
      <c r="F13" s="7">
        <v>10</v>
      </c>
      <c r="G13" s="6">
        <f t="shared" ref="G13:G14" si="4">_xlfn.NORM.DIST(E13,$M$13,$M$15,1)-_xlfn.NORM.DIST(D13,$M$13,$M$15,1)</f>
        <v>0.25841802164266198</v>
      </c>
      <c r="H13" s="6">
        <f t="shared" si="0"/>
        <v>10.078302844063817</v>
      </c>
      <c r="I13" s="6">
        <f t="shared" si="1"/>
        <v>6.0836983005465304E-4</v>
      </c>
      <c r="L13" s="6" t="s">
        <v>18</v>
      </c>
      <c r="M13" s="6">
        <f>AVERAGE(A2:A40)</f>
        <v>1.6687179487179487</v>
      </c>
    </row>
    <row r="14" spans="1:15" x14ac:dyDescent="0.25">
      <c r="A14">
        <v>1.62</v>
      </c>
      <c r="C14" s="6">
        <v>4</v>
      </c>
      <c r="D14" s="6">
        <f t="shared" si="2"/>
        <v>1.6949999999999998</v>
      </c>
      <c r="E14" s="6">
        <f t="shared" si="3"/>
        <v>1.7566666666666664</v>
      </c>
      <c r="F14" s="7">
        <v>9</v>
      </c>
      <c r="G14" s="6">
        <f t="shared" si="4"/>
        <v>0.2160269050621193</v>
      </c>
      <c r="H14" s="6">
        <f t="shared" si="0"/>
        <v>8.4250492974226532</v>
      </c>
      <c r="I14" s="6">
        <f t="shared" si="1"/>
        <v>3.92363651207727E-2</v>
      </c>
      <c r="L14" s="6" t="s">
        <v>19</v>
      </c>
      <c r="M14" s="6">
        <f>_xlfn.VAR.S(A2:A40)</f>
        <v>8.7219973009446655E-3</v>
      </c>
    </row>
    <row r="15" spans="1:15" x14ac:dyDescent="0.25">
      <c r="A15">
        <v>1.64</v>
      </c>
      <c r="C15" s="6">
        <v>5</v>
      </c>
      <c r="D15" s="6">
        <f t="shared" si="2"/>
        <v>1.7566666666666664</v>
      </c>
      <c r="E15" s="6">
        <f t="shared" si="3"/>
        <v>1.8183333333333329</v>
      </c>
      <c r="F15" s="7">
        <v>5</v>
      </c>
      <c r="G15" s="6">
        <f>_xlfn.NORM.DIST(E15,$M$13,$M$15,1)-_xlfn.NORM.DIST(D15,$M$13,$M$15,1)</f>
        <v>0.11859269543872486</v>
      </c>
      <c r="H15" s="6">
        <f t="shared" si="0"/>
        <v>4.6251151221102695</v>
      </c>
      <c r="I15" s="6">
        <f t="shared" si="1"/>
        <v>3.0385983474996298E-2</v>
      </c>
      <c r="L15" s="6" t="s">
        <v>22</v>
      </c>
      <c r="M15" s="6">
        <f>SQRT(M14)</f>
        <v>9.339163399868676E-2</v>
      </c>
    </row>
    <row r="16" spans="1:15" x14ac:dyDescent="0.25">
      <c r="A16">
        <v>1.64</v>
      </c>
      <c r="C16" s="6">
        <v>6</v>
      </c>
      <c r="D16" s="6">
        <f t="shared" si="2"/>
        <v>1.8183333333333329</v>
      </c>
      <c r="E16" s="6">
        <f t="shared" si="3"/>
        <v>1.8799999999999994</v>
      </c>
      <c r="F16" s="7">
        <v>2</v>
      </c>
      <c r="G16" s="6">
        <f>1-_xlfn.NORM.DIST(D16,$M$13,$M$15,1)</f>
        <v>5.4575452439272309E-2</v>
      </c>
      <c r="H16" s="6">
        <f t="shared" si="0"/>
        <v>2.1284426451316198</v>
      </c>
      <c r="I16" s="6">
        <f>POWER(F16-H16,2)/H16</f>
        <v>7.7509784565451822E-3</v>
      </c>
    </row>
    <row r="17" spans="1:15" x14ac:dyDescent="0.25">
      <c r="A17">
        <v>1.65</v>
      </c>
      <c r="F17" s="13">
        <f>SUM(F11:F16)</f>
        <v>39</v>
      </c>
      <c r="G17" s="13">
        <f>SUM(G11:G16)</f>
        <v>1</v>
      </c>
      <c r="H17" s="13">
        <f>SUM(H11:H16)</f>
        <v>39.000000000000007</v>
      </c>
      <c r="I17" s="13">
        <f>SUM(I11:I16)</f>
        <v>1.9655153444960998</v>
      </c>
      <c r="L17" s="11" t="s">
        <v>24</v>
      </c>
    </row>
    <row r="18" spans="1:15" x14ac:dyDescent="0.25">
      <c r="A18">
        <v>1.65</v>
      </c>
      <c r="D18" s="5"/>
      <c r="L18" s="16" t="s">
        <v>25</v>
      </c>
      <c r="M18" s="16">
        <f>I17</f>
        <v>1.9655153444960998</v>
      </c>
    </row>
    <row r="19" spans="1:15" x14ac:dyDescent="0.25">
      <c r="A19">
        <v>1.68</v>
      </c>
      <c r="D19" s="3"/>
      <c r="G19" s="1"/>
      <c r="I19" s="2"/>
    </row>
    <row r="20" spans="1:15" x14ac:dyDescent="0.25">
      <c r="A20">
        <v>1.68</v>
      </c>
      <c r="D20" s="3"/>
      <c r="G20" s="1"/>
      <c r="I20" s="2"/>
      <c r="L20" s="11" t="s">
        <v>27</v>
      </c>
      <c r="M20" s="11"/>
    </row>
    <row r="21" spans="1:15" x14ac:dyDescent="0.25">
      <c r="A21">
        <v>1.68</v>
      </c>
      <c r="D21" s="3"/>
      <c r="G21" s="1"/>
      <c r="I21" s="2"/>
      <c r="L21" s="6" t="s">
        <v>26</v>
      </c>
      <c r="M21" s="6">
        <v>0.05</v>
      </c>
    </row>
    <row r="22" spans="1:15" x14ac:dyDescent="0.25">
      <c r="A22">
        <v>1.68</v>
      </c>
      <c r="D22" s="3"/>
      <c r="G22" s="1"/>
      <c r="I22" s="2"/>
      <c r="L22" s="6" t="s">
        <v>28</v>
      </c>
      <c r="M22" s="6">
        <v>6</v>
      </c>
      <c r="N22" t="s">
        <v>7</v>
      </c>
    </row>
    <row r="23" spans="1:15" x14ac:dyDescent="0.25">
      <c r="A23">
        <v>1.69</v>
      </c>
      <c r="D23" s="3"/>
      <c r="G23" s="1"/>
      <c r="I23" s="2"/>
      <c r="L23" s="6" t="s">
        <v>29</v>
      </c>
      <c r="M23" s="6">
        <v>2</v>
      </c>
    </row>
    <row r="24" spans="1:15" x14ac:dyDescent="0.25">
      <c r="A24">
        <v>1.69</v>
      </c>
      <c r="D24" s="4"/>
      <c r="L24" s="15" t="s">
        <v>30</v>
      </c>
      <c r="M24">
        <f>_xlfn.CHISQ.INV.RT(M21,M22-M23-1)</f>
        <v>7.8147279032511792</v>
      </c>
    </row>
    <row r="25" spans="1:15" x14ac:dyDescent="0.25">
      <c r="A25">
        <v>1.7</v>
      </c>
      <c r="L25" s="15" t="s">
        <v>31</v>
      </c>
    </row>
    <row r="26" spans="1:15" x14ac:dyDescent="0.25">
      <c r="A26">
        <v>1.7</v>
      </c>
      <c r="L26" s="17" t="s">
        <v>32</v>
      </c>
    </row>
    <row r="27" spans="1:15" x14ac:dyDescent="0.25">
      <c r="A27">
        <v>1.7</v>
      </c>
    </row>
    <row r="28" spans="1:15" x14ac:dyDescent="0.25">
      <c r="A28">
        <v>1.7</v>
      </c>
      <c r="L28" s="11" t="s">
        <v>33</v>
      </c>
    </row>
    <row r="29" spans="1:15" x14ac:dyDescent="0.25">
      <c r="A29">
        <v>1.72</v>
      </c>
      <c r="L29" s="16" t="s">
        <v>34</v>
      </c>
      <c r="M29" s="16"/>
      <c r="N29" s="16"/>
      <c r="O29" s="16"/>
    </row>
    <row r="30" spans="1:15" x14ac:dyDescent="0.25">
      <c r="A30">
        <v>1.72</v>
      </c>
      <c r="L30" s="16" t="s">
        <v>35</v>
      </c>
      <c r="M30" s="16"/>
      <c r="N30" s="16"/>
      <c r="O30" s="16"/>
    </row>
    <row r="31" spans="1:15" x14ac:dyDescent="0.25">
      <c r="A31">
        <v>1.72</v>
      </c>
    </row>
    <row r="32" spans="1:15" x14ac:dyDescent="0.25">
      <c r="A32">
        <v>1.74</v>
      </c>
      <c r="L32" s="16" t="s">
        <v>36</v>
      </c>
      <c r="M32" s="16">
        <f>1-_xlfn.NORM.DIST(1.7,M13,M15,1)</f>
        <v>0.36882928777640478</v>
      </c>
    </row>
    <row r="33" spans="1:19" x14ac:dyDescent="0.25">
      <c r="A33">
        <v>1.75</v>
      </c>
    </row>
    <row r="34" spans="1:19" x14ac:dyDescent="0.25">
      <c r="A34">
        <v>1.76</v>
      </c>
    </row>
    <row r="35" spans="1:19" x14ac:dyDescent="0.25">
      <c r="A35">
        <v>1.78</v>
      </c>
    </row>
    <row r="36" spans="1:19" x14ac:dyDescent="0.25">
      <c r="A36">
        <v>1.79</v>
      </c>
      <c r="Q36" s="14" t="s">
        <v>17</v>
      </c>
      <c r="R36" s="14"/>
      <c r="S36" s="14"/>
    </row>
    <row r="37" spans="1:19" x14ac:dyDescent="0.25">
      <c r="A37">
        <v>1.8</v>
      </c>
      <c r="L37" s="11" t="s">
        <v>14</v>
      </c>
      <c r="Q37" s="6" t="s">
        <v>18</v>
      </c>
      <c r="R37" s="6">
        <v>1.6687179487179487</v>
      </c>
    </row>
    <row r="38" spans="1:19" x14ac:dyDescent="0.25">
      <c r="A38">
        <v>1.81</v>
      </c>
      <c r="L38" t="s">
        <v>37</v>
      </c>
      <c r="Q38" s="6" t="s">
        <v>19</v>
      </c>
      <c r="R38" s="6">
        <v>8.7219973009446655E-3</v>
      </c>
    </row>
    <row r="39" spans="1:19" x14ac:dyDescent="0.25">
      <c r="A39">
        <v>1.83</v>
      </c>
      <c r="L39" t="s">
        <v>38</v>
      </c>
      <c r="Q39" s="6" t="s">
        <v>22</v>
      </c>
      <c r="R39" s="6">
        <v>9.339163399868676E-2</v>
      </c>
    </row>
    <row r="40" spans="1:19" x14ac:dyDescent="0.25">
      <c r="A40">
        <v>1.88</v>
      </c>
    </row>
    <row r="42" spans="1:19" x14ac:dyDescent="0.25">
      <c r="L42" s="18" t="s">
        <v>7</v>
      </c>
      <c r="M42" s="18" t="s">
        <v>8</v>
      </c>
      <c r="N42" s="18" t="s">
        <v>9</v>
      </c>
      <c r="O42" s="18" t="s">
        <v>10</v>
      </c>
      <c r="P42" s="18" t="s">
        <v>20</v>
      </c>
      <c r="Q42" s="18" t="s">
        <v>21</v>
      </c>
      <c r="R42" s="18" t="s">
        <v>23</v>
      </c>
    </row>
    <row r="43" spans="1:19" x14ac:dyDescent="0.25">
      <c r="L43" s="6">
        <v>1</v>
      </c>
      <c r="M43" s="6">
        <v>1.51</v>
      </c>
      <c r="N43" s="6">
        <v>1.5716666666666668</v>
      </c>
      <c r="O43" s="6">
        <v>8</v>
      </c>
      <c r="P43" s="6">
        <f>_xlfn.NORM.DIST(N43,1.7,$R$39,1)</f>
        <v>8.4698856834547934E-2</v>
      </c>
      <c r="Q43" s="6">
        <f>P43*$D$3</f>
        <v>3.3032554165473695</v>
      </c>
      <c r="R43" s="6">
        <f>POWER(O43-Q43,2)/Q43</f>
        <v>6.6780817407236936</v>
      </c>
    </row>
    <row r="44" spans="1:19" x14ac:dyDescent="0.25">
      <c r="L44" s="6">
        <v>2</v>
      </c>
      <c r="M44" s="6">
        <v>1.5716666666666668</v>
      </c>
      <c r="N44" s="6">
        <v>1.6333333333333333</v>
      </c>
      <c r="O44" s="6">
        <v>5</v>
      </c>
      <c r="P44" s="6">
        <f>_xlfn.NORM.DIST(N44,1.7,$R$39,1)-_xlfn.NORM.DIST(M44,1.7,$R$39,1)</f>
        <v>0.15296426171128374</v>
      </c>
      <c r="Q44" s="6">
        <f t="shared" ref="Q44:Q48" si="5">P44*$D$3</f>
        <v>5.9656062067400661</v>
      </c>
      <c r="R44" s="6">
        <f t="shared" ref="R44:R48" si="6">POWER(O44-Q44,2)/Q44</f>
        <v>0.15629515495701002</v>
      </c>
    </row>
    <row r="45" spans="1:19" x14ac:dyDescent="0.25">
      <c r="L45" s="6">
        <v>3</v>
      </c>
      <c r="M45" s="6">
        <v>1.6333333333333333</v>
      </c>
      <c r="N45" s="6">
        <v>1.6949999999999998</v>
      </c>
      <c r="O45" s="6">
        <v>10</v>
      </c>
      <c r="P45" s="6">
        <f t="shared" ref="P45:P47" si="7">_xlfn.NORM.DIST(N45,1.7,$R$39,1)-_xlfn.NORM.DIST(M45,1.7,$R$39,1)</f>
        <v>0.24098851421805936</v>
      </c>
      <c r="Q45" s="6">
        <f t="shared" si="5"/>
        <v>9.3985520545043144</v>
      </c>
      <c r="R45" s="6">
        <f t="shared" si="6"/>
        <v>3.8488868183436324E-2</v>
      </c>
    </row>
    <row r="46" spans="1:19" x14ac:dyDescent="0.25">
      <c r="L46" s="6">
        <v>4</v>
      </c>
      <c r="M46" s="6">
        <v>1.6949999999999998</v>
      </c>
      <c r="N46" s="6">
        <v>1.7566666666666664</v>
      </c>
      <c r="O46" s="6">
        <v>9</v>
      </c>
      <c r="P46" s="6">
        <f t="shared" si="7"/>
        <v>0.24934454367317277</v>
      </c>
      <c r="Q46" s="6">
        <f t="shared" si="5"/>
        <v>9.7244372032537374</v>
      </c>
      <c r="R46" s="6">
        <f t="shared" si="6"/>
        <v>5.3968085811947945E-2</v>
      </c>
    </row>
    <row r="47" spans="1:19" x14ac:dyDescent="0.25">
      <c r="L47" s="6">
        <v>5</v>
      </c>
      <c r="M47" s="6">
        <v>1.7566666666666664</v>
      </c>
      <c r="N47" s="6">
        <v>1.8183333333333329</v>
      </c>
      <c r="O47" s="6">
        <v>5</v>
      </c>
      <c r="P47" s="6">
        <f t="shared" si="7"/>
        <v>0.16943791885655635</v>
      </c>
      <c r="Q47" s="6">
        <f t="shared" si="5"/>
        <v>6.6080788354056974</v>
      </c>
      <c r="R47" s="6">
        <f t="shared" si="6"/>
        <v>0.39132667834175189</v>
      </c>
    </row>
    <row r="48" spans="1:19" x14ac:dyDescent="0.25">
      <c r="L48" s="6">
        <v>6</v>
      </c>
      <c r="M48" s="6">
        <v>1.8183333333333329</v>
      </c>
      <c r="N48" s="6">
        <v>1.8799999999999994</v>
      </c>
      <c r="O48" s="6">
        <v>2</v>
      </c>
      <c r="P48" s="6">
        <f>1-_xlfn.NORM.DIST(M48,1.7,$R$39,1)</f>
        <v>0.10256590470637983</v>
      </c>
      <c r="Q48" s="6">
        <f t="shared" si="5"/>
        <v>4.0000702835488138</v>
      </c>
      <c r="R48" s="6">
        <f t="shared" si="6"/>
        <v>1.0000527129703412</v>
      </c>
    </row>
    <row r="49" spans="12:18" x14ac:dyDescent="0.25">
      <c r="O49" s="13">
        <f>SUM(O43:O48)</f>
        <v>39</v>
      </c>
      <c r="P49" s="13">
        <f>SUM(P43:P48)</f>
        <v>0.99999999999999989</v>
      </c>
      <c r="Q49" s="13">
        <f>SUM(Q43:Q48)</f>
        <v>39</v>
      </c>
      <c r="R49" s="13">
        <f>SUM(R43:R48)</f>
        <v>8.3182132409881806</v>
      </c>
    </row>
    <row r="50" spans="12:18" x14ac:dyDescent="0.25">
      <c r="L50" s="11" t="s">
        <v>24</v>
      </c>
    </row>
    <row r="51" spans="12:18" x14ac:dyDescent="0.25">
      <c r="L51" s="16" t="s">
        <v>39</v>
      </c>
      <c r="M51" s="16">
        <f>R49</f>
        <v>8.3182132409881806</v>
      </c>
    </row>
    <row r="53" spans="12:18" x14ac:dyDescent="0.25">
      <c r="L53" s="11" t="s">
        <v>40</v>
      </c>
      <c r="M53" s="11"/>
    </row>
    <row r="54" spans="12:18" x14ac:dyDescent="0.25">
      <c r="L54" s="6" t="s">
        <v>26</v>
      </c>
      <c r="M54" s="6">
        <v>0.05</v>
      </c>
    </row>
    <row r="55" spans="12:18" x14ac:dyDescent="0.25">
      <c r="L55" s="6" t="s">
        <v>28</v>
      </c>
      <c r="M55" s="6">
        <v>6</v>
      </c>
    </row>
    <row r="56" spans="12:18" x14ac:dyDescent="0.25">
      <c r="L56" s="6" t="s">
        <v>29</v>
      </c>
      <c r="M56" s="6">
        <v>1</v>
      </c>
    </row>
    <row r="57" spans="12:18" x14ac:dyDescent="0.25">
      <c r="L57" s="15" t="s">
        <v>25</v>
      </c>
      <c r="M57">
        <f>_xlfn.CHISQ.INV.RT(M54,M55-M56-1)</f>
        <v>9.4877290367811575</v>
      </c>
    </row>
    <row r="58" spans="12:18" x14ac:dyDescent="0.25">
      <c r="L58" s="15" t="s">
        <v>41</v>
      </c>
    </row>
    <row r="59" spans="12:18" x14ac:dyDescent="0.25">
      <c r="L59" s="17" t="s">
        <v>32</v>
      </c>
    </row>
    <row r="61" spans="12:18" x14ac:dyDescent="0.25">
      <c r="L61" s="11" t="s">
        <v>33</v>
      </c>
    </row>
    <row r="62" spans="12:18" x14ac:dyDescent="0.25">
      <c r="L62" s="16" t="s">
        <v>42</v>
      </c>
      <c r="M62" s="16"/>
      <c r="N62" s="16"/>
      <c r="O62" s="16"/>
    </row>
    <row r="63" spans="12:18" x14ac:dyDescent="0.25">
      <c r="L63" s="16" t="s">
        <v>43</v>
      </c>
      <c r="M63" s="16"/>
      <c r="N63" s="16"/>
      <c r="O63" s="16"/>
    </row>
    <row r="64" spans="12:18" x14ac:dyDescent="0.25">
      <c r="L64" s="16" t="s">
        <v>44</v>
      </c>
      <c r="M64" s="16"/>
      <c r="N64" s="16"/>
      <c r="O64" s="16"/>
    </row>
  </sheetData>
  <sortState xmlns:xlrd2="http://schemas.microsoft.com/office/spreadsheetml/2017/richdata2" ref="A2:A40">
    <sortCondition ref="A1:A4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D910-314C-4327-8D46-859798ADEF0F}">
  <dimension ref="A1:I40"/>
  <sheetViews>
    <sheetView tabSelected="1" topLeftCell="B1" workbookViewId="0">
      <selection activeCell="J26" sqref="J26"/>
    </sheetView>
  </sheetViews>
  <sheetFormatPr baseColWidth="10" defaultRowHeight="15" x14ac:dyDescent="0.25"/>
  <cols>
    <col min="3" max="3" width="12.28515625" customWidth="1"/>
    <col min="6" max="6" width="13.42578125" customWidth="1"/>
  </cols>
  <sheetData>
    <row r="1" spans="1:9" x14ac:dyDescent="0.25">
      <c r="A1" s="19" t="s">
        <v>0</v>
      </c>
      <c r="B1" s="19" t="s">
        <v>45</v>
      </c>
      <c r="C1" s="19" t="s">
        <v>48</v>
      </c>
    </row>
    <row r="2" spans="1:9" x14ac:dyDescent="0.25">
      <c r="A2" s="6">
        <v>1.78</v>
      </c>
      <c r="B2" s="6" t="s">
        <v>46</v>
      </c>
      <c r="C2" s="6" t="str">
        <f>IF(A2&lt;=1.64,"B","A")</f>
        <v>A</v>
      </c>
      <c r="E2" t="s">
        <v>49</v>
      </c>
    </row>
    <row r="3" spans="1:9" x14ac:dyDescent="0.25">
      <c r="A3" s="6">
        <v>1.69</v>
      </c>
      <c r="B3" s="6" t="s">
        <v>46</v>
      </c>
      <c r="C3" s="6" t="str">
        <f t="shared" ref="C3:C40" si="0">IF(A3&lt;1.64,"B","A")</f>
        <v>A</v>
      </c>
      <c r="E3" t="s">
        <v>50</v>
      </c>
    </row>
    <row r="4" spans="1:9" x14ac:dyDescent="0.25">
      <c r="A4" s="6">
        <v>1.65</v>
      </c>
      <c r="B4" s="6" t="s">
        <v>46</v>
      </c>
      <c r="C4" s="6" t="str">
        <f t="shared" si="0"/>
        <v>A</v>
      </c>
      <c r="E4" t="s">
        <v>51</v>
      </c>
    </row>
    <row r="5" spans="1:9" x14ac:dyDescent="0.25">
      <c r="A5" s="6">
        <v>1.76</v>
      </c>
      <c r="B5" s="6" t="s">
        <v>46</v>
      </c>
      <c r="C5" s="6" t="str">
        <f t="shared" si="0"/>
        <v>A</v>
      </c>
      <c r="E5" t="s">
        <v>52</v>
      </c>
    </row>
    <row r="6" spans="1:9" x14ac:dyDescent="0.25">
      <c r="A6" s="6">
        <v>1.64</v>
      </c>
      <c r="B6" s="6" t="s">
        <v>46</v>
      </c>
      <c r="C6" s="6" t="str">
        <f t="shared" si="0"/>
        <v>A</v>
      </c>
    </row>
    <row r="7" spans="1:9" x14ac:dyDescent="0.25">
      <c r="A7" s="6">
        <v>1.79</v>
      </c>
      <c r="B7" s="6" t="s">
        <v>46</v>
      </c>
      <c r="C7" s="6" t="str">
        <f t="shared" si="0"/>
        <v>A</v>
      </c>
    </row>
    <row r="8" spans="1:9" x14ac:dyDescent="0.25">
      <c r="A8" s="6">
        <v>1.68</v>
      </c>
      <c r="B8" s="6" t="s">
        <v>46</v>
      </c>
      <c r="C8" s="6" t="str">
        <f t="shared" si="0"/>
        <v>A</v>
      </c>
      <c r="F8" s="6"/>
      <c r="G8" s="6" t="s">
        <v>54</v>
      </c>
      <c r="H8" s="6" t="s">
        <v>55</v>
      </c>
    </row>
    <row r="9" spans="1:9" x14ac:dyDescent="0.25">
      <c r="A9" s="6">
        <v>1.75</v>
      </c>
      <c r="B9" s="6" t="s">
        <v>46</v>
      </c>
      <c r="C9" s="6" t="str">
        <f t="shared" si="0"/>
        <v>A</v>
      </c>
      <c r="F9" s="20" t="s">
        <v>53</v>
      </c>
      <c r="G9" s="20" t="s">
        <v>56</v>
      </c>
      <c r="H9" s="20" t="s">
        <v>57</v>
      </c>
    </row>
    <row r="10" spans="1:9" x14ac:dyDescent="0.25">
      <c r="A10" s="6">
        <v>1.7</v>
      </c>
      <c r="B10" s="6" t="s">
        <v>46</v>
      </c>
      <c r="C10" s="6" t="str">
        <f t="shared" si="0"/>
        <v>A</v>
      </c>
      <c r="F10" s="6" t="s">
        <v>47</v>
      </c>
      <c r="G10" s="21">
        <v>7</v>
      </c>
      <c r="H10" s="21">
        <v>13</v>
      </c>
      <c r="I10">
        <f>SUM(G10:H10)</f>
        <v>20</v>
      </c>
    </row>
    <row r="11" spans="1:9" x14ac:dyDescent="0.25">
      <c r="A11" s="6">
        <v>1.8</v>
      </c>
      <c r="B11" s="6" t="s">
        <v>46</v>
      </c>
      <c r="C11" s="6" t="str">
        <f t="shared" si="0"/>
        <v>A</v>
      </c>
      <c r="F11" s="6" t="s">
        <v>46</v>
      </c>
      <c r="G11" s="21">
        <v>6</v>
      </c>
      <c r="H11" s="21">
        <v>13</v>
      </c>
      <c r="I11">
        <f>SUM(G11:H11)</f>
        <v>19</v>
      </c>
    </row>
    <row r="12" spans="1:9" x14ac:dyDescent="0.25">
      <c r="A12" s="6">
        <v>1.88</v>
      </c>
      <c r="B12" s="6" t="s">
        <v>46</v>
      </c>
      <c r="C12" s="6" t="str">
        <f t="shared" si="0"/>
        <v>A</v>
      </c>
      <c r="G12">
        <f>SUM(G10:G11)</f>
        <v>13</v>
      </c>
      <c r="H12">
        <f t="shared" ref="H12:I12" si="1">SUM(H10:H11)</f>
        <v>26</v>
      </c>
      <c r="I12">
        <f t="shared" si="1"/>
        <v>39</v>
      </c>
    </row>
    <row r="13" spans="1:9" x14ac:dyDescent="0.25">
      <c r="A13" s="6">
        <v>1.83</v>
      </c>
      <c r="B13" s="6" t="s">
        <v>46</v>
      </c>
      <c r="C13" s="6" t="str">
        <f t="shared" si="0"/>
        <v>A</v>
      </c>
    </row>
    <row r="14" spans="1:9" x14ac:dyDescent="0.25">
      <c r="A14" s="6">
        <v>1.7</v>
      </c>
      <c r="B14" s="6" t="s">
        <v>46</v>
      </c>
      <c r="C14" s="6" t="str">
        <f t="shared" si="0"/>
        <v>A</v>
      </c>
      <c r="F14" t="s">
        <v>58</v>
      </c>
      <c r="G14" s="22">
        <f>(G12*$I$10)/$I$12</f>
        <v>6.666666666666667</v>
      </c>
      <c r="H14" s="22">
        <f>(H12*$I$10)/$I$12</f>
        <v>13.333333333333334</v>
      </c>
    </row>
    <row r="15" spans="1:9" x14ac:dyDescent="0.25">
      <c r="A15" s="6">
        <v>1.7</v>
      </c>
      <c r="B15" s="6" t="s">
        <v>47</v>
      </c>
      <c r="C15" s="6" t="str">
        <f t="shared" si="0"/>
        <v>A</v>
      </c>
      <c r="G15" s="22">
        <f>(G12*$I$11)/$I$12</f>
        <v>6.333333333333333</v>
      </c>
      <c r="H15" s="22">
        <f>(H12*$I$11)/$I$12</f>
        <v>12.666666666666666</v>
      </c>
    </row>
    <row r="16" spans="1:9" x14ac:dyDescent="0.25">
      <c r="A16" s="6">
        <v>1.72</v>
      </c>
      <c r="B16" s="6" t="s">
        <v>47</v>
      </c>
      <c r="C16" s="6" t="str">
        <f t="shared" si="0"/>
        <v>A</v>
      </c>
    </row>
    <row r="17" spans="1:9" x14ac:dyDescent="0.25">
      <c r="A17" s="6">
        <v>1.64</v>
      </c>
      <c r="B17" s="6" t="s">
        <v>47</v>
      </c>
      <c r="C17" s="6" t="str">
        <f t="shared" si="0"/>
        <v>A</v>
      </c>
      <c r="F17" t="s">
        <v>59</v>
      </c>
      <c r="G17" s="22">
        <f>POWER(G10-G14,2)/G14</f>
        <v>1.6666666666666635E-2</v>
      </c>
      <c r="H17" s="22">
        <f>POWER(H10-H14,2)/H14</f>
        <v>8.3333333333333627E-3</v>
      </c>
    </row>
    <row r="18" spans="1:9" x14ac:dyDescent="0.25">
      <c r="A18" s="6">
        <v>1.68</v>
      </c>
      <c r="B18" s="6" t="s">
        <v>47</v>
      </c>
      <c r="C18" s="6" t="str">
        <f t="shared" si="0"/>
        <v>A</v>
      </c>
      <c r="G18" s="22">
        <f>POWER(G11-G15,2)/G15</f>
        <v>1.7543859649122775E-2</v>
      </c>
      <c r="H18" s="22">
        <f>POWER(H11-H15,2)/H15</f>
        <v>8.771929824561436E-3</v>
      </c>
      <c r="I18" s="13">
        <f>SUM(G17:H18)</f>
        <v>5.131578947368421E-2</v>
      </c>
    </row>
    <row r="19" spans="1:9" x14ac:dyDescent="0.25">
      <c r="A19" s="6">
        <v>1.81</v>
      </c>
      <c r="B19" s="6" t="s">
        <v>47</v>
      </c>
      <c r="C19" s="6" t="str">
        <f t="shared" si="0"/>
        <v>A</v>
      </c>
    </row>
    <row r="20" spans="1:9" x14ac:dyDescent="0.25">
      <c r="A20" s="6">
        <v>1.69</v>
      </c>
      <c r="B20" s="6" t="s">
        <v>47</v>
      </c>
      <c r="C20" s="6" t="str">
        <f t="shared" si="0"/>
        <v>A</v>
      </c>
    </row>
    <row r="21" spans="1:9" x14ac:dyDescent="0.25">
      <c r="A21" s="6">
        <v>1.72</v>
      </c>
      <c r="B21" s="6" t="s">
        <v>47</v>
      </c>
      <c r="C21" s="6" t="str">
        <f t="shared" si="0"/>
        <v>A</v>
      </c>
    </row>
    <row r="22" spans="1:9" x14ac:dyDescent="0.25">
      <c r="A22" s="6">
        <v>1.68</v>
      </c>
      <c r="B22" s="6" t="s">
        <v>47</v>
      </c>
      <c r="C22" s="6" t="str">
        <f t="shared" si="0"/>
        <v>A</v>
      </c>
      <c r="F22" s="11" t="s">
        <v>14</v>
      </c>
    </row>
    <row r="23" spans="1:9" x14ac:dyDescent="0.25">
      <c r="A23" s="6">
        <v>1.74</v>
      </c>
      <c r="B23" s="6" t="s">
        <v>47</v>
      </c>
      <c r="C23" s="6" t="str">
        <f t="shared" si="0"/>
        <v>A</v>
      </c>
      <c r="F23" t="s">
        <v>60</v>
      </c>
    </row>
    <row r="24" spans="1:9" x14ac:dyDescent="0.25">
      <c r="A24" s="6">
        <v>1.65</v>
      </c>
      <c r="B24" s="6" t="s">
        <v>47</v>
      </c>
      <c r="C24" s="6" t="str">
        <f t="shared" si="0"/>
        <v>A</v>
      </c>
      <c r="F24" t="s">
        <v>61</v>
      </c>
    </row>
    <row r="25" spans="1:9" x14ac:dyDescent="0.25">
      <c r="A25" s="6">
        <v>1.7</v>
      </c>
      <c r="B25" s="6" t="s">
        <v>47</v>
      </c>
      <c r="C25" s="6" t="str">
        <f t="shared" si="0"/>
        <v>A</v>
      </c>
    </row>
    <row r="26" spans="1:9" x14ac:dyDescent="0.25">
      <c r="A26" s="6">
        <v>1.72</v>
      </c>
      <c r="B26" s="6" t="s">
        <v>47</v>
      </c>
      <c r="C26" s="6" t="str">
        <f t="shared" si="0"/>
        <v>A</v>
      </c>
      <c r="F26" s="11" t="s">
        <v>24</v>
      </c>
    </row>
    <row r="27" spans="1:9" x14ac:dyDescent="0.25">
      <c r="A27" s="6">
        <v>1.68</v>
      </c>
      <c r="B27" s="6" t="s">
        <v>47</v>
      </c>
      <c r="C27" s="6" t="str">
        <f t="shared" si="0"/>
        <v>A</v>
      </c>
      <c r="F27" s="16" t="s">
        <v>25</v>
      </c>
      <c r="G27" s="16">
        <f>I18</f>
        <v>5.131578947368421E-2</v>
      </c>
    </row>
    <row r="28" spans="1:9" x14ac:dyDescent="0.25">
      <c r="A28" s="6">
        <v>1.57</v>
      </c>
      <c r="B28" s="6" t="s">
        <v>46</v>
      </c>
      <c r="C28" s="6" t="str">
        <f t="shared" si="0"/>
        <v>B</v>
      </c>
    </row>
    <row r="29" spans="1:9" x14ac:dyDescent="0.25">
      <c r="A29" s="6">
        <v>1.59</v>
      </c>
      <c r="B29" s="6" t="s">
        <v>46</v>
      </c>
      <c r="C29" s="6" t="str">
        <f t="shared" si="0"/>
        <v>B</v>
      </c>
      <c r="F29" s="11" t="s">
        <v>40</v>
      </c>
      <c r="G29" s="11"/>
    </row>
    <row r="30" spans="1:9" x14ac:dyDescent="0.25">
      <c r="A30" s="6">
        <v>1.54</v>
      </c>
      <c r="B30" s="6" t="s">
        <v>46</v>
      </c>
      <c r="C30" s="6" t="str">
        <f t="shared" si="0"/>
        <v>B</v>
      </c>
      <c r="F30" t="s">
        <v>25</v>
      </c>
      <c r="G30">
        <f>_xlfn.CHISQ.INV.RT(0.01,1*1)</f>
        <v>6.6348966010212118</v>
      </c>
    </row>
    <row r="31" spans="1:9" x14ac:dyDescent="0.25">
      <c r="A31" s="6">
        <v>1.62</v>
      </c>
      <c r="B31" s="6" t="s">
        <v>46</v>
      </c>
      <c r="C31" s="6" t="str">
        <f t="shared" si="0"/>
        <v>B</v>
      </c>
      <c r="F31" t="s">
        <v>62</v>
      </c>
    </row>
    <row r="32" spans="1:9" x14ac:dyDescent="0.25">
      <c r="A32" s="6">
        <v>1.54</v>
      </c>
      <c r="B32" s="6" t="s">
        <v>46</v>
      </c>
      <c r="C32" s="6" t="str">
        <f t="shared" si="0"/>
        <v>B</v>
      </c>
      <c r="F32" s="16" t="s">
        <v>32</v>
      </c>
    </row>
    <row r="33" spans="1:9" x14ac:dyDescent="0.25">
      <c r="A33" s="6">
        <v>1.53</v>
      </c>
      <c r="B33" s="6" t="s">
        <v>46</v>
      </c>
      <c r="C33" s="6" t="str">
        <f t="shared" si="0"/>
        <v>B</v>
      </c>
    </row>
    <row r="34" spans="1:9" x14ac:dyDescent="0.25">
      <c r="A34" s="6">
        <v>1.58</v>
      </c>
      <c r="B34" s="6" t="s">
        <v>47</v>
      </c>
      <c r="C34" s="6" t="str">
        <f t="shared" si="0"/>
        <v>B</v>
      </c>
      <c r="F34" s="11" t="s">
        <v>33</v>
      </c>
    </row>
    <row r="35" spans="1:9" x14ac:dyDescent="0.25">
      <c r="A35" s="6">
        <v>1.57</v>
      </c>
      <c r="B35" s="6" t="s">
        <v>47</v>
      </c>
      <c r="C35" s="6" t="str">
        <f t="shared" si="0"/>
        <v>B</v>
      </c>
      <c r="F35" s="16" t="s">
        <v>63</v>
      </c>
      <c r="G35" s="16"/>
      <c r="H35" s="16"/>
      <c r="I35" s="16"/>
    </row>
    <row r="36" spans="1:9" x14ac:dyDescent="0.25">
      <c r="A36" s="6">
        <v>1.58</v>
      </c>
      <c r="B36" s="6" t="s">
        <v>47</v>
      </c>
      <c r="C36" s="6" t="str">
        <f t="shared" si="0"/>
        <v>B</v>
      </c>
      <c r="F36" s="16" t="s">
        <v>64</v>
      </c>
      <c r="G36" s="16"/>
      <c r="H36" s="16"/>
      <c r="I36" s="16"/>
    </row>
    <row r="37" spans="1:9" x14ac:dyDescent="0.25">
      <c r="A37" s="6">
        <v>1.59</v>
      </c>
      <c r="B37" s="6" t="s">
        <v>47</v>
      </c>
      <c r="C37" s="6" t="str">
        <f t="shared" si="0"/>
        <v>B</v>
      </c>
    </row>
    <row r="38" spans="1:9" x14ac:dyDescent="0.25">
      <c r="A38" s="6">
        <v>1.55</v>
      </c>
      <c r="B38" s="6" t="s">
        <v>47</v>
      </c>
      <c r="C38" s="6" t="str">
        <f t="shared" si="0"/>
        <v>B</v>
      </c>
    </row>
    <row r="39" spans="1:9" x14ac:dyDescent="0.25">
      <c r="A39" s="6">
        <v>1.51</v>
      </c>
      <c r="B39" s="6" t="s">
        <v>47</v>
      </c>
      <c r="C39" s="6" t="str">
        <f t="shared" si="0"/>
        <v>B</v>
      </c>
    </row>
    <row r="40" spans="1:9" x14ac:dyDescent="0.25">
      <c r="A40" s="6">
        <v>1.53</v>
      </c>
      <c r="B40" s="6" t="s">
        <v>47</v>
      </c>
      <c r="C40" s="6" t="str">
        <f t="shared" si="0"/>
        <v>B</v>
      </c>
    </row>
  </sheetData>
  <sortState xmlns:xlrd2="http://schemas.microsoft.com/office/spreadsheetml/2017/richdata2" ref="A2:C40">
    <sortCondition ref="C2:C4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Bondad de ajuste</vt:lpstr>
      <vt:lpstr>Tabla_Contingencia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Jennifer De León</cp:lastModifiedBy>
  <dcterms:created xsi:type="dcterms:W3CDTF">2021-06-24T21:39:12Z</dcterms:created>
  <dcterms:modified xsi:type="dcterms:W3CDTF">2021-06-29T18:03:33Z</dcterms:modified>
</cp:coreProperties>
</file>