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EMP\Downloads\"/>
    </mc:Choice>
  </mc:AlternateContent>
  <xr:revisionPtr revIDLastSave="0" documentId="13_ncr:1_{3AAC8786-86BA-429C-A0AD-D992F106A56E}" xr6:coauthVersionLast="47" xr6:coauthVersionMax="47" xr10:uidLastSave="{00000000-0000-0000-0000-000000000000}"/>
  <bookViews>
    <workbookView xWindow="-120" yWindow="-120" windowWidth="20730" windowHeight="11160" activeTab="3" xr2:uid="{CBA51071-333E-4A1B-8E1B-02AE5F726534}"/>
  </bookViews>
  <sheets>
    <sheet name="1A" sheetId="1" r:id="rId1"/>
    <sheet name="1B" sheetId="2" r:id="rId2"/>
    <sheet name="2" sheetId="5" r:id="rId3"/>
    <sheet name="3" sheetId="6" r:id="rId4"/>
  </sheets>
  <definedNames>
    <definedName name="_xlchart.v1.0" hidden="1">'1A'!$B$6:$B$61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2" l="1"/>
  <c r="C61" i="2"/>
  <c r="D61" i="2" s="1"/>
  <c r="F30" i="1"/>
  <c r="I13" i="6"/>
  <c r="I12" i="6"/>
  <c r="I11" i="6"/>
  <c r="C9" i="6"/>
  <c r="D9" i="6" s="1"/>
  <c r="C12" i="6"/>
  <c r="D12" i="6" s="1"/>
  <c r="C8" i="6"/>
  <c r="D8" i="6" s="1"/>
  <c r="C14" i="6"/>
  <c r="D14" i="6" s="1"/>
  <c r="C13" i="6"/>
  <c r="D13" i="6" s="1"/>
  <c r="C11" i="6"/>
  <c r="D11" i="6" s="1"/>
  <c r="C10" i="6"/>
  <c r="D10" i="6" s="1"/>
  <c r="G32" i="5"/>
  <c r="G26" i="5"/>
  <c r="G25" i="5"/>
  <c r="H23" i="5"/>
  <c r="H22" i="5"/>
  <c r="H21" i="5"/>
  <c r="G23" i="5"/>
  <c r="G22" i="5"/>
  <c r="G21" i="5"/>
  <c r="G20" i="5"/>
  <c r="G19" i="5"/>
  <c r="G18" i="5"/>
  <c r="G25" i="2"/>
  <c r="H21" i="2"/>
  <c r="H20"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 i="2"/>
  <c r="D6" i="2"/>
  <c r="G20" i="1" l="1"/>
  <c r="F10" i="1"/>
  <c r="F8" i="1"/>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2" i="2" l="1"/>
  <c r="I15" i="2" s="1"/>
  <c r="K27" i="1" l="1"/>
  <c r="K21" i="1"/>
  <c r="K22" i="1"/>
  <c r="K23" i="1"/>
  <c r="K24" i="1"/>
  <c r="K25" i="1"/>
  <c r="K26" i="1"/>
  <c r="K20" i="1"/>
  <c r="J27" i="1"/>
  <c r="J21" i="1"/>
  <c r="J22" i="1"/>
  <c r="J23" i="1"/>
  <c r="J24" i="1"/>
  <c r="J25" i="1"/>
  <c r="J26" i="1"/>
  <c r="J20" i="1"/>
  <c r="I20" i="1"/>
  <c r="F16" i="1"/>
  <c r="I26" i="1" s="1"/>
  <c r="F15" i="1"/>
  <c r="H27" i="1"/>
  <c r="F7" i="1"/>
  <c r="I23" i="1" l="1"/>
  <c r="I24" i="1"/>
  <c r="I21" i="1"/>
  <c r="I22" i="1"/>
  <c r="I25" i="1"/>
  <c r="I27" i="1" l="1"/>
  <c r="F21" i="1" l="1"/>
  <c r="G21" i="1" s="1"/>
  <c r="F22" i="1" s="1"/>
  <c r="G22" i="1" s="1"/>
  <c r="F23" i="1" s="1"/>
  <c r="G23" i="1" s="1"/>
  <c r="F24" i="1" s="1"/>
  <c r="G24" i="1" s="1"/>
  <c r="F25" i="1" s="1"/>
  <c r="G25" i="1" s="1"/>
  <c r="F26" i="1" s="1"/>
  <c r="G26" i="1" s="1"/>
  <c r="F20" i="1"/>
  <c r="F9" i="1"/>
  <c r="G8" i="1"/>
</calcChain>
</file>

<file path=xl/sharedStrings.xml><?xml version="1.0" encoding="utf-8"?>
<sst xmlns="http://schemas.openxmlformats.org/spreadsheetml/2006/main" count="120" uniqueCount="89">
  <si>
    <t>ELECTRODOMÉSTICOS</t>
  </si>
  <si>
    <t>Datos</t>
  </si>
  <si>
    <t>n=</t>
  </si>
  <si>
    <t>BONDAD DE AJUSTE</t>
  </si>
  <si>
    <t>H0: Los datos muestran una distribucion normal</t>
  </si>
  <si>
    <t>H1: Los datos tiene otra distribución</t>
  </si>
  <si>
    <t>Num, de clases=</t>
  </si>
  <si>
    <t>Ancho de la clase=</t>
  </si>
  <si>
    <t>Rango=</t>
  </si>
  <si>
    <t>Clase</t>
  </si>
  <si>
    <t>Li</t>
  </si>
  <si>
    <t>Ls</t>
  </si>
  <si>
    <t>Frecuencia</t>
  </si>
  <si>
    <t>Probabilidad</t>
  </si>
  <si>
    <t>Esperado</t>
  </si>
  <si>
    <t>Cociente</t>
  </si>
  <si>
    <t>Estimacion de parametros</t>
  </si>
  <si>
    <t>Desviacion Est</t>
  </si>
  <si>
    <t>&lt;-- Estadistico de prueba</t>
  </si>
  <si>
    <t>Region de rechazo H0 si EP&gt;X2 de la tabla alfa k-1,t</t>
  </si>
  <si>
    <t>X2 de tabla</t>
  </si>
  <si>
    <t>No rechazo H0</t>
  </si>
  <si>
    <t>rechazo H0 si 6.15&gt;7.81</t>
  </si>
  <si>
    <t>Con la suficiente evidencia podemos decir que datos de ventas del ultimo mes de electrodomesticos tiene una distribucion normal, con una confianza del 90%</t>
  </si>
  <si>
    <r>
      <t>B)</t>
    </r>
    <r>
      <rPr>
        <sz val="12"/>
        <color theme="1"/>
        <rFont val="Calibri"/>
        <family val="2"/>
        <scheme val="minor"/>
      </rPr>
      <t xml:space="preserve"> Si es posible considerar que el promedio de ventas sea mayor que el promedio del mes pasado registrado como 25 000, para ello emplee una prueba no paramétrica aun nivel de confianza del 90% </t>
    </r>
    <r>
      <rPr>
        <sz val="10"/>
        <color theme="1"/>
        <rFont val="Calibri"/>
        <family val="2"/>
        <scheme val="minor"/>
      </rPr>
      <t>(25 puntos)</t>
    </r>
  </si>
  <si>
    <t>PRUEBA DEL SIGNO</t>
  </si>
  <si>
    <t>Prueba del signo, muestra grande</t>
  </si>
  <si>
    <t>EP</t>
  </si>
  <si>
    <t>Z</t>
  </si>
  <si>
    <t>x</t>
  </si>
  <si>
    <t>n teta</t>
  </si>
  <si>
    <t>Raíz</t>
  </si>
  <si>
    <t>REGIÓN DE RECHAZO</t>
  </si>
  <si>
    <t>RECHAZO H0 si Z&gt;z alfa</t>
  </si>
  <si>
    <t>n=56</t>
  </si>
  <si>
    <t>H0: M= 25,000</t>
  </si>
  <si>
    <t>H1: M&gt;25,000</t>
  </si>
  <si>
    <t>Diferencia</t>
  </si>
  <si>
    <t>signo</t>
  </si>
  <si>
    <t>Estadistico de Prueba</t>
  </si>
  <si>
    <t>alfa 0.1</t>
  </si>
  <si>
    <t>con laboratorio</t>
  </si>
  <si>
    <t>sin laboratorio</t>
  </si>
  <si>
    <t>Abs</t>
  </si>
  <si>
    <t>Rango</t>
  </si>
  <si>
    <t>T-</t>
  </si>
  <si>
    <t>T+</t>
  </si>
  <si>
    <t>lote A</t>
  </si>
  <si>
    <t>lote B</t>
  </si>
  <si>
    <t>lote C</t>
  </si>
  <si>
    <t>Produccion</t>
  </si>
  <si>
    <t>n</t>
  </si>
  <si>
    <t>Media</t>
  </si>
  <si>
    <t>RECHAZO H0 si 3.74&gt;1.28</t>
  </si>
  <si>
    <t xml:space="preserve"> RECHAZO H0</t>
  </si>
  <si>
    <t>Con la evidencia suficiente decimos que el promedio de ventas de electrodomesticos del ultimo mes  es mayor a la del mes pasado con una confianza del 90%</t>
  </si>
  <si>
    <t>Kruskall Wallis</t>
  </si>
  <si>
    <t xml:space="preserve">Use una prueba no paramétrica para probar en el nivel 0.05 de significancia si las fundiciones del lote de producción </t>
  </si>
  <si>
    <t>son en promedio igualmente duras o son más duras para cierto lote de producción</t>
  </si>
  <si>
    <t>Grupo</t>
  </si>
  <si>
    <t>Pruebas de hipotesis</t>
  </si>
  <si>
    <t>n1</t>
  </si>
  <si>
    <t>n2</t>
  </si>
  <si>
    <t>n3</t>
  </si>
  <si>
    <t>H0: Las medias son igualmente duras</t>
  </si>
  <si>
    <t>R1^2</t>
  </si>
  <si>
    <t>R2^2</t>
  </si>
  <si>
    <t>R3^3</t>
  </si>
  <si>
    <t>H</t>
  </si>
  <si>
    <t>Region de rechazo</t>
  </si>
  <si>
    <t>alfa</t>
  </si>
  <si>
    <t>k</t>
  </si>
  <si>
    <t>X2 tabla</t>
  </si>
  <si>
    <t>Rechazo H0</t>
  </si>
  <si>
    <t>Rechazo H0 si 6.66&gt;5.99</t>
  </si>
  <si>
    <t>H1: Al menos una media es distinta</t>
  </si>
  <si>
    <t>Con 95% de confianza decimos que al menos una media es distinta a las otras 2</t>
  </si>
  <si>
    <t> 90</t>
  </si>
  <si>
    <t>Con Lab</t>
  </si>
  <si>
    <t>Sin lab</t>
  </si>
  <si>
    <t>Diferencias</t>
  </si>
  <si>
    <t>Ha: El metodo de enseñanza en el laboratorio  es mejor que el otro método</t>
  </si>
  <si>
    <t>T0</t>
  </si>
  <si>
    <t>Min(T-,T+)</t>
  </si>
  <si>
    <t>Rechazo H0 si T&lt;T0</t>
  </si>
  <si>
    <t>Rechazo H0 si 3.5&lt;4</t>
  </si>
  <si>
    <t>Prueba bilateral</t>
  </si>
  <si>
    <t>Con 90% de confianza podemos decir que un metodo es mejor que el otro</t>
  </si>
  <si>
    <t>H0: Los 2 métodos son igulmente eficaces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</si>
</sst>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2" fillId="0" borderId="0" xfId="0" applyFont="1" applyBorder="1" applyAlignment="1">
      <alignment horizontal="center" vertical="center"/>
    </xf>
    <xf numFmtId="0" fontId="0" fillId="0" borderId="0" xfId="0" applyBorder="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0" xfId="0" applyNumberFormat="1" applyFill="1" applyBorder="1" applyAlignment="1"/>
    <xf numFmtId="0" fontId="0" fillId="0" borderId="0" xfId="0" applyFill="1" applyBorder="1" applyAlignment="1"/>
    <xf numFmtId="0" fontId="2" fillId="0" borderId="9" xfId="0" applyFont="1" applyBorder="1" applyAlignment="1">
      <alignment horizontal="center" vertical="center"/>
    </xf>
    <xf numFmtId="0" fontId="0" fillId="0" borderId="1" xfId="0" applyBorder="1"/>
    <xf numFmtId="0" fontId="0" fillId="0" borderId="10" xfId="0" applyBorder="1"/>
    <xf numFmtId="0" fontId="0" fillId="0" borderId="11" xfId="0" applyBorder="1"/>
    <xf numFmtId="0" fontId="2" fillId="0" borderId="10" xfId="0" applyFont="1" applyBorder="1" applyAlignment="1">
      <alignment horizontal="right" vertical="center"/>
    </xf>
    <xf numFmtId="0" fontId="2" fillId="0" borderId="11" xfId="0" applyFont="1" applyBorder="1" applyAlignment="1">
      <alignment vertical="center"/>
    </xf>
    <xf numFmtId="0" fontId="2" fillId="0" borderId="8" xfId="0" applyFont="1" applyBorder="1" applyAlignment="1">
      <alignment horizontal="right" vertical="center"/>
    </xf>
    <xf numFmtId="0" fontId="2" fillId="0" borderId="2" xfId="0" applyFont="1" applyBorder="1" applyAlignment="1">
      <alignment horizontal="right"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2" xfId="0" applyBorder="1"/>
    <xf numFmtId="0" fontId="1" fillId="3" borderId="12" xfId="0" applyFont="1" applyFill="1" applyBorder="1"/>
    <xf numFmtId="0" fontId="0" fillId="0" borderId="12" xfId="0" applyFill="1" applyBorder="1" applyAlignment="1"/>
    <xf numFmtId="0" fontId="0" fillId="0" borderId="13" xfId="0" applyFill="1" applyBorder="1" applyAlignment="1"/>
    <xf numFmtId="0" fontId="0" fillId="0" borderId="13" xfId="0" applyBorder="1"/>
    <xf numFmtId="0" fontId="0" fillId="4" borderId="12" xfId="0" applyFill="1" applyBorder="1"/>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3" fillId="0" borderId="0" xfId="0" applyFont="1" applyAlignment="1">
      <alignment horizontal="left" vertical="top" wrapText="1"/>
    </xf>
    <xf numFmtId="0" fontId="0" fillId="0" borderId="0" xfId="0" applyAlignment="1">
      <alignment horizontal="center" wrapText="1"/>
    </xf>
    <xf numFmtId="0" fontId="3" fillId="0" borderId="0" xfId="0" applyFont="1"/>
    <xf numFmtId="0" fontId="6" fillId="0" borderId="0" xfId="0" applyFont="1"/>
    <xf numFmtId="0" fontId="2" fillId="0" borderId="0" xfId="0" applyFont="1" applyFill="1" applyBorder="1" applyAlignment="1">
      <alignment horizontal="right" vertical="center"/>
    </xf>
    <xf numFmtId="0" fontId="2" fillId="0" borderId="4" xfId="0" applyFont="1" applyBorder="1" applyAlignment="1">
      <alignment vertical="center"/>
    </xf>
    <xf numFmtId="0" fontId="2" fillId="0" borderId="7" xfId="0" applyFont="1" applyBorder="1" applyAlignment="1">
      <alignment vertical="center"/>
    </xf>
    <xf numFmtId="0" fontId="0" fillId="0" borderId="0" xfId="0" applyFill="1"/>
    <xf numFmtId="0" fontId="0" fillId="5" borderId="0" xfId="0" applyFill="1"/>
    <xf numFmtId="0" fontId="0" fillId="0" borderId="12" xfId="0" applyFont="1" applyBorder="1"/>
    <xf numFmtId="0" fontId="2" fillId="0" borderId="12" xfId="0" applyFont="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right" vertical="center"/>
    </xf>
    <xf numFmtId="0" fontId="0" fillId="2" borderId="1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VENTA DE ELECTRODOMÉSTICOS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VENTA DE ELECTRODOMÉSTICOS</a:t>
          </a:r>
        </a:p>
      </cx:txPr>
    </cx:title>
    <cx:plotArea>
      <cx:plotAreaRegion>
        <cx:series layoutId="clusteredColumn" uniqueId="{672B287B-201D-42FE-BD44-AA43817547C1}">
          <cx:dataId val="0"/>
          <cx:layoutPr>
            <cx:binning intervalClosed="r" overflow="auto">
              <cx:binCount val="7"/>
            </cx:binning>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377824</xdr:colOff>
      <xdr:row>1</xdr:row>
      <xdr:rowOff>20637</xdr:rowOff>
    </xdr:from>
    <xdr:to>
      <xdr:col>17</xdr:col>
      <xdr:colOff>21508</xdr:colOff>
      <xdr:row>15</xdr:row>
      <xdr:rowOff>77787</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04B0E8C0-AB1D-4396-8981-28BAD3CC5F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46407" y="211137"/>
              <a:ext cx="6501684" cy="2745317"/>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FC84-9768-494A-B658-14790CFCD9BF}">
  <dimension ref="B2:M61"/>
  <sheetViews>
    <sheetView topLeftCell="H11" zoomScale="90" zoomScaleNormal="90" workbookViewId="0">
      <selection activeCell="D28" sqref="D28"/>
    </sheetView>
  </sheetViews>
  <sheetFormatPr baseColWidth="10" defaultRowHeight="15" x14ac:dyDescent="0.25"/>
  <cols>
    <col min="4" max="4" width="25.42578125" customWidth="1"/>
    <col min="5" max="5" width="8.5703125" customWidth="1"/>
    <col min="6" max="6" width="11.85546875" bestFit="1" customWidth="1"/>
  </cols>
  <sheetData>
    <row r="2" spans="2:7" x14ac:dyDescent="0.25">
      <c r="E2" t="s">
        <v>3</v>
      </c>
    </row>
    <row r="3" spans="2:7" x14ac:dyDescent="0.25">
      <c r="E3" t="s">
        <v>4</v>
      </c>
    </row>
    <row r="4" spans="2:7" ht="15.75" thickBot="1" x14ac:dyDescent="0.3">
      <c r="E4" t="s">
        <v>5</v>
      </c>
    </row>
    <row r="5" spans="2:7" ht="15.75" thickBot="1" x14ac:dyDescent="0.3">
      <c r="B5" s="25" t="s">
        <v>0</v>
      </c>
      <c r="C5" s="26"/>
    </row>
    <row r="6" spans="2:7" x14ac:dyDescent="0.25">
      <c r="B6" s="3">
        <v>6531</v>
      </c>
      <c r="C6" s="1"/>
      <c r="E6" t="s">
        <v>1</v>
      </c>
    </row>
    <row r="7" spans="2:7" x14ac:dyDescent="0.25">
      <c r="B7" s="4">
        <v>6561</v>
      </c>
      <c r="C7" s="1"/>
      <c r="E7" t="s">
        <v>2</v>
      </c>
      <c r="F7">
        <f>COUNT(B6:B61)</f>
        <v>56</v>
      </c>
    </row>
    <row r="8" spans="2:7" x14ac:dyDescent="0.25">
      <c r="B8" s="4">
        <v>11755</v>
      </c>
      <c r="C8" s="1"/>
      <c r="E8" t="s">
        <v>6</v>
      </c>
      <c r="F8">
        <f>SQRT(F7)</f>
        <v>7.4833147735478827</v>
      </c>
      <c r="G8">
        <f>7</f>
        <v>7</v>
      </c>
    </row>
    <row r="9" spans="2:7" x14ac:dyDescent="0.25">
      <c r="B9" s="4">
        <v>11887</v>
      </c>
      <c r="C9" s="1"/>
      <c r="E9" t="s">
        <v>8</v>
      </c>
      <c r="F9">
        <f>MAX(B6:B61)-MIN(B6:B61)</f>
        <v>63743</v>
      </c>
    </row>
    <row r="10" spans="2:7" x14ac:dyDescent="0.25">
      <c r="B10" s="4">
        <v>11927</v>
      </c>
      <c r="C10" s="1"/>
      <c r="E10" t="s">
        <v>7</v>
      </c>
      <c r="F10">
        <f>F9/7</f>
        <v>9106.1428571428569</v>
      </c>
    </row>
    <row r="11" spans="2:7" x14ac:dyDescent="0.25">
      <c r="B11" s="4">
        <v>12720</v>
      </c>
      <c r="C11" s="1"/>
    </row>
    <row r="12" spans="2:7" x14ac:dyDescent="0.25">
      <c r="B12" s="4">
        <v>15196</v>
      </c>
      <c r="C12" s="1"/>
    </row>
    <row r="13" spans="2:7" x14ac:dyDescent="0.25">
      <c r="B13" s="4">
        <v>15987</v>
      </c>
      <c r="C13" s="1"/>
    </row>
    <row r="14" spans="2:7" x14ac:dyDescent="0.25">
      <c r="B14" s="4">
        <v>16128</v>
      </c>
      <c r="C14" s="1"/>
      <c r="E14" t="s">
        <v>16</v>
      </c>
    </row>
    <row r="15" spans="2:7" x14ac:dyDescent="0.25">
      <c r="B15" s="4">
        <v>18495</v>
      </c>
      <c r="C15" s="1"/>
      <c r="E15" t="s">
        <v>52</v>
      </c>
      <c r="F15">
        <f>AVERAGE(B6:B61)</f>
        <v>37098.517857142855</v>
      </c>
    </row>
    <row r="16" spans="2:7" x14ac:dyDescent="0.25">
      <c r="B16" s="4">
        <v>18703</v>
      </c>
      <c r="C16" s="1"/>
      <c r="E16" t="s">
        <v>17</v>
      </c>
      <c r="F16">
        <f>STDEV(B6:B61)</f>
        <v>16771.082171394766</v>
      </c>
    </row>
    <row r="17" spans="2:13" x14ac:dyDescent="0.25">
      <c r="B17" s="4">
        <v>22843</v>
      </c>
      <c r="C17" s="1"/>
    </row>
    <row r="18" spans="2:13" x14ac:dyDescent="0.25">
      <c r="B18" s="4">
        <v>24125</v>
      </c>
      <c r="C18" s="1"/>
    </row>
    <row r="19" spans="2:13" x14ac:dyDescent="0.25">
      <c r="B19" s="4">
        <v>24509</v>
      </c>
      <c r="C19" s="1"/>
      <c r="E19" s="19" t="s">
        <v>9</v>
      </c>
      <c r="F19" s="19" t="s">
        <v>10</v>
      </c>
      <c r="G19" s="19" t="s">
        <v>11</v>
      </c>
      <c r="H19" s="19" t="s">
        <v>12</v>
      </c>
      <c r="I19" s="19" t="s">
        <v>13</v>
      </c>
      <c r="J19" s="19" t="s">
        <v>14</v>
      </c>
      <c r="K19" s="19" t="s">
        <v>15</v>
      </c>
    </row>
    <row r="20" spans="2:13" x14ac:dyDescent="0.25">
      <c r="B20" s="4">
        <v>26149</v>
      </c>
      <c r="C20" s="1"/>
      <c r="E20" s="18">
        <v>1</v>
      </c>
      <c r="F20" s="18">
        <f>B6</f>
        <v>6531</v>
      </c>
      <c r="G20" s="18">
        <f>F20+$F$10</f>
        <v>15637.142857142857</v>
      </c>
      <c r="H20" s="20">
        <v>7</v>
      </c>
      <c r="I20" s="18">
        <f>_xlfn.NORM.DIST(G20,F15,F16,1)</f>
        <v>0.10033140416054506</v>
      </c>
      <c r="J20" s="18">
        <f>I20*56</f>
        <v>5.6185586329905233</v>
      </c>
      <c r="K20" s="18">
        <f>POWER(H20-J20,2)/J20</f>
        <v>0.33965655164290082</v>
      </c>
    </row>
    <row r="21" spans="2:13" x14ac:dyDescent="0.25">
      <c r="B21" s="4">
        <v>26395</v>
      </c>
      <c r="C21" s="1"/>
      <c r="E21" s="18">
        <v>2</v>
      </c>
      <c r="F21" s="18">
        <f>G20</f>
        <v>15637.142857142857</v>
      </c>
      <c r="G21" s="18">
        <f t="shared" ref="G21:G26" si="0">F21+$F$10</f>
        <v>24743.285714285714</v>
      </c>
      <c r="H21" s="20">
        <v>7</v>
      </c>
      <c r="I21" s="18">
        <f>_xlfn.NORM.DIST(G21,$F$15,$F$16,1)-_xlfn.NORM.DIST(F21,$F$15,$F$16,1)</f>
        <v>0.13032143616526276</v>
      </c>
      <c r="J21" s="18">
        <f t="shared" ref="J21:J26" si="1">I21*56</f>
        <v>7.298000425254715</v>
      </c>
      <c r="K21" s="18">
        <f t="shared" ref="K21:K26" si="2">POWER(H21-J21,2)/J21</f>
        <v>1.2168299298076781E-2</v>
      </c>
    </row>
    <row r="22" spans="2:13" x14ac:dyDescent="0.25">
      <c r="B22" s="4">
        <v>26667</v>
      </c>
      <c r="E22" s="18">
        <v>3</v>
      </c>
      <c r="F22" s="18">
        <f t="shared" ref="F22:F26" si="3">G21</f>
        <v>24743.285714285714</v>
      </c>
      <c r="G22" s="18">
        <f t="shared" si="0"/>
        <v>33849.428571428572</v>
      </c>
      <c r="H22" s="20">
        <v>9</v>
      </c>
      <c r="I22" s="18">
        <f t="shared" ref="I22:I25" si="4">_xlfn.NORM.DIST(G22,$F$15,$F$16,1)-_xlfn.NORM.DIST(F22,$F$15,$F$16,1)</f>
        <v>0.192540166940705</v>
      </c>
      <c r="J22" s="18">
        <f t="shared" si="1"/>
        <v>10.78224934867948</v>
      </c>
      <c r="K22" s="18">
        <f t="shared" si="2"/>
        <v>0.29459648336341354</v>
      </c>
    </row>
    <row r="23" spans="2:13" x14ac:dyDescent="0.25">
      <c r="B23" s="4">
        <v>27244</v>
      </c>
      <c r="E23" s="18">
        <v>4</v>
      </c>
      <c r="F23" s="18">
        <f t="shared" si="3"/>
        <v>33849.428571428572</v>
      </c>
      <c r="G23" s="18">
        <f t="shared" si="0"/>
        <v>42955.571428571428</v>
      </c>
      <c r="H23" s="20">
        <v>15</v>
      </c>
      <c r="I23" s="18">
        <f t="shared" si="4"/>
        <v>0.21335065158593775</v>
      </c>
      <c r="J23" s="18">
        <f t="shared" si="1"/>
        <v>11.947636488812513</v>
      </c>
      <c r="K23" s="18">
        <f t="shared" si="2"/>
        <v>0.77981306287255658</v>
      </c>
    </row>
    <row r="24" spans="2:13" x14ac:dyDescent="0.25">
      <c r="B24" s="4">
        <v>28087</v>
      </c>
      <c r="C24" s="1"/>
      <c r="E24" s="18">
        <v>5</v>
      </c>
      <c r="F24" s="18">
        <f t="shared" si="3"/>
        <v>42955.571428571428</v>
      </c>
      <c r="G24" s="18">
        <f t="shared" si="0"/>
        <v>52061.714285714283</v>
      </c>
      <c r="H24" s="20">
        <v>9</v>
      </c>
      <c r="I24" s="18">
        <f t="shared" si="4"/>
        <v>0.17731405984359971</v>
      </c>
      <c r="J24" s="18">
        <f t="shared" si="1"/>
        <v>9.9295873512415831</v>
      </c>
      <c r="K24" s="18">
        <f t="shared" si="2"/>
        <v>8.7026037741668325E-2</v>
      </c>
    </row>
    <row r="25" spans="2:13" x14ac:dyDescent="0.25">
      <c r="B25" s="4">
        <v>31507</v>
      </c>
      <c r="E25" s="18">
        <v>6</v>
      </c>
      <c r="F25" s="18">
        <f t="shared" si="3"/>
        <v>52061.714285714283</v>
      </c>
      <c r="G25" s="18">
        <f t="shared" si="0"/>
        <v>61167.857142857138</v>
      </c>
      <c r="H25" s="20">
        <v>2</v>
      </c>
      <c r="I25" s="18">
        <f t="shared" si="4"/>
        <v>0.11052282623833021</v>
      </c>
      <c r="J25" s="18">
        <f t="shared" si="1"/>
        <v>6.1892782693464916</v>
      </c>
      <c r="K25" s="18">
        <f t="shared" si="2"/>
        <v>2.8355571771491537</v>
      </c>
    </row>
    <row r="26" spans="2:13" x14ac:dyDescent="0.25">
      <c r="B26" s="4">
        <v>32805</v>
      </c>
      <c r="E26" s="18">
        <v>7</v>
      </c>
      <c r="F26" s="18">
        <f t="shared" si="3"/>
        <v>61167.857142857138</v>
      </c>
      <c r="G26" s="18">
        <f t="shared" si="0"/>
        <v>70274</v>
      </c>
      <c r="H26" s="21">
        <v>7</v>
      </c>
      <c r="I26" s="22">
        <f>1-_xlfn.NORM.DIST(G25,F15,F16,1)</f>
        <v>7.5619455065619512E-2</v>
      </c>
      <c r="J26" s="22">
        <f t="shared" si="1"/>
        <v>4.2346894836746927</v>
      </c>
      <c r="K26" s="22">
        <f t="shared" si="2"/>
        <v>1.805785827078785</v>
      </c>
    </row>
    <row r="27" spans="2:13" x14ac:dyDescent="0.25">
      <c r="B27" s="4">
        <v>32870</v>
      </c>
      <c r="H27" s="18">
        <f>SUM(H20:H26)</f>
        <v>56</v>
      </c>
      <c r="I27" s="18">
        <f>SUM(I20:I26)</f>
        <v>1</v>
      </c>
      <c r="J27" s="18">
        <f>SUM(J20:J26)</f>
        <v>55.999999999999993</v>
      </c>
      <c r="K27" s="23">
        <f>SUM(K20:K26)</f>
        <v>6.1546034391465545</v>
      </c>
      <c r="L27" s="23" t="s">
        <v>18</v>
      </c>
      <c r="M27" s="23"/>
    </row>
    <row r="28" spans="2:13" x14ac:dyDescent="0.25">
      <c r="B28" s="4">
        <v>33344</v>
      </c>
    </row>
    <row r="29" spans="2:13" x14ac:dyDescent="0.25">
      <c r="B29" s="4">
        <v>34215</v>
      </c>
      <c r="E29" t="s">
        <v>19</v>
      </c>
    </row>
    <row r="30" spans="2:13" x14ac:dyDescent="0.25">
      <c r="B30" s="4">
        <v>35189</v>
      </c>
      <c r="E30" t="s">
        <v>20</v>
      </c>
      <c r="F30">
        <f>_xlfn.CHISQ.INV.RT(0.1,7-1-2)</f>
        <v>7.7794403397348582</v>
      </c>
    </row>
    <row r="31" spans="2:13" x14ac:dyDescent="0.25">
      <c r="B31" s="4">
        <v>37388</v>
      </c>
      <c r="E31" t="s">
        <v>22</v>
      </c>
      <c r="G31" t="s">
        <v>21</v>
      </c>
    </row>
    <row r="32" spans="2:13" x14ac:dyDescent="0.25">
      <c r="B32" s="4">
        <v>37626</v>
      </c>
    </row>
    <row r="33" spans="2:11" x14ac:dyDescent="0.25">
      <c r="B33" s="8">
        <v>38049</v>
      </c>
      <c r="E33" t="s">
        <v>23</v>
      </c>
    </row>
    <row r="34" spans="2:11" x14ac:dyDescent="0.25">
      <c r="B34" s="4">
        <v>38262</v>
      </c>
      <c r="E34" s="2"/>
      <c r="F34" s="6"/>
      <c r="G34" s="7"/>
      <c r="H34" s="2"/>
      <c r="I34" s="2"/>
      <c r="J34" s="6"/>
      <c r="K34" s="7"/>
    </row>
    <row r="35" spans="2:11" x14ac:dyDescent="0.25">
      <c r="B35" s="4">
        <v>39242</v>
      </c>
      <c r="E35" s="2"/>
      <c r="F35" s="6"/>
      <c r="G35" s="7"/>
      <c r="H35" s="2"/>
      <c r="I35" s="2"/>
      <c r="J35" s="6"/>
      <c r="K35" s="7"/>
    </row>
    <row r="36" spans="2:11" x14ac:dyDescent="0.25">
      <c r="B36" s="4">
        <v>39474</v>
      </c>
      <c r="E36" s="2"/>
      <c r="F36" s="6"/>
      <c r="G36" s="7"/>
      <c r="H36" s="2"/>
      <c r="I36" s="2"/>
      <c r="J36" s="6"/>
      <c r="K36" s="7"/>
    </row>
    <row r="37" spans="2:11" x14ac:dyDescent="0.25">
      <c r="B37" s="4">
        <v>39510</v>
      </c>
      <c r="E37" s="2"/>
      <c r="F37" s="6"/>
      <c r="G37" s="7"/>
      <c r="H37" s="2"/>
      <c r="I37" s="2"/>
      <c r="J37" s="6"/>
      <c r="K37" s="7"/>
    </row>
    <row r="38" spans="2:11" x14ac:dyDescent="0.25">
      <c r="B38" s="4">
        <v>41181</v>
      </c>
      <c r="E38" s="2"/>
      <c r="F38" s="7"/>
      <c r="G38" s="7"/>
      <c r="H38" s="2"/>
      <c r="I38" s="2"/>
      <c r="J38" s="7"/>
      <c r="K38" s="7"/>
    </row>
    <row r="39" spans="2:11" x14ac:dyDescent="0.25">
      <c r="B39" s="4">
        <v>41900</v>
      </c>
    </row>
    <row r="40" spans="2:11" x14ac:dyDescent="0.25">
      <c r="B40" s="4">
        <v>41929</v>
      </c>
    </row>
    <row r="41" spans="2:11" x14ac:dyDescent="0.25">
      <c r="B41" s="4">
        <v>42125</v>
      </c>
    </row>
    <row r="42" spans="2:11" x14ac:dyDescent="0.25">
      <c r="B42" s="4">
        <v>42667</v>
      </c>
    </row>
    <row r="43" spans="2:11" x14ac:dyDescent="0.25">
      <c r="B43" s="4">
        <v>42905</v>
      </c>
    </row>
    <row r="44" spans="2:11" x14ac:dyDescent="0.25">
      <c r="B44" s="4">
        <v>44221</v>
      </c>
    </row>
    <row r="45" spans="2:11" x14ac:dyDescent="0.25">
      <c r="B45" s="4">
        <v>44448</v>
      </c>
    </row>
    <row r="46" spans="2:11" x14ac:dyDescent="0.25">
      <c r="B46" s="4">
        <v>45703</v>
      </c>
    </row>
    <row r="47" spans="2:11" x14ac:dyDescent="0.25">
      <c r="B47" s="4">
        <v>47324</v>
      </c>
    </row>
    <row r="48" spans="2:11" x14ac:dyDescent="0.25">
      <c r="B48" s="4">
        <v>48190</v>
      </c>
    </row>
    <row r="49" spans="2:3" x14ac:dyDescent="0.25">
      <c r="B49" s="4">
        <v>48364</v>
      </c>
    </row>
    <row r="50" spans="2:3" x14ac:dyDescent="0.25">
      <c r="B50" s="4">
        <v>48661</v>
      </c>
    </row>
    <row r="51" spans="2:3" x14ac:dyDescent="0.25">
      <c r="B51" s="4">
        <v>49639</v>
      </c>
      <c r="C51" s="1"/>
    </row>
    <row r="52" spans="2:3" x14ac:dyDescent="0.25">
      <c r="B52" s="4">
        <v>49682</v>
      </c>
      <c r="C52" s="1"/>
    </row>
    <row r="53" spans="2:3" x14ac:dyDescent="0.25">
      <c r="B53" s="4">
        <v>56421</v>
      </c>
      <c r="C53" s="1"/>
    </row>
    <row r="54" spans="2:3" x14ac:dyDescent="0.25">
      <c r="B54" s="4">
        <v>59723</v>
      </c>
      <c r="C54" s="1"/>
    </row>
    <row r="55" spans="2:3" x14ac:dyDescent="0.25">
      <c r="B55" s="4">
        <v>61943</v>
      </c>
      <c r="C55" s="1"/>
    </row>
    <row r="56" spans="2:3" x14ac:dyDescent="0.25">
      <c r="B56" s="4">
        <v>62375</v>
      </c>
      <c r="C56" s="1"/>
    </row>
    <row r="57" spans="2:3" x14ac:dyDescent="0.25">
      <c r="B57" s="4">
        <v>62835</v>
      </c>
      <c r="C57" s="1"/>
    </row>
    <row r="58" spans="2:3" x14ac:dyDescent="0.25">
      <c r="B58" s="4">
        <v>66605</v>
      </c>
      <c r="C58" s="1"/>
    </row>
    <row r="59" spans="2:3" x14ac:dyDescent="0.25">
      <c r="B59" s="4">
        <v>68461</v>
      </c>
      <c r="C59" s="1"/>
    </row>
    <row r="60" spans="2:3" x14ac:dyDescent="0.25">
      <c r="B60" s="4">
        <v>68551</v>
      </c>
      <c r="C60" s="1"/>
    </row>
    <row r="61" spans="2:3" ht="15.75" thickBot="1" x14ac:dyDescent="0.3">
      <c r="B61" s="5">
        <v>70274</v>
      </c>
      <c r="C61" s="2"/>
    </row>
  </sheetData>
  <sortState xmlns:xlrd2="http://schemas.microsoft.com/office/spreadsheetml/2017/richdata2" ref="J33:J37">
    <sortCondition ref="J32"/>
  </sortState>
  <mergeCells count="1">
    <mergeCell ref="B5:C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B179E-D976-4E55-9B5B-E7CD42BD0DD4}">
  <dimension ref="B3:N62"/>
  <sheetViews>
    <sheetView zoomScale="70" zoomScaleNormal="70" workbookViewId="0">
      <selection activeCell="L29" sqref="L29"/>
    </sheetView>
  </sheetViews>
  <sheetFormatPr baseColWidth="10" defaultRowHeight="15" x14ac:dyDescent="0.25"/>
  <cols>
    <col min="2" max="2" width="20.28515625" bestFit="1" customWidth="1"/>
    <col min="9" max="9" width="16.7109375" customWidth="1"/>
  </cols>
  <sheetData>
    <row r="3" spans="2:14" x14ac:dyDescent="0.25">
      <c r="B3" t="s">
        <v>34</v>
      </c>
    </row>
    <row r="4" spans="2:14" ht="16.5" customHeight="1" x14ac:dyDescent="0.25">
      <c r="G4" s="27" t="s">
        <v>24</v>
      </c>
      <c r="H4" s="27"/>
      <c r="I4" s="27"/>
      <c r="J4" s="27"/>
      <c r="K4" s="27"/>
      <c r="L4" s="27"/>
      <c r="M4" s="27"/>
      <c r="N4" s="27"/>
    </row>
    <row r="5" spans="2:14" x14ac:dyDescent="0.25">
      <c r="B5" s="17" t="s">
        <v>0</v>
      </c>
      <c r="C5" s="17" t="s">
        <v>37</v>
      </c>
      <c r="D5" s="36" t="s">
        <v>38</v>
      </c>
      <c r="G5" s="27"/>
      <c r="H5" s="27"/>
      <c r="I5" s="27"/>
      <c r="J5" s="27"/>
      <c r="K5" s="27"/>
      <c r="L5" s="27"/>
      <c r="M5" s="27"/>
      <c r="N5" s="27"/>
    </row>
    <row r="6" spans="2:14" x14ac:dyDescent="0.25">
      <c r="B6" s="37">
        <v>70274</v>
      </c>
      <c r="C6" s="37">
        <f>B6-25000</f>
        <v>45274</v>
      </c>
      <c r="D6" s="18">
        <f>IF(C6&gt;0,1,0)</f>
        <v>1</v>
      </c>
      <c r="G6" s="27"/>
      <c r="H6" s="27"/>
      <c r="I6" s="27"/>
      <c r="J6" s="27"/>
      <c r="K6" s="27"/>
      <c r="L6" s="27"/>
      <c r="M6" s="27"/>
      <c r="N6" s="27"/>
    </row>
    <row r="7" spans="2:14" x14ac:dyDescent="0.25">
      <c r="B7" s="37">
        <v>68551</v>
      </c>
      <c r="C7" s="37">
        <f t="shared" ref="C7:C61" si="0">B7-25000</f>
        <v>43551</v>
      </c>
      <c r="D7" s="18">
        <f t="shared" ref="D7:D61" si="1">IF(C7&gt;0,1,0)</f>
        <v>1</v>
      </c>
      <c r="G7" s="27"/>
      <c r="H7" s="27"/>
      <c r="I7" s="27"/>
      <c r="J7" s="27"/>
      <c r="K7" s="27"/>
      <c r="L7" s="27"/>
      <c r="M7" s="27"/>
      <c r="N7" s="27"/>
    </row>
    <row r="8" spans="2:14" x14ac:dyDescent="0.25">
      <c r="B8" s="37">
        <v>68461</v>
      </c>
      <c r="C8" s="37">
        <f t="shared" si="0"/>
        <v>43461</v>
      </c>
      <c r="D8" s="18">
        <f t="shared" si="1"/>
        <v>1</v>
      </c>
    </row>
    <row r="9" spans="2:14" x14ac:dyDescent="0.25">
      <c r="B9" s="37">
        <v>66605</v>
      </c>
      <c r="C9" s="37">
        <f t="shared" si="0"/>
        <v>41605</v>
      </c>
      <c r="D9" s="18">
        <f t="shared" si="1"/>
        <v>1</v>
      </c>
      <c r="G9" t="s">
        <v>25</v>
      </c>
    </row>
    <row r="10" spans="2:14" x14ac:dyDescent="0.25">
      <c r="B10" s="37">
        <v>62835</v>
      </c>
      <c r="C10" s="37">
        <f t="shared" si="0"/>
        <v>37835</v>
      </c>
      <c r="D10" s="18">
        <f t="shared" si="1"/>
        <v>1</v>
      </c>
    </row>
    <row r="11" spans="2:14" x14ac:dyDescent="0.25">
      <c r="B11" s="37">
        <v>62375</v>
      </c>
      <c r="C11" s="37">
        <f t="shared" si="0"/>
        <v>37375</v>
      </c>
      <c r="D11" s="18">
        <f t="shared" si="1"/>
        <v>1</v>
      </c>
      <c r="G11" t="s">
        <v>26</v>
      </c>
    </row>
    <row r="12" spans="2:14" x14ac:dyDescent="0.25">
      <c r="B12" s="37">
        <v>61943</v>
      </c>
      <c r="C12" s="37">
        <f t="shared" si="0"/>
        <v>36943</v>
      </c>
      <c r="D12" s="18">
        <f t="shared" si="1"/>
        <v>1</v>
      </c>
      <c r="G12" t="s">
        <v>35</v>
      </c>
    </row>
    <row r="13" spans="2:14" x14ac:dyDescent="0.25">
      <c r="B13" s="37">
        <v>59723</v>
      </c>
      <c r="C13" s="37">
        <f t="shared" si="0"/>
        <v>34723</v>
      </c>
      <c r="D13" s="18">
        <f t="shared" si="1"/>
        <v>1</v>
      </c>
      <c r="G13" t="s">
        <v>36</v>
      </c>
    </row>
    <row r="14" spans="2:14" x14ac:dyDescent="0.25">
      <c r="B14" s="37">
        <v>56421</v>
      </c>
      <c r="C14" s="37">
        <f t="shared" si="0"/>
        <v>31421</v>
      </c>
      <c r="D14" s="18">
        <f t="shared" si="1"/>
        <v>1</v>
      </c>
    </row>
    <row r="15" spans="2:14" x14ac:dyDescent="0.25">
      <c r="B15" s="37">
        <v>49682</v>
      </c>
      <c r="C15" s="37">
        <f t="shared" si="0"/>
        <v>24682</v>
      </c>
      <c r="D15" s="18">
        <f t="shared" si="1"/>
        <v>1</v>
      </c>
      <c r="G15" s="2" t="s">
        <v>39</v>
      </c>
      <c r="H15" s="2"/>
      <c r="I15" s="2">
        <f>D62</f>
        <v>42</v>
      </c>
    </row>
    <row r="16" spans="2:14" x14ac:dyDescent="0.25">
      <c r="B16" s="37">
        <v>49639</v>
      </c>
      <c r="C16" s="37">
        <f t="shared" si="0"/>
        <v>24639</v>
      </c>
      <c r="D16" s="18">
        <f t="shared" si="1"/>
        <v>1</v>
      </c>
      <c r="G16" s="2"/>
      <c r="H16" s="2"/>
      <c r="I16" s="2"/>
    </row>
    <row r="17" spans="2:10" ht="15.75" thickBot="1" x14ac:dyDescent="0.3">
      <c r="B17" s="37">
        <v>48661</v>
      </c>
      <c r="C17" s="37">
        <f t="shared" si="0"/>
        <v>23661</v>
      </c>
      <c r="D17" s="18">
        <f t="shared" si="1"/>
        <v>1</v>
      </c>
    </row>
    <row r="18" spans="2:10" ht="15.75" thickBot="1" x14ac:dyDescent="0.3">
      <c r="B18" s="37">
        <v>48364</v>
      </c>
      <c r="C18" s="37">
        <f t="shared" si="0"/>
        <v>23364</v>
      </c>
      <c r="D18" s="18">
        <f t="shared" si="1"/>
        <v>1</v>
      </c>
      <c r="G18" s="9" t="s">
        <v>27</v>
      </c>
      <c r="H18" s="10" t="s">
        <v>28</v>
      </c>
      <c r="I18" s="11">
        <f>(H19-H20)/H21</f>
        <v>3.7416573867739413</v>
      </c>
    </row>
    <row r="19" spans="2:10" x14ac:dyDescent="0.25">
      <c r="B19" s="37">
        <v>48190</v>
      </c>
      <c r="C19" s="37">
        <f t="shared" si="0"/>
        <v>23190</v>
      </c>
      <c r="D19" s="18">
        <f t="shared" si="1"/>
        <v>1</v>
      </c>
      <c r="G19" t="s">
        <v>29</v>
      </c>
      <c r="H19">
        <v>42</v>
      </c>
    </row>
    <row r="20" spans="2:10" x14ac:dyDescent="0.25">
      <c r="B20" s="37">
        <v>47324</v>
      </c>
      <c r="C20" s="37">
        <f t="shared" si="0"/>
        <v>22324</v>
      </c>
      <c r="D20" s="18">
        <f t="shared" si="1"/>
        <v>1</v>
      </c>
      <c r="G20" t="s">
        <v>30</v>
      </c>
      <c r="H20">
        <f>56*0.5</f>
        <v>28</v>
      </c>
    </row>
    <row r="21" spans="2:10" x14ac:dyDescent="0.25">
      <c r="B21" s="37">
        <v>45703</v>
      </c>
      <c r="C21" s="37">
        <f t="shared" si="0"/>
        <v>20703</v>
      </c>
      <c r="D21" s="18">
        <f t="shared" si="1"/>
        <v>1</v>
      </c>
      <c r="G21" t="s">
        <v>31</v>
      </c>
      <c r="H21">
        <f>SQRT(H20*(0.5))</f>
        <v>3.7416573867739413</v>
      </c>
    </row>
    <row r="22" spans="2:10" x14ac:dyDescent="0.25">
      <c r="B22" s="37">
        <v>44448</v>
      </c>
      <c r="C22" s="37">
        <f t="shared" si="0"/>
        <v>19448</v>
      </c>
      <c r="D22" s="18">
        <f t="shared" si="1"/>
        <v>1</v>
      </c>
    </row>
    <row r="23" spans="2:10" x14ac:dyDescent="0.25">
      <c r="B23" s="37">
        <v>44221</v>
      </c>
      <c r="C23" s="37">
        <f t="shared" si="0"/>
        <v>19221</v>
      </c>
      <c r="D23" s="18">
        <f t="shared" si="1"/>
        <v>1</v>
      </c>
      <c r="G23" t="s">
        <v>32</v>
      </c>
    </row>
    <row r="24" spans="2:10" x14ac:dyDescent="0.25">
      <c r="B24" s="37">
        <v>42905</v>
      </c>
      <c r="C24" s="37">
        <f t="shared" si="0"/>
        <v>17905</v>
      </c>
      <c r="D24" s="18">
        <f t="shared" si="1"/>
        <v>1</v>
      </c>
      <c r="G24" t="s">
        <v>33</v>
      </c>
      <c r="I24" t="s">
        <v>40</v>
      </c>
    </row>
    <row r="25" spans="2:10" x14ac:dyDescent="0.25">
      <c r="B25" s="37">
        <v>42667</v>
      </c>
      <c r="C25" s="37">
        <f t="shared" si="0"/>
        <v>17667</v>
      </c>
      <c r="D25" s="18">
        <f t="shared" si="1"/>
        <v>1</v>
      </c>
      <c r="G25">
        <f>_xlfn.NORM.S.INV(0.1)</f>
        <v>-1.2815515655446006</v>
      </c>
    </row>
    <row r="26" spans="2:10" x14ac:dyDescent="0.25">
      <c r="B26" s="37">
        <v>42125</v>
      </c>
      <c r="C26" s="37">
        <f t="shared" si="0"/>
        <v>17125</v>
      </c>
      <c r="D26" s="18">
        <f t="shared" si="1"/>
        <v>1</v>
      </c>
      <c r="G26" t="s">
        <v>53</v>
      </c>
    </row>
    <row r="27" spans="2:10" x14ac:dyDescent="0.25">
      <c r="B27" s="37">
        <v>41929</v>
      </c>
      <c r="C27" s="37">
        <f t="shared" si="0"/>
        <v>16929</v>
      </c>
      <c r="D27" s="18">
        <f t="shared" si="1"/>
        <v>1</v>
      </c>
      <c r="G27" t="s">
        <v>54</v>
      </c>
    </row>
    <row r="28" spans="2:10" x14ac:dyDescent="0.25">
      <c r="B28" s="37">
        <v>41900</v>
      </c>
      <c r="C28" s="37">
        <f t="shared" si="0"/>
        <v>16900</v>
      </c>
      <c r="D28" s="18">
        <f t="shared" si="1"/>
        <v>1</v>
      </c>
    </row>
    <row r="29" spans="2:10" x14ac:dyDescent="0.25">
      <c r="B29" s="37">
        <v>41181</v>
      </c>
      <c r="C29" s="37">
        <f t="shared" si="0"/>
        <v>16181</v>
      </c>
      <c r="D29" s="18">
        <f t="shared" si="1"/>
        <v>1</v>
      </c>
      <c r="G29" s="28" t="s">
        <v>55</v>
      </c>
      <c r="H29" s="28"/>
      <c r="I29" s="28"/>
      <c r="J29" s="28"/>
    </row>
    <row r="30" spans="2:10" x14ac:dyDescent="0.25">
      <c r="B30" s="37">
        <v>39510</v>
      </c>
      <c r="C30" s="37">
        <f t="shared" si="0"/>
        <v>14510</v>
      </c>
      <c r="D30" s="18">
        <f t="shared" si="1"/>
        <v>1</v>
      </c>
      <c r="G30" s="28"/>
      <c r="H30" s="28"/>
      <c r="I30" s="28"/>
      <c r="J30" s="28"/>
    </row>
    <row r="31" spans="2:10" x14ac:dyDescent="0.25">
      <c r="B31" s="37">
        <v>39474</v>
      </c>
      <c r="C31" s="37">
        <f t="shared" si="0"/>
        <v>14474</v>
      </c>
      <c r="D31" s="18">
        <f t="shared" si="1"/>
        <v>1</v>
      </c>
      <c r="G31" s="28"/>
      <c r="H31" s="28"/>
      <c r="I31" s="28"/>
      <c r="J31" s="28"/>
    </row>
    <row r="32" spans="2:10" x14ac:dyDescent="0.25">
      <c r="B32" s="37">
        <v>39242</v>
      </c>
      <c r="C32" s="37">
        <f t="shared" si="0"/>
        <v>14242</v>
      </c>
      <c r="D32" s="18">
        <f t="shared" si="1"/>
        <v>1</v>
      </c>
    </row>
    <row r="33" spans="2:4" x14ac:dyDescent="0.25">
      <c r="B33" s="37">
        <v>38262</v>
      </c>
      <c r="C33" s="37">
        <f t="shared" si="0"/>
        <v>13262</v>
      </c>
      <c r="D33" s="18">
        <f t="shared" si="1"/>
        <v>1</v>
      </c>
    </row>
    <row r="34" spans="2:4" x14ac:dyDescent="0.25">
      <c r="B34" s="37">
        <v>38049</v>
      </c>
      <c r="C34" s="37">
        <f t="shared" si="0"/>
        <v>13049</v>
      </c>
      <c r="D34" s="18">
        <f t="shared" si="1"/>
        <v>1</v>
      </c>
    </row>
    <row r="35" spans="2:4" x14ac:dyDescent="0.25">
      <c r="B35" s="37">
        <v>37626</v>
      </c>
      <c r="C35" s="37">
        <f t="shared" si="0"/>
        <v>12626</v>
      </c>
      <c r="D35" s="18">
        <f t="shared" si="1"/>
        <v>1</v>
      </c>
    </row>
    <row r="36" spans="2:4" x14ac:dyDescent="0.25">
      <c r="B36" s="37">
        <v>37388</v>
      </c>
      <c r="C36" s="37">
        <f t="shared" si="0"/>
        <v>12388</v>
      </c>
      <c r="D36" s="18">
        <f t="shared" si="1"/>
        <v>1</v>
      </c>
    </row>
    <row r="37" spans="2:4" x14ac:dyDescent="0.25">
      <c r="B37" s="37">
        <v>35189</v>
      </c>
      <c r="C37" s="37">
        <f t="shared" si="0"/>
        <v>10189</v>
      </c>
      <c r="D37" s="18">
        <f t="shared" si="1"/>
        <v>1</v>
      </c>
    </row>
    <row r="38" spans="2:4" x14ac:dyDescent="0.25">
      <c r="B38" s="37">
        <v>34215</v>
      </c>
      <c r="C38" s="37">
        <f t="shared" si="0"/>
        <v>9215</v>
      </c>
      <c r="D38" s="18">
        <f t="shared" si="1"/>
        <v>1</v>
      </c>
    </row>
    <row r="39" spans="2:4" x14ac:dyDescent="0.25">
      <c r="B39" s="37">
        <v>33344</v>
      </c>
      <c r="C39" s="37">
        <f t="shared" si="0"/>
        <v>8344</v>
      </c>
      <c r="D39" s="18">
        <f t="shared" si="1"/>
        <v>1</v>
      </c>
    </row>
    <row r="40" spans="2:4" x14ac:dyDescent="0.25">
      <c r="B40" s="37">
        <v>32870</v>
      </c>
      <c r="C40" s="37">
        <f t="shared" si="0"/>
        <v>7870</v>
      </c>
      <c r="D40" s="18">
        <f t="shared" si="1"/>
        <v>1</v>
      </c>
    </row>
    <row r="41" spans="2:4" x14ac:dyDescent="0.25">
      <c r="B41" s="37">
        <v>32805</v>
      </c>
      <c r="C41" s="37">
        <f t="shared" si="0"/>
        <v>7805</v>
      </c>
      <c r="D41" s="18">
        <f t="shared" si="1"/>
        <v>1</v>
      </c>
    </row>
    <row r="42" spans="2:4" x14ac:dyDescent="0.25">
      <c r="B42" s="37">
        <v>31507</v>
      </c>
      <c r="C42" s="37">
        <f t="shared" si="0"/>
        <v>6507</v>
      </c>
      <c r="D42" s="18">
        <f t="shared" si="1"/>
        <v>1</v>
      </c>
    </row>
    <row r="43" spans="2:4" x14ac:dyDescent="0.25">
      <c r="B43" s="37">
        <v>28087</v>
      </c>
      <c r="C43" s="37">
        <f t="shared" si="0"/>
        <v>3087</v>
      </c>
      <c r="D43" s="18">
        <f t="shared" si="1"/>
        <v>1</v>
      </c>
    </row>
    <row r="44" spans="2:4" x14ac:dyDescent="0.25">
      <c r="B44" s="37">
        <v>27244</v>
      </c>
      <c r="C44" s="37">
        <f t="shared" si="0"/>
        <v>2244</v>
      </c>
      <c r="D44" s="18">
        <f t="shared" si="1"/>
        <v>1</v>
      </c>
    </row>
    <row r="45" spans="2:4" x14ac:dyDescent="0.25">
      <c r="B45" s="37">
        <v>26667</v>
      </c>
      <c r="C45" s="37">
        <f t="shared" si="0"/>
        <v>1667</v>
      </c>
      <c r="D45" s="18">
        <f t="shared" si="1"/>
        <v>1</v>
      </c>
    </row>
    <row r="46" spans="2:4" x14ac:dyDescent="0.25">
      <c r="B46" s="37">
        <v>26395</v>
      </c>
      <c r="C46" s="37">
        <f t="shared" si="0"/>
        <v>1395</v>
      </c>
      <c r="D46" s="18">
        <f t="shared" si="1"/>
        <v>1</v>
      </c>
    </row>
    <row r="47" spans="2:4" x14ac:dyDescent="0.25">
      <c r="B47" s="37">
        <v>26149</v>
      </c>
      <c r="C47" s="37">
        <f t="shared" si="0"/>
        <v>1149</v>
      </c>
      <c r="D47" s="18">
        <f t="shared" si="1"/>
        <v>1</v>
      </c>
    </row>
    <row r="48" spans="2:4" x14ac:dyDescent="0.25">
      <c r="B48" s="37">
        <v>24509</v>
      </c>
      <c r="C48" s="37">
        <f t="shared" si="0"/>
        <v>-491</v>
      </c>
      <c r="D48" s="18">
        <f t="shared" si="1"/>
        <v>0</v>
      </c>
    </row>
    <row r="49" spans="2:4" x14ac:dyDescent="0.25">
      <c r="B49" s="37">
        <v>24125</v>
      </c>
      <c r="C49" s="37">
        <f t="shared" si="0"/>
        <v>-875</v>
      </c>
      <c r="D49" s="18">
        <f t="shared" si="1"/>
        <v>0</v>
      </c>
    </row>
    <row r="50" spans="2:4" x14ac:dyDescent="0.25">
      <c r="B50" s="37">
        <v>22843</v>
      </c>
      <c r="C50" s="37">
        <f t="shared" si="0"/>
        <v>-2157</v>
      </c>
      <c r="D50" s="18">
        <f t="shared" si="1"/>
        <v>0</v>
      </c>
    </row>
    <row r="51" spans="2:4" x14ac:dyDescent="0.25">
      <c r="B51" s="37">
        <v>18703</v>
      </c>
      <c r="C51" s="37">
        <f t="shared" si="0"/>
        <v>-6297</v>
      </c>
      <c r="D51" s="18">
        <f t="shared" si="1"/>
        <v>0</v>
      </c>
    </row>
    <row r="52" spans="2:4" x14ac:dyDescent="0.25">
      <c r="B52" s="37">
        <v>18495</v>
      </c>
      <c r="C52" s="37">
        <f t="shared" si="0"/>
        <v>-6505</v>
      </c>
      <c r="D52" s="18">
        <f t="shared" si="1"/>
        <v>0</v>
      </c>
    </row>
    <row r="53" spans="2:4" x14ac:dyDescent="0.25">
      <c r="B53" s="37">
        <v>16128</v>
      </c>
      <c r="C53" s="37">
        <f t="shared" si="0"/>
        <v>-8872</v>
      </c>
      <c r="D53" s="18">
        <f t="shared" si="1"/>
        <v>0</v>
      </c>
    </row>
    <row r="54" spans="2:4" x14ac:dyDescent="0.25">
      <c r="B54" s="37">
        <v>15987</v>
      </c>
      <c r="C54" s="37">
        <f t="shared" si="0"/>
        <v>-9013</v>
      </c>
      <c r="D54" s="18">
        <f t="shared" si="1"/>
        <v>0</v>
      </c>
    </row>
    <row r="55" spans="2:4" x14ac:dyDescent="0.25">
      <c r="B55" s="37">
        <v>15196</v>
      </c>
      <c r="C55" s="37">
        <f t="shared" si="0"/>
        <v>-9804</v>
      </c>
      <c r="D55" s="18">
        <f t="shared" si="1"/>
        <v>0</v>
      </c>
    </row>
    <row r="56" spans="2:4" x14ac:dyDescent="0.25">
      <c r="B56" s="37">
        <v>12720</v>
      </c>
      <c r="C56" s="37">
        <f t="shared" si="0"/>
        <v>-12280</v>
      </c>
      <c r="D56" s="18">
        <f t="shared" si="1"/>
        <v>0</v>
      </c>
    </row>
    <row r="57" spans="2:4" x14ac:dyDescent="0.25">
      <c r="B57" s="37">
        <v>11927</v>
      </c>
      <c r="C57" s="37">
        <f t="shared" si="0"/>
        <v>-13073</v>
      </c>
      <c r="D57" s="18">
        <f t="shared" si="1"/>
        <v>0</v>
      </c>
    </row>
    <row r="58" spans="2:4" x14ac:dyDescent="0.25">
      <c r="B58" s="37">
        <v>11887</v>
      </c>
      <c r="C58" s="37">
        <f t="shared" si="0"/>
        <v>-13113</v>
      </c>
      <c r="D58" s="18">
        <f t="shared" si="1"/>
        <v>0</v>
      </c>
    </row>
    <row r="59" spans="2:4" x14ac:dyDescent="0.25">
      <c r="B59" s="37">
        <v>11755</v>
      </c>
      <c r="C59" s="37">
        <f t="shared" si="0"/>
        <v>-13245</v>
      </c>
      <c r="D59" s="18">
        <f t="shared" si="1"/>
        <v>0</v>
      </c>
    </row>
    <row r="60" spans="2:4" x14ac:dyDescent="0.25">
      <c r="B60" s="37">
        <v>6561</v>
      </c>
      <c r="C60" s="37">
        <f t="shared" si="0"/>
        <v>-18439</v>
      </c>
      <c r="D60" s="18">
        <f t="shared" si="1"/>
        <v>0</v>
      </c>
    </row>
    <row r="61" spans="2:4" x14ac:dyDescent="0.25">
      <c r="B61" s="37">
        <v>6531</v>
      </c>
      <c r="C61" s="37">
        <f t="shared" si="0"/>
        <v>-18469</v>
      </c>
      <c r="D61" s="18">
        <f t="shared" si="1"/>
        <v>0</v>
      </c>
    </row>
    <row r="62" spans="2:4" x14ac:dyDescent="0.25">
      <c r="D62">
        <f>SUM(D6:D61)</f>
        <v>42</v>
      </c>
    </row>
  </sheetData>
  <sortState xmlns:xlrd2="http://schemas.microsoft.com/office/spreadsheetml/2017/richdata2" ref="B6:C61">
    <sortCondition ref="C6:C61"/>
  </sortState>
  <mergeCells count="2">
    <mergeCell ref="G4:N7"/>
    <mergeCell ref="G29:J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506B-2795-483B-AD81-C528306C3D07}">
  <dimension ref="A1:I38"/>
  <sheetViews>
    <sheetView zoomScale="80" zoomScaleNormal="80" workbookViewId="0">
      <selection activeCell="F38" sqref="F38"/>
    </sheetView>
  </sheetViews>
  <sheetFormatPr baseColWidth="10" defaultRowHeight="15" x14ac:dyDescent="0.25"/>
  <sheetData>
    <row r="1" spans="1:9" x14ac:dyDescent="0.25">
      <c r="A1" t="s">
        <v>56</v>
      </c>
    </row>
    <row r="2" spans="1:9" x14ac:dyDescent="0.25">
      <c r="A2" s="30" t="s">
        <v>57</v>
      </c>
    </row>
    <row r="3" spans="1:9" x14ac:dyDescent="0.25">
      <c r="A3" s="30" t="s">
        <v>58</v>
      </c>
    </row>
    <row r="4" spans="1:9" ht="15.75" x14ac:dyDescent="0.25">
      <c r="A4" s="29"/>
    </row>
    <row r="5" spans="1:9" ht="15.75" thickBot="1" x14ac:dyDescent="0.3">
      <c r="A5" s="30"/>
    </row>
    <row r="6" spans="1:9" ht="15.75" thickBot="1" x14ac:dyDescent="0.3">
      <c r="A6" s="24" t="s">
        <v>47</v>
      </c>
      <c r="B6" s="12">
        <v>75</v>
      </c>
      <c r="C6" s="12">
        <v>56</v>
      </c>
      <c r="D6" s="12">
        <v>63</v>
      </c>
      <c r="E6" s="12">
        <v>70</v>
      </c>
      <c r="F6" s="12">
        <v>58</v>
      </c>
      <c r="G6" s="12">
        <v>74</v>
      </c>
      <c r="H6" s="16"/>
      <c r="I6" s="13"/>
    </row>
    <row r="7" spans="1:9" ht="15.75" thickBot="1" x14ac:dyDescent="0.3">
      <c r="A7" s="5" t="s">
        <v>48</v>
      </c>
      <c r="B7" s="14">
        <v>63</v>
      </c>
      <c r="C7" s="14">
        <v>85</v>
      </c>
      <c r="D7" s="14">
        <v>77</v>
      </c>
      <c r="E7" s="14">
        <v>80</v>
      </c>
      <c r="F7" s="14">
        <v>86</v>
      </c>
      <c r="G7" s="14">
        <v>76</v>
      </c>
      <c r="H7" s="14">
        <v>72</v>
      </c>
      <c r="I7" s="15">
        <v>82</v>
      </c>
    </row>
    <row r="8" spans="1:9" ht="15.75" thickBot="1" x14ac:dyDescent="0.3">
      <c r="A8" s="5" t="s">
        <v>49</v>
      </c>
      <c r="B8" s="14">
        <v>80</v>
      </c>
      <c r="C8" s="14">
        <v>78</v>
      </c>
      <c r="D8" s="14">
        <v>65</v>
      </c>
      <c r="E8" s="14">
        <v>72</v>
      </c>
      <c r="F8" s="14">
        <v>75</v>
      </c>
      <c r="G8" s="14">
        <v>69</v>
      </c>
      <c r="H8" s="14">
        <v>81</v>
      </c>
      <c r="I8" s="15"/>
    </row>
    <row r="10" spans="1:9" x14ac:dyDescent="0.25">
      <c r="A10" s="38" t="s">
        <v>50</v>
      </c>
      <c r="B10" s="18" t="s">
        <v>59</v>
      </c>
      <c r="C10" s="18" t="s">
        <v>44</v>
      </c>
    </row>
    <row r="11" spans="1:9" x14ac:dyDescent="0.25">
      <c r="A11" s="18">
        <v>56</v>
      </c>
      <c r="B11" s="37" t="s">
        <v>47</v>
      </c>
      <c r="C11" s="39">
        <v>1</v>
      </c>
      <c r="D11" s="31"/>
      <c r="F11" t="s">
        <v>60</v>
      </c>
    </row>
    <row r="12" spans="1:9" x14ac:dyDescent="0.25">
      <c r="A12" s="18">
        <v>58</v>
      </c>
      <c r="B12" s="37" t="s">
        <v>47</v>
      </c>
      <c r="C12" s="39">
        <v>2</v>
      </c>
      <c r="D12" s="31"/>
    </row>
    <row r="13" spans="1:9" x14ac:dyDescent="0.25">
      <c r="A13" s="18">
        <v>63</v>
      </c>
      <c r="B13" s="37" t="s">
        <v>47</v>
      </c>
      <c r="C13" s="39">
        <v>3.5</v>
      </c>
      <c r="D13" s="31"/>
      <c r="F13" t="s">
        <v>64</v>
      </c>
    </row>
    <row r="14" spans="1:9" x14ac:dyDescent="0.25">
      <c r="A14" s="18">
        <v>70</v>
      </c>
      <c r="B14" s="37" t="s">
        <v>47</v>
      </c>
      <c r="C14" s="39">
        <v>7</v>
      </c>
      <c r="D14" s="31"/>
      <c r="F14" t="s">
        <v>75</v>
      </c>
    </row>
    <row r="15" spans="1:9" x14ac:dyDescent="0.25">
      <c r="A15" s="18">
        <v>74</v>
      </c>
      <c r="B15" s="37" t="s">
        <v>47</v>
      </c>
      <c r="C15" s="39">
        <v>10</v>
      </c>
      <c r="D15" s="31"/>
    </row>
    <row r="16" spans="1:9" x14ac:dyDescent="0.25">
      <c r="A16" s="18">
        <v>75</v>
      </c>
      <c r="B16" s="37" t="s">
        <v>47</v>
      </c>
      <c r="C16" s="39">
        <v>11.5</v>
      </c>
      <c r="D16" s="31"/>
    </row>
    <row r="17" spans="1:8" x14ac:dyDescent="0.25">
      <c r="A17" s="18">
        <v>63</v>
      </c>
      <c r="B17" s="37" t="s">
        <v>48</v>
      </c>
      <c r="C17" s="39">
        <v>3.5</v>
      </c>
      <c r="D17" s="31"/>
      <c r="F17" t="s">
        <v>27</v>
      </c>
    </row>
    <row r="18" spans="1:8" x14ac:dyDescent="0.25">
      <c r="A18" s="18">
        <v>72</v>
      </c>
      <c r="B18" s="37" t="s">
        <v>48</v>
      </c>
      <c r="C18" s="39">
        <v>8.5</v>
      </c>
      <c r="D18" s="31"/>
      <c r="F18" t="s">
        <v>61</v>
      </c>
      <c r="G18">
        <f>COUNT(C11:C16)</f>
        <v>6</v>
      </c>
    </row>
    <row r="19" spans="1:8" x14ac:dyDescent="0.25">
      <c r="A19" s="18">
        <v>76</v>
      </c>
      <c r="B19" s="37" t="s">
        <v>48</v>
      </c>
      <c r="C19" s="39">
        <v>13</v>
      </c>
      <c r="D19" s="31"/>
      <c r="F19" t="s">
        <v>62</v>
      </c>
      <c r="G19">
        <f>COUNT(C17:C24)</f>
        <v>8</v>
      </c>
    </row>
    <row r="20" spans="1:8" x14ac:dyDescent="0.25">
      <c r="A20" s="18">
        <v>77</v>
      </c>
      <c r="B20" s="37" t="s">
        <v>48</v>
      </c>
      <c r="C20" s="39">
        <v>14</v>
      </c>
      <c r="D20" s="31"/>
      <c r="F20" t="s">
        <v>63</v>
      </c>
      <c r="G20">
        <f>COUNT(C25:C31)</f>
        <v>7</v>
      </c>
    </row>
    <row r="21" spans="1:8" x14ac:dyDescent="0.25">
      <c r="A21" s="18">
        <v>80</v>
      </c>
      <c r="B21" s="37" t="s">
        <v>48</v>
      </c>
      <c r="C21" s="39">
        <v>16.5</v>
      </c>
      <c r="D21" s="31"/>
      <c r="F21" t="s">
        <v>65</v>
      </c>
      <c r="G21">
        <f>SUM(C11:C16)</f>
        <v>35</v>
      </c>
      <c r="H21">
        <f>G21*G21/G18</f>
        <v>204.16666666666666</v>
      </c>
    </row>
    <row r="22" spans="1:8" x14ac:dyDescent="0.25">
      <c r="A22" s="18">
        <v>82</v>
      </c>
      <c r="B22" s="37" t="s">
        <v>48</v>
      </c>
      <c r="C22" s="39">
        <v>19</v>
      </c>
      <c r="D22" s="31"/>
      <c r="F22" t="s">
        <v>66</v>
      </c>
      <c r="G22">
        <f>SUM(C17:C24)</f>
        <v>115.5</v>
      </c>
      <c r="H22">
        <f>G22*G22/G19</f>
        <v>1667.53125</v>
      </c>
    </row>
    <row r="23" spans="1:8" x14ac:dyDescent="0.25">
      <c r="A23" s="18">
        <v>85</v>
      </c>
      <c r="B23" s="37" t="s">
        <v>48</v>
      </c>
      <c r="C23" s="39">
        <v>20</v>
      </c>
      <c r="D23" s="31"/>
      <c r="F23" t="s">
        <v>67</v>
      </c>
      <c r="G23">
        <f>SUM(C25:C31)</f>
        <v>80.5</v>
      </c>
      <c r="H23">
        <f>G23*G23/G20</f>
        <v>925.75</v>
      </c>
    </row>
    <row r="24" spans="1:8" x14ac:dyDescent="0.25">
      <c r="A24" s="18">
        <v>86</v>
      </c>
      <c r="B24" s="37" t="s">
        <v>48</v>
      </c>
      <c r="C24" s="39">
        <v>21</v>
      </c>
      <c r="D24" s="31"/>
    </row>
    <row r="25" spans="1:8" x14ac:dyDescent="0.25">
      <c r="A25" s="18">
        <v>65</v>
      </c>
      <c r="B25" s="37" t="s">
        <v>49</v>
      </c>
      <c r="C25" s="39">
        <v>5</v>
      </c>
      <c r="D25" s="31"/>
      <c r="F25" t="s">
        <v>51</v>
      </c>
      <c r="G25">
        <f>COUNT(A11:A31)</f>
        <v>21</v>
      </c>
    </row>
    <row r="26" spans="1:8" x14ac:dyDescent="0.25">
      <c r="A26" s="18">
        <v>69</v>
      </c>
      <c r="B26" s="37" t="s">
        <v>49</v>
      </c>
      <c r="C26" s="39">
        <v>6</v>
      </c>
      <c r="D26" s="31"/>
      <c r="F26" t="s">
        <v>68</v>
      </c>
      <c r="G26">
        <f>((12/(G25*22))*SUM(H21:H23))-3*22</f>
        <v>6.6609848484848584</v>
      </c>
    </row>
    <row r="27" spans="1:8" x14ac:dyDescent="0.25">
      <c r="A27" s="18">
        <v>72</v>
      </c>
      <c r="B27" s="37" t="s">
        <v>49</v>
      </c>
      <c r="C27" s="39">
        <v>8.5</v>
      </c>
      <c r="D27" s="31"/>
    </row>
    <row r="28" spans="1:8" x14ac:dyDescent="0.25">
      <c r="A28" s="18">
        <v>75</v>
      </c>
      <c r="B28" s="37" t="s">
        <v>49</v>
      </c>
      <c r="C28" s="39">
        <v>11.5</v>
      </c>
      <c r="D28" s="31"/>
      <c r="F28" t="s">
        <v>69</v>
      </c>
    </row>
    <row r="29" spans="1:8" x14ac:dyDescent="0.25">
      <c r="A29" s="18">
        <v>78</v>
      </c>
      <c r="B29" s="37" t="s">
        <v>49</v>
      </c>
      <c r="C29" s="39">
        <v>15</v>
      </c>
      <c r="D29" s="31"/>
      <c r="F29" t="s">
        <v>70</v>
      </c>
      <c r="G29">
        <v>0.05</v>
      </c>
    </row>
    <row r="30" spans="1:8" x14ac:dyDescent="0.25">
      <c r="A30" s="18">
        <v>80</v>
      </c>
      <c r="B30" s="37" t="s">
        <v>49</v>
      </c>
      <c r="C30" s="39">
        <v>16.5</v>
      </c>
      <c r="D30" s="31"/>
      <c r="F30" t="s">
        <v>71</v>
      </c>
      <c r="G30">
        <v>3</v>
      </c>
    </row>
    <row r="31" spans="1:8" x14ac:dyDescent="0.25">
      <c r="A31" s="18">
        <v>81</v>
      </c>
      <c r="B31" s="37" t="s">
        <v>49</v>
      </c>
      <c r="C31" s="39">
        <v>18</v>
      </c>
      <c r="D31" s="31"/>
    </row>
    <row r="32" spans="1:8" x14ac:dyDescent="0.25">
      <c r="F32" t="s">
        <v>72</v>
      </c>
      <c r="G32">
        <f>_xlfn.CHISQ.INV.RT(G29,G30-1)</f>
        <v>5.9914645471079817</v>
      </c>
    </row>
    <row r="34" spans="6:6" x14ac:dyDescent="0.25">
      <c r="F34" t="s">
        <v>74</v>
      </c>
    </row>
    <row r="36" spans="6:6" x14ac:dyDescent="0.25">
      <c r="F36" t="s">
        <v>73</v>
      </c>
    </row>
    <row r="38" spans="6:6" x14ac:dyDescent="0.25">
      <c r="F38" t="s">
        <v>76</v>
      </c>
    </row>
  </sheetData>
  <sortState xmlns:xlrd2="http://schemas.microsoft.com/office/spreadsheetml/2017/richdata2" ref="A11:C31">
    <sortCondition ref="B11:B31"/>
  </sortState>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D803-9DE4-41C2-87BB-BDCAED22EFFD}">
  <dimension ref="A3:J23"/>
  <sheetViews>
    <sheetView tabSelected="1" topLeftCell="C1" workbookViewId="0">
      <selection activeCell="G30" sqref="G30"/>
    </sheetView>
  </sheetViews>
  <sheetFormatPr baseColWidth="10" defaultRowHeight="15" x14ac:dyDescent="0.25"/>
  <sheetData>
    <row r="3" spans="1:10" ht="15.75" thickBot="1" x14ac:dyDescent="0.3"/>
    <row r="4" spans="1:10" ht="15.75" thickBot="1" x14ac:dyDescent="0.3">
      <c r="A4" s="32" t="s">
        <v>41</v>
      </c>
      <c r="B4" s="12">
        <v>94</v>
      </c>
      <c r="C4" s="12">
        <v>88</v>
      </c>
      <c r="D4" s="12">
        <v>91</v>
      </c>
      <c r="E4" s="12">
        <v>74</v>
      </c>
      <c r="F4" s="12">
        <v>87</v>
      </c>
      <c r="G4" s="12">
        <v>97</v>
      </c>
      <c r="H4" s="13" t="s">
        <v>77</v>
      </c>
    </row>
    <row r="5" spans="1:10" ht="15.75" thickBot="1" x14ac:dyDescent="0.3">
      <c r="A5" s="33" t="s">
        <v>42</v>
      </c>
      <c r="B5" s="14">
        <v>85</v>
      </c>
      <c r="C5" s="14">
        <v>82</v>
      </c>
      <c r="D5" s="14">
        <v>79</v>
      </c>
      <c r="E5" s="14">
        <v>84</v>
      </c>
      <c r="F5" s="14">
        <v>61</v>
      </c>
      <c r="G5" s="14">
        <v>72</v>
      </c>
      <c r="H5" s="15">
        <v>80</v>
      </c>
    </row>
    <row r="7" spans="1:10" x14ac:dyDescent="0.25">
      <c r="A7" s="18" t="s">
        <v>78</v>
      </c>
      <c r="B7" s="18" t="s">
        <v>79</v>
      </c>
      <c r="C7" s="18" t="s">
        <v>80</v>
      </c>
      <c r="D7" s="18" t="s">
        <v>43</v>
      </c>
      <c r="E7" s="18" t="s">
        <v>44</v>
      </c>
      <c r="H7" t="s">
        <v>88</v>
      </c>
    </row>
    <row r="8" spans="1:10" x14ac:dyDescent="0.25">
      <c r="A8" s="18">
        <v>74</v>
      </c>
      <c r="B8" s="18">
        <v>84</v>
      </c>
      <c r="C8" s="18">
        <f>A8-B8</f>
        <v>-10</v>
      </c>
      <c r="D8" s="18">
        <f>ABS(C8)</f>
        <v>10</v>
      </c>
      <c r="E8" s="18">
        <v>3.5</v>
      </c>
      <c r="H8" t="s">
        <v>81</v>
      </c>
    </row>
    <row r="9" spans="1:10" x14ac:dyDescent="0.25">
      <c r="A9" s="18">
        <v>88</v>
      </c>
      <c r="B9" s="40">
        <v>82</v>
      </c>
      <c r="C9" s="40">
        <f>A9-B9</f>
        <v>6</v>
      </c>
      <c r="D9" s="40">
        <f>ABS(C9)</f>
        <v>6</v>
      </c>
      <c r="E9" s="40">
        <v>1</v>
      </c>
    </row>
    <row r="10" spans="1:10" x14ac:dyDescent="0.25">
      <c r="A10" s="18">
        <v>94</v>
      </c>
      <c r="B10" s="18">
        <v>85</v>
      </c>
      <c r="C10" s="18">
        <f>A10-B10</f>
        <v>9</v>
      </c>
      <c r="D10" s="18">
        <f>ABS(C10)</f>
        <v>9</v>
      </c>
      <c r="E10" s="18">
        <v>2</v>
      </c>
      <c r="H10" t="s">
        <v>27</v>
      </c>
    </row>
    <row r="11" spans="1:10" x14ac:dyDescent="0.25">
      <c r="A11" s="18">
        <v>90</v>
      </c>
      <c r="B11" s="18">
        <v>80</v>
      </c>
      <c r="C11" s="18">
        <f>A11-B11</f>
        <v>10</v>
      </c>
      <c r="D11" s="18">
        <f>ABS(C11)</f>
        <v>10</v>
      </c>
      <c r="E11" s="18">
        <v>3.5</v>
      </c>
      <c r="H11" s="35" t="s">
        <v>45</v>
      </c>
      <c r="I11" s="35">
        <f>E8</f>
        <v>3.5</v>
      </c>
    </row>
    <row r="12" spans="1:10" x14ac:dyDescent="0.25">
      <c r="A12" s="18">
        <v>91</v>
      </c>
      <c r="B12" s="18">
        <v>79</v>
      </c>
      <c r="C12" s="18">
        <f>A12-B12</f>
        <v>12</v>
      </c>
      <c r="D12" s="18">
        <f>ABS(C12)</f>
        <v>12</v>
      </c>
      <c r="E12" s="18">
        <v>5</v>
      </c>
      <c r="H12" s="34" t="s">
        <v>46</v>
      </c>
      <c r="I12" s="34">
        <f>SUM(E9:E14)</f>
        <v>24.5</v>
      </c>
    </row>
    <row r="13" spans="1:10" x14ac:dyDescent="0.25">
      <c r="A13" s="18">
        <v>97</v>
      </c>
      <c r="B13" s="18">
        <v>72</v>
      </c>
      <c r="C13" s="18">
        <f>A13-B13</f>
        <v>25</v>
      </c>
      <c r="D13" s="18">
        <f>ABS(C13)</f>
        <v>25</v>
      </c>
      <c r="E13" s="18">
        <v>6</v>
      </c>
      <c r="H13" s="34" t="s">
        <v>83</v>
      </c>
      <c r="I13">
        <f>I11</f>
        <v>3.5</v>
      </c>
      <c r="J13" t="s">
        <v>45</v>
      </c>
    </row>
    <row r="14" spans="1:10" x14ac:dyDescent="0.25">
      <c r="A14" s="18">
        <v>87</v>
      </c>
      <c r="B14" s="18">
        <v>61</v>
      </c>
      <c r="C14" s="18">
        <f>A14-B14</f>
        <v>26</v>
      </c>
      <c r="D14" s="18">
        <f>ABS(C14)</f>
        <v>26</v>
      </c>
      <c r="E14" s="18">
        <v>7</v>
      </c>
      <c r="H14" t="s">
        <v>69</v>
      </c>
    </row>
    <row r="16" spans="1:10" x14ac:dyDescent="0.25">
      <c r="C16" t="s">
        <v>61</v>
      </c>
      <c r="D16">
        <v>7</v>
      </c>
      <c r="H16" t="s">
        <v>70</v>
      </c>
      <c r="I16">
        <v>0.01</v>
      </c>
    </row>
    <row r="17" spans="3:9" x14ac:dyDescent="0.25">
      <c r="C17" t="s">
        <v>63</v>
      </c>
      <c r="D17">
        <v>7</v>
      </c>
      <c r="H17" t="s">
        <v>82</v>
      </c>
      <c r="I17">
        <v>4</v>
      </c>
    </row>
    <row r="18" spans="3:9" x14ac:dyDescent="0.25">
      <c r="H18" t="s">
        <v>86</v>
      </c>
    </row>
    <row r="19" spans="3:9" x14ac:dyDescent="0.25">
      <c r="H19" t="s">
        <v>84</v>
      </c>
    </row>
    <row r="20" spans="3:9" x14ac:dyDescent="0.25">
      <c r="H20" t="s">
        <v>85</v>
      </c>
    </row>
    <row r="22" spans="3:9" x14ac:dyDescent="0.25">
      <c r="H22" t="s">
        <v>73</v>
      </c>
    </row>
    <row r="23" spans="3:9" x14ac:dyDescent="0.25">
      <c r="H23" t="s">
        <v>87</v>
      </c>
    </row>
  </sheetData>
  <sortState xmlns:xlrd2="http://schemas.microsoft.com/office/spreadsheetml/2017/richdata2" ref="A8:E14">
    <sortCondition ref="C8:C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1A</vt:lpstr>
      <vt:lpstr>1B</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dc:creator>
  <cp:lastModifiedBy>Jennifer De León</cp:lastModifiedBy>
  <dcterms:created xsi:type="dcterms:W3CDTF">2021-03-22T23:07:44Z</dcterms:created>
  <dcterms:modified xsi:type="dcterms:W3CDTF">2021-06-30T23:07:52Z</dcterms:modified>
</cp:coreProperties>
</file>