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9.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10.xml" ContentType="application/vnd.openxmlformats-officedocument.drawing+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11.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Ex5.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dmin\Desktop\Quinto semestre\Inferencia estadistica\"/>
    </mc:Choice>
  </mc:AlternateContent>
  <xr:revisionPtr revIDLastSave="0" documentId="13_ncr:1_{97ABDB9D-C273-4453-939C-6C2FDF11C388}" xr6:coauthVersionLast="45" xr6:coauthVersionMax="45" xr10:uidLastSave="{00000000-0000-0000-0000-000000000000}"/>
  <bookViews>
    <workbookView xWindow="-120" yWindow="-120" windowWidth="24240" windowHeight="13140" activeTab="3" xr2:uid="{C9FB6E96-BD4F-4D5E-AC75-30A35C873AAB}"/>
  </bookViews>
  <sheets>
    <sheet name="IQ" sheetId="1" r:id="rId1"/>
    <sheet name="resistencia" sheetId="2" r:id="rId2"/>
    <sheet name="escape" sheetId="3" r:id="rId3"/>
    <sheet name="tensión" sheetId="4" r:id="rId4"/>
    <sheet name="hoteles" sheetId="5" r:id="rId5"/>
    <sheet name="EmisiónIndustrial" sheetId="6" r:id="rId6"/>
    <sheet name="Gasolina" sheetId="7" r:id="rId7"/>
    <sheet name="Calificaciones" sheetId="11" r:id="rId8"/>
    <sheet name="PelículasEUA" sheetId="12" r:id="rId9"/>
    <sheet name="Enfermeras" sheetId="8" r:id="rId10"/>
    <sheet name="Cojinetes" sheetId="9" r:id="rId11"/>
    <sheet name="Gripes" sheetId="10" r:id="rId12"/>
    <sheet name="Estatura" sheetId="13" r:id="rId13"/>
    <sheet name="Hoja1" sheetId="14" r:id="rId14"/>
    <sheet name="Hoja2" sheetId="15" r:id="rId15"/>
  </sheets>
  <definedNames>
    <definedName name="_xlnm._FilterDatabase" localSheetId="0" hidden="1">IQ!$A$2:$A$33</definedName>
    <definedName name="_xlchart.v1.0" hidden="1">hoteles!$B$2:$B$21</definedName>
    <definedName name="_xlchart.v1.1" hidden="1">Enfermeras!$A$2</definedName>
    <definedName name="_xlchart.v1.10" hidden="1">Gripes!$A$2:$A$9</definedName>
    <definedName name="_xlchart.v1.11" hidden="1">Gripes!$B$1</definedName>
    <definedName name="_xlchart.v1.12" hidden="1">Gripes!$B$2:$B$9</definedName>
    <definedName name="_xlchart.v1.13" hidden="1">Gripes!$C$1</definedName>
    <definedName name="_xlchart.v1.14" hidden="1">Gripes!$C$2:$C$9</definedName>
    <definedName name="_xlchart.v1.15" hidden="1">Hoja1!$A$1</definedName>
    <definedName name="_xlchart.v1.16" hidden="1">Hoja1!$A$2:$A$40</definedName>
    <definedName name="_xlchart.v1.2" hidden="1">Enfermeras!$A$3:$A$15</definedName>
    <definedName name="_xlchart.v1.3" hidden="1">Enfermeras!$B$2</definedName>
    <definedName name="_xlchart.v1.4" hidden="1">Enfermeras!$B$3:$B$15</definedName>
    <definedName name="_xlchart.v1.5" hidden="1">Cojinetes!$A$1</definedName>
    <definedName name="_xlchart.v1.6" hidden="1">Cojinetes!$A$2:$A$41</definedName>
    <definedName name="_xlchart.v1.7" hidden="1">Cojinetes!$B$1</definedName>
    <definedName name="_xlchart.v1.8" hidden="1">Cojinetes!$B$2:$B$41</definedName>
    <definedName name="_xlchart.v1.9" hidden="1">Gripes!$A$1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2" i="4" l="1"/>
  <c r="Q29" i="4"/>
  <c r="J40" i="4" s="1"/>
  <c r="Q19" i="4"/>
  <c r="Q20" i="4"/>
  <c r="Q21" i="4"/>
  <c r="Q22" i="4"/>
  <c r="Q23" i="4"/>
  <c r="Q24" i="4"/>
  <c r="Q25" i="4"/>
  <c r="Q26" i="4"/>
  <c r="Q27" i="4"/>
  <c r="Q18" i="4"/>
  <c r="J38" i="4"/>
  <c r="J36" i="4"/>
  <c r="J31" i="4"/>
  <c r="J29" i="4"/>
  <c r="K19" i="4"/>
  <c r="K20" i="4"/>
  <c r="K21" i="4"/>
  <c r="K22" i="4"/>
  <c r="K23" i="4"/>
  <c r="K24" i="4"/>
  <c r="K25" i="4"/>
  <c r="K26" i="4"/>
  <c r="K27" i="4"/>
  <c r="K18" i="4"/>
  <c r="O20" i="4"/>
  <c r="O21" i="4" s="1"/>
  <c r="O22" i="4" s="1"/>
  <c r="O23" i="4" s="1"/>
  <c r="O24" i="4" s="1"/>
  <c r="O25" i="4" s="1"/>
  <c r="O26" i="4" s="1"/>
  <c r="O27" i="4" s="1"/>
  <c r="O19" i="4"/>
  <c r="O18" i="4"/>
  <c r="N19" i="4"/>
  <c r="N20" i="4"/>
  <c r="N21" i="4"/>
  <c r="N22" i="4"/>
  <c r="N23" i="4"/>
  <c r="N24" i="4"/>
  <c r="N25" i="4"/>
  <c r="N26" i="4"/>
  <c r="N27" i="4"/>
  <c r="N18" i="4"/>
  <c r="M20" i="4"/>
  <c r="M21" i="4"/>
  <c r="M22" i="4"/>
  <c r="M23" i="4"/>
  <c r="M24" i="4" s="1"/>
  <c r="M25" i="4" s="1"/>
  <c r="M26" i="4" s="1"/>
  <c r="M27" i="4" s="1"/>
  <c r="M19" i="4"/>
  <c r="M18" i="4"/>
  <c r="I15" i="4"/>
  <c r="I18" i="4"/>
  <c r="I14" i="4"/>
  <c r="M35" i="1"/>
  <c r="T28" i="1"/>
  <c r="T23" i="1"/>
  <c r="T24" i="1"/>
  <c r="T25" i="1"/>
  <c r="T26" i="1"/>
  <c r="T27" i="1"/>
  <c r="T22" i="1"/>
  <c r="Q22" i="1"/>
  <c r="M40" i="1"/>
  <c r="J18" i="4" l="1"/>
  <c r="I19" i="4" s="1"/>
  <c r="J19" i="4" s="1"/>
  <c r="I20" i="4" s="1"/>
  <c r="J20" i="4" s="1"/>
  <c r="I21" i="4" s="1"/>
  <c r="J21" i="4" s="1"/>
  <c r="I22" i="4" s="1"/>
  <c r="J22" i="4" s="1"/>
  <c r="I23" i="4" s="1"/>
  <c r="J23" i="4" s="1"/>
  <c r="I24" i="4" s="1"/>
  <c r="J24" i="4" s="1"/>
  <c r="I25" i="4" s="1"/>
  <c r="J25" i="4" s="1"/>
  <c r="I26" i="4" s="1"/>
  <c r="J26" i="4" s="1"/>
  <c r="I27" i="4" s="1"/>
  <c r="J27" i="4" s="1"/>
  <c r="M29" i="1"/>
  <c r="J2" i="15"/>
  <c r="E11" i="15"/>
  <c r="K23" i="1"/>
  <c r="K24" i="1"/>
  <c r="K25" i="1"/>
  <c r="K26" i="1"/>
  <c r="K27" i="1"/>
  <c r="K22" i="1"/>
  <c r="M33" i="1"/>
  <c r="O24" i="1"/>
  <c r="O25" i="1"/>
  <c r="O26" i="1"/>
  <c r="O27" i="1" s="1"/>
  <c r="O23" i="1"/>
  <c r="O22" i="1"/>
  <c r="N23" i="1"/>
  <c r="N24" i="1"/>
  <c r="N25" i="1"/>
  <c r="N26" i="1"/>
  <c r="N27" i="1"/>
  <c r="N22" i="1"/>
  <c r="M24" i="1"/>
  <c r="M25" i="1" s="1"/>
  <c r="M26" i="1" s="1"/>
  <c r="M27" i="1" s="1"/>
  <c r="M23" i="1"/>
  <c r="M22" i="1"/>
  <c r="J18" i="1"/>
  <c r="I23" i="1"/>
  <c r="J23" i="1" s="1"/>
  <c r="I24" i="1" s="1"/>
  <c r="J24" i="1" s="1"/>
  <c r="I25" i="1" s="1"/>
  <c r="J25" i="1" s="1"/>
  <c r="I26" i="1" s="1"/>
  <c r="J26" i="1" s="1"/>
  <c r="I27" i="1" s="1"/>
  <c r="J27" i="1" s="1"/>
  <c r="J22" i="1"/>
  <c r="B44" i="9"/>
  <c r="B43" i="9"/>
  <c r="A44" i="9"/>
  <c r="A43" i="9"/>
  <c r="E24" i="6"/>
  <c r="Q27" i="1" l="1"/>
  <c r="Q26" i="1"/>
  <c r="Q23" i="1"/>
  <c r="Q25" i="1"/>
  <c r="Q24" i="1"/>
  <c r="Q28" i="1" s="1"/>
  <c r="M37" i="1" s="1"/>
  <c r="F25" i="15" l="1"/>
  <c r="F21" i="15"/>
  <c r="J12" i="7" l="1"/>
  <c r="J13" i="7"/>
  <c r="J14" i="7"/>
  <c r="J15" i="7"/>
  <c r="J11" i="7"/>
  <c r="J10" i="7"/>
  <c r="I11" i="7"/>
  <c r="I12" i="7"/>
  <c r="I13" i="7"/>
  <c r="I14" i="7"/>
  <c r="I15" i="7"/>
  <c r="I10" i="7"/>
  <c r="H12" i="7"/>
  <c r="H13" i="7" s="1"/>
  <c r="H14" i="7" s="1"/>
  <c r="H15" i="7" s="1"/>
  <c r="H11" i="7"/>
  <c r="H10" i="7"/>
  <c r="H6" i="7"/>
  <c r="F10" i="7" s="1"/>
  <c r="E11" i="7" s="1"/>
  <c r="F11" i="7" s="1"/>
  <c r="E12" i="7" s="1"/>
  <c r="F12" i="7" s="1"/>
  <c r="E13" i="7" s="1"/>
  <c r="F13" i="7" s="1"/>
  <c r="E14" i="7" s="1"/>
  <c r="F14" i="7" s="1"/>
  <c r="E15" i="7" s="1"/>
  <c r="F15" i="7" s="1"/>
  <c r="E10" i="7"/>
  <c r="E6" i="7"/>
  <c r="B10" i="7"/>
  <c r="B9" i="7"/>
  <c r="E7" i="7"/>
  <c r="K55" i="5"/>
  <c r="K52" i="5"/>
  <c r="O48" i="5"/>
  <c r="O43" i="5"/>
  <c r="O44" i="5"/>
  <c r="O45" i="5"/>
  <c r="O46" i="5"/>
  <c r="O42" i="5"/>
  <c r="G55" i="5"/>
  <c r="G54" i="5"/>
  <c r="G53" i="5"/>
  <c r="F51" i="5"/>
  <c r="J44" i="5"/>
  <c r="J45" i="5"/>
  <c r="J46" i="5"/>
  <c r="J43" i="5"/>
  <c r="K43" i="5"/>
  <c r="L43" i="5"/>
  <c r="M43" i="5"/>
  <c r="K44" i="5"/>
  <c r="L44" i="5"/>
  <c r="M44" i="5"/>
  <c r="M45" i="5" s="1"/>
  <c r="M46" i="5" s="1"/>
  <c r="K45" i="5"/>
  <c r="L45" i="5"/>
  <c r="L46" i="5" s="1"/>
  <c r="K46" i="5"/>
  <c r="H43" i="5"/>
  <c r="G44" i="5" s="1"/>
  <c r="H44" i="5" s="1"/>
  <c r="G45" i="5" s="1"/>
  <c r="H45" i="5" s="1"/>
  <c r="G46" i="5" s="1"/>
  <c r="H46" i="5" s="1"/>
  <c r="F31" i="5"/>
  <c r="F30" i="5"/>
  <c r="F29" i="5"/>
  <c r="V13" i="5"/>
  <c r="V14" i="5" s="1"/>
  <c r="V12" i="5"/>
  <c r="V11" i="5"/>
  <c r="T12" i="5"/>
  <c r="T13" i="5"/>
  <c r="T14" i="5"/>
  <c r="T11" i="5"/>
  <c r="U13" i="5"/>
  <c r="U14" i="5" s="1"/>
  <c r="U12" i="5"/>
  <c r="U11" i="5"/>
  <c r="Q13" i="5"/>
  <c r="R12" i="5"/>
  <c r="R13" i="5"/>
  <c r="Q14" i="5" s="1"/>
  <c r="R14" i="5" s="1"/>
  <c r="Q12" i="5"/>
  <c r="R11" i="5"/>
  <c r="R7" i="5"/>
  <c r="J3" i="15" l="1"/>
  <c r="J4" i="15"/>
  <c r="J5" i="15"/>
  <c r="J6" i="15"/>
  <c r="J7" i="15"/>
  <c r="J9" i="15" l="1"/>
  <c r="F27" i="15" s="1"/>
  <c r="F13" i="15"/>
  <c r="D3" i="15"/>
  <c r="D4" i="15"/>
  <c r="D5" i="15"/>
  <c r="D6" i="15"/>
  <c r="D7" i="15"/>
  <c r="D2" i="15"/>
  <c r="G30" i="14"/>
  <c r="G29" i="14"/>
  <c r="G28" i="14"/>
  <c r="G27" i="14"/>
  <c r="G26" i="14"/>
  <c r="I20" i="3" l="1"/>
  <c r="H21" i="3" s="1"/>
  <c r="I21" i="3" s="1"/>
  <c r="H22" i="3" s="1"/>
  <c r="I22" i="3" s="1"/>
  <c r="H23" i="3" s="1"/>
  <c r="E33" i="3"/>
  <c r="E35" i="3"/>
  <c r="E34" i="3"/>
  <c r="H16" i="3"/>
  <c r="H17" i="3" s="1"/>
  <c r="H25" i="8"/>
  <c r="E25" i="8"/>
  <c r="I23" i="3" l="1"/>
  <c r="H24" i="3" s="1"/>
  <c r="I24" i="3" s="1"/>
  <c r="K26" i="14" l="1"/>
  <c r="K27" i="14"/>
  <c r="K28" i="14"/>
  <c r="K29" i="14"/>
  <c r="K30" i="14"/>
  <c r="K25" i="14"/>
  <c r="J26" i="14"/>
  <c r="J27" i="14"/>
  <c r="J28" i="14"/>
  <c r="J29" i="14"/>
  <c r="J30" i="14"/>
  <c r="J25" i="14"/>
  <c r="I27" i="14" l="1"/>
  <c r="I28" i="14"/>
  <c r="I29" i="14" s="1"/>
  <c r="I30" i="14" s="1"/>
  <c r="I26" i="14"/>
  <c r="I25" i="14"/>
  <c r="H25" i="14" l="1"/>
  <c r="H30" i="14"/>
  <c r="H29" i="14"/>
  <c r="H28" i="14"/>
  <c r="H27" i="14"/>
  <c r="H26" i="14"/>
  <c r="G25" i="14"/>
  <c r="F26" i="14" l="1"/>
  <c r="F27" i="14" s="1"/>
  <c r="F28" i="14" s="1"/>
  <c r="F21" i="14"/>
  <c r="F20" i="14"/>
  <c r="F29" i="14" l="1"/>
  <c r="F30" i="14" l="1"/>
  <c r="D22" i="13" l="1"/>
  <c r="E19" i="13"/>
  <c r="D19" i="13"/>
  <c r="D18" i="13"/>
  <c r="F16" i="13"/>
  <c r="D2" i="13"/>
</calcChain>
</file>

<file path=xl/sharedStrings.xml><?xml version="1.0" encoding="utf-8"?>
<sst xmlns="http://schemas.openxmlformats.org/spreadsheetml/2006/main" count="415" uniqueCount="150">
  <si>
    <t xml:space="preserve">IQ registrado </t>
  </si>
  <si>
    <t>tiempo</t>
  </si>
  <si>
    <t>resistencia a la tensión</t>
  </si>
  <si>
    <t>ciudad</t>
  </si>
  <si>
    <t>hotel(dolares)</t>
  </si>
  <si>
    <t>Atlanta</t>
  </si>
  <si>
    <t>Boston</t>
  </si>
  <si>
    <t>Chicago</t>
  </si>
  <si>
    <t>Cleveland</t>
  </si>
  <si>
    <t>Dallas</t>
  </si>
  <si>
    <t>Denver</t>
  </si>
  <si>
    <t>Detroit</t>
  </si>
  <si>
    <t>Houston</t>
  </si>
  <si>
    <t>Los Angeles</t>
  </si>
  <si>
    <t>Miami</t>
  </si>
  <si>
    <t>Minneapolis</t>
  </si>
  <si>
    <t>Nueva Orleans</t>
  </si>
  <si>
    <t>Nueva York</t>
  </si>
  <si>
    <t>Orlando</t>
  </si>
  <si>
    <t>Phoenix</t>
  </si>
  <si>
    <t>Pittsburgh</t>
  </si>
  <si>
    <t>St. Louuis</t>
  </si>
  <si>
    <t>San Francisco</t>
  </si>
  <si>
    <t>Seattle</t>
  </si>
  <si>
    <t>Washington, D.C.</t>
  </si>
  <si>
    <t>toneladas oxido de azufre</t>
  </si>
  <si>
    <t>millas por galón</t>
  </si>
  <si>
    <t>calificaciones</t>
  </si>
  <si>
    <t>escuela A</t>
  </si>
  <si>
    <t>escuela B</t>
  </si>
  <si>
    <t>linea 1</t>
  </si>
  <si>
    <t>linea2</t>
  </si>
  <si>
    <t>victoria A</t>
  </si>
  <si>
    <t>Texas</t>
  </si>
  <si>
    <t>Rusa</t>
  </si>
  <si>
    <t>Calificación de examen</t>
  </si>
  <si>
    <t>Duración</t>
  </si>
  <si>
    <t>Estaturas</t>
  </si>
  <si>
    <t>Media</t>
  </si>
  <si>
    <t>Mediana</t>
  </si>
  <si>
    <t>Moda</t>
  </si>
  <si>
    <t>Ordenados</t>
  </si>
  <si>
    <t>N es 39</t>
  </si>
  <si>
    <t>Posicion</t>
  </si>
  <si>
    <t>Valor</t>
  </si>
  <si>
    <t>1.6,1.63,1.7</t>
  </si>
  <si>
    <t>Con 3 observaciones</t>
  </si>
  <si>
    <t>Cuartiles</t>
  </si>
  <si>
    <t>Q1</t>
  </si>
  <si>
    <t>Q2</t>
  </si>
  <si>
    <t>Q3</t>
  </si>
  <si>
    <t>rango</t>
  </si>
  <si>
    <t>min</t>
  </si>
  <si>
    <t>max</t>
  </si>
  <si>
    <t>Varianza</t>
  </si>
  <si>
    <t>investigar las funciones</t>
  </si>
  <si>
    <t>Desv est</t>
  </si>
  <si>
    <t>coef de var</t>
  </si>
  <si>
    <t>Error típico</t>
  </si>
  <si>
    <t>Desviación estándar</t>
  </si>
  <si>
    <t>Varianza de la muestra</t>
  </si>
  <si>
    <t>Curtosis</t>
  </si>
  <si>
    <t>Coeficiente de asimetría</t>
  </si>
  <si>
    <t>Rango</t>
  </si>
  <si>
    <t>Mínimo</t>
  </si>
  <si>
    <t>Máximo</t>
  </si>
  <si>
    <t>Suma</t>
  </si>
  <si>
    <t>Cuenta</t>
  </si>
  <si>
    <t>Tallo y hojas</t>
  </si>
  <si>
    <t>1.5A</t>
  </si>
  <si>
    <t>1.5B</t>
  </si>
  <si>
    <t>1.6A</t>
  </si>
  <si>
    <t>1.6B</t>
  </si>
  <si>
    <t>1.7A</t>
  </si>
  <si>
    <t>1.7B</t>
  </si>
  <si>
    <t>1.8A</t>
  </si>
  <si>
    <t>1.8B</t>
  </si>
  <si>
    <t>Tabla de frecuencias</t>
  </si>
  <si>
    <t>Clases</t>
  </si>
  <si>
    <t>Ancho de clases</t>
  </si>
  <si>
    <t>6 clases</t>
  </si>
  <si>
    <t>Clase</t>
  </si>
  <si>
    <t>L.inf</t>
  </si>
  <si>
    <t>L.sup</t>
  </si>
  <si>
    <t>Frrecuencia</t>
  </si>
  <si>
    <t>Frecuencia acumulada</t>
  </si>
  <si>
    <t>Frecuancia relativa</t>
  </si>
  <si>
    <t>Frecuencia relativa acumulada</t>
  </si>
  <si>
    <t>Entradas</t>
  </si>
  <si>
    <t>y mayor...</t>
  </si>
  <si>
    <t>Frecuencia</t>
  </si>
  <si>
    <t>% acumulado</t>
  </si>
  <si>
    <t>Valores min max y cuartiles</t>
  </si>
  <si>
    <t>q1</t>
  </si>
  <si>
    <t>q2</t>
  </si>
  <si>
    <t>q3</t>
  </si>
  <si>
    <t>Medidas descriptivas</t>
  </si>
  <si>
    <t>Graficas</t>
  </si>
  <si>
    <t>Tabla de Frecuencias</t>
  </si>
  <si>
    <t xml:space="preserve">Clases </t>
  </si>
  <si>
    <t xml:space="preserve">Rango </t>
  </si>
  <si>
    <t>Ancho</t>
  </si>
  <si>
    <t>Lim.Inf</t>
  </si>
  <si>
    <t>Lim.sup</t>
  </si>
  <si>
    <t>CUARTILES</t>
  </si>
  <si>
    <t>MIN</t>
  </si>
  <si>
    <t>MAX</t>
  </si>
  <si>
    <t>Merca de clase</t>
  </si>
  <si>
    <t>Promedio o media en productos agrupados</t>
  </si>
  <si>
    <t>Clase Mediana</t>
  </si>
  <si>
    <t>Li</t>
  </si>
  <si>
    <t>Ancho clase</t>
  </si>
  <si>
    <t>f</t>
  </si>
  <si>
    <t>j</t>
  </si>
  <si>
    <t>Diferencias al Cuadrado</t>
  </si>
  <si>
    <t>Numerador varianza</t>
  </si>
  <si>
    <t>Diagrama de tallo y hojas.</t>
  </si>
  <si>
    <t>Numero de clases</t>
  </si>
  <si>
    <t>L.Inf</t>
  </si>
  <si>
    <t>Ancho de clase</t>
  </si>
  <si>
    <t>Frecuencia Relativa</t>
  </si>
  <si>
    <t>Grafica de bigotes</t>
  </si>
  <si>
    <t>Min</t>
  </si>
  <si>
    <t>Marca de Clase</t>
  </si>
  <si>
    <t>Datos Agrupados</t>
  </si>
  <si>
    <t>Ls</t>
  </si>
  <si>
    <t>F</t>
  </si>
  <si>
    <t>J</t>
  </si>
  <si>
    <t>Numerador</t>
  </si>
  <si>
    <t>Desviacion Estandar</t>
  </si>
  <si>
    <t>N clases</t>
  </si>
  <si>
    <t>L.I</t>
  </si>
  <si>
    <t>L.S</t>
  </si>
  <si>
    <t>Frecuancia</t>
  </si>
  <si>
    <t>Frecuencia Relativa acumulada</t>
  </si>
  <si>
    <t>Coeficiente de variacion</t>
  </si>
  <si>
    <t>En efecto se cumple la ley</t>
  </si>
  <si>
    <t>Clase mediana</t>
  </si>
  <si>
    <t>ancho de la clase mediana</t>
  </si>
  <si>
    <t>Merca de  la clase</t>
  </si>
  <si>
    <t>Diferencia de los cuadrados</t>
  </si>
  <si>
    <t>Desviacion estandar</t>
  </si>
  <si>
    <t>mediana</t>
  </si>
  <si>
    <t>Frecuencia cumulada</t>
  </si>
  <si>
    <t>Dif de cuadrados</t>
  </si>
  <si>
    <t>ancho</t>
  </si>
  <si>
    <t>Frecuencia relativa</t>
  </si>
  <si>
    <t>Merca</t>
  </si>
  <si>
    <t>Dif.Cuadrados</t>
  </si>
  <si>
    <t>Desviacion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</si>
</sst>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
  </numFmts>
  <fonts count="2" x14ac:knownFonts="1">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right/>
      <top/>
      <bottom style="medium">
        <color indexed="64"/>
      </bottom>
      <diagonal/>
    </border>
    <border>
      <left/>
      <right/>
      <top style="medium">
        <color indexed="64"/>
      </top>
      <bottom style="thin">
        <color indexed="64"/>
      </bottom>
      <diagonal/>
    </border>
    <border>
      <left/>
      <right style="thin">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9">
    <xf numFmtId="0" fontId="0" fillId="0" borderId="0" xfId="0"/>
    <xf numFmtId="164" fontId="0" fillId="0" borderId="0" xfId="0" applyNumberFormat="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Continuous"/>
    </xf>
    <xf numFmtId="0" fontId="0" fillId="0" borderId="0" xfId="0" applyNumberFormat="1" applyFill="1" applyBorder="1" applyAlignment="1"/>
    <xf numFmtId="10" fontId="0" fillId="0" borderId="0" xfId="0" applyNumberFormat="1" applyFill="1" applyBorder="1" applyAlignment="1"/>
    <xf numFmtId="10" fontId="0" fillId="0" borderId="1" xfId="0" applyNumberFormat="1" applyFill="1" applyBorder="1" applyAlignment="1"/>
    <xf numFmtId="0" fontId="1" fillId="0" borderId="2" xfId="0" applyFont="1" applyFill="1" applyBorder="1" applyAlignment="1">
      <alignment horizontal="center"/>
    </xf>
    <xf numFmtId="0" fontId="0" fillId="0" borderId="3" xfId="0" applyBorder="1"/>
    <xf numFmtId="0" fontId="0" fillId="2" borderId="0" xfId="0" applyFill="1"/>
    <xf numFmtId="2" fontId="0" fillId="0" borderId="0" xfId="0" applyNumberFormat="1"/>
    <xf numFmtId="0" fontId="1" fillId="0" borderId="4" xfId="0" applyFont="1" applyFill="1" applyBorder="1" applyAlignment="1">
      <alignment horizontal="centerContinuous"/>
    </xf>
    <xf numFmtId="0" fontId="1" fillId="0" borderId="5" xfId="0" applyFont="1" applyFill="1" applyBorder="1" applyAlignment="1">
      <alignment horizontal="centerContinuous"/>
    </xf>
    <xf numFmtId="0" fontId="0" fillId="0" borderId="6" xfId="0" applyFill="1" applyBorder="1" applyAlignment="1"/>
    <xf numFmtId="0" fontId="0" fillId="0" borderId="7" xfId="0" applyFill="1" applyBorder="1" applyAlignment="1"/>
    <xf numFmtId="0" fontId="0" fillId="0" borderId="8" xfId="0" applyFill="1" applyBorder="1" applyAlignment="1"/>
    <xf numFmtId="0" fontId="0" fillId="0" borderId="9" xfId="0" applyFill="1" applyBorder="1" applyAlignment="1"/>
    <xf numFmtId="0" fontId="1" fillId="0"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Histograma de frecuencia absoluta </a:t>
            </a:r>
          </a:p>
        </c:rich>
      </c:tx>
      <c:overlay val="0"/>
    </c:title>
    <c:autoTitleDeleted val="0"/>
    <c:plotArea>
      <c:layout/>
      <c:barChart>
        <c:barDir val="col"/>
        <c:grouping val="clustered"/>
        <c:varyColors val="0"/>
        <c:ser>
          <c:idx val="0"/>
          <c:order val="0"/>
          <c:tx>
            <c:v>Frecuencia</c:v>
          </c:tx>
          <c:invertIfNegative val="0"/>
          <c:cat>
            <c:strRef>
              <c:f>IQ!$G$31:$G$36</c:f>
              <c:strCache>
                <c:ptCount val="6"/>
                <c:pt idx="0">
                  <c:v>92.67666667</c:v>
                </c:pt>
                <c:pt idx="1">
                  <c:v>103.3533333</c:v>
                </c:pt>
                <c:pt idx="2">
                  <c:v>114.03</c:v>
                </c:pt>
                <c:pt idx="3">
                  <c:v>124.7066667</c:v>
                </c:pt>
                <c:pt idx="4">
                  <c:v>135.3833333</c:v>
                </c:pt>
                <c:pt idx="5">
                  <c:v>y mayor...</c:v>
                </c:pt>
              </c:strCache>
            </c:strRef>
          </c:cat>
          <c:val>
            <c:numRef>
              <c:f>IQ!$H$31:$H$36</c:f>
              <c:numCache>
                <c:formatCode>General</c:formatCode>
                <c:ptCount val="6"/>
                <c:pt idx="0">
                  <c:v>1</c:v>
                </c:pt>
                <c:pt idx="1">
                  <c:v>4</c:v>
                </c:pt>
                <c:pt idx="2">
                  <c:v>14</c:v>
                </c:pt>
                <c:pt idx="3">
                  <c:v>8</c:v>
                </c:pt>
                <c:pt idx="4">
                  <c:v>2</c:v>
                </c:pt>
                <c:pt idx="5">
                  <c:v>3</c:v>
                </c:pt>
              </c:numCache>
            </c:numRef>
          </c:val>
          <c:extLst>
            <c:ext xmlns:c16="http://schemas.microsoft.com/office/drawing/2014/chart" uri="{C3380CC4-5D6E-409C-BE32-E72D297353CC}">
              <c16:uniqueId val="{00000001-5F45-4B08-B848-9A2FCAEEB970}"/>
            </c:ext>
          </c:extLst>
        </c:ser>
        <c:dLbls>
          <c:showLegendKey val="0"/>
          <c:showVal val="0"/>
          <c:showCatName val="0"/>
          <c:showSerName val="0"/>
          <c:showPercent val="0"/>
          <c:showBubbleSize val="0"/>
        </c:dLbls>
        <c:gapWidth val="2"/>
        <c:axId val="396513608"/>
        <c:axId val="396514264"/>
      </c:barChart>
      <c:catAx>
        <c:axId val="396513608"/>
        <c:scaling>
          <c:orientation val="minMax"/>
        </c:scaling>
        <c:delete val="0"/>
        <c:axPos val="b"/>
        <c:title>
          <c:tx>
            <c:rich>
              <a:bodyPr/>
              <a:lstStyle/>
              <a:p>
                <a:pPr>
                  <a:defRPr/>
                </a:pPr>
                <a:r>
                  <a:rPr lang="es-MX"/>
                  <a:t>L.sup</a:t>
                </a:r>
              </a:p>
            </c:rich>
          </c:tx>
          <c:overlay val="0"/>
        </c:title>
        <c:numFmt formatCode="General" sourceLinked="1"/>
        <c:majorTickMark val="out"/>
        <c:minorTickMark val="none"/>
        <c:tickLblPos val="nextTo"/>
        <c:crossAx val="396514264"/>
        <c:crosses val="autoZero"/>
        <c:auto val="1"/>
        <c:lblAlgn val="ctr"/>
        <c:lblOffset val="100"/>
        <c:noMultiLvlLbl val="0"/>
      </c:catAx>
      <c:valAx>
        <c:axId val="396514264"/>
        <c:scaling>
          <c:orientation val="minMax"/>
        </c:scaling>
        <c:delete val="0"/>
        <c:axPos val="l"/>
        <c:title>
          <c:tx>
            <c:rich>
              <a:bodyPr/>
              <a:lstStyle/>
              <a:p>
                <a:pPr>
                  <a:defRPr/>
                </a:pPr>
                <a:r>
                  <a:rPr lang="es-MX"/>
                  <a:t>Frecuencia</a:t>
                </a:r>
              </a:p>
            </c:rich>
          </c:tx>
          <c:overlay val="0"/>
        </c:title>
        <c:numFmt formatCode="General" sourceLinked="1"/>
        <c:majorTickMark val="out"/>
        <c:minorTickMark val="none"/>
        <c:tickLblPos val="nextTo"/>
        <c:crossAx val="39651360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Histograma de frecuencia relativa </a:t>
            </a:r>
          </a:p>
          <a:p>
            <a:pPr>
              <a:defRPr/>
            </a:pPr>
            <a:r>
              <a:rPr lang="es-MX"/>
              <a:t>absoluta acumulada</a:t>
            </a:r>
          </a:p>
        </c:rich>
      </c:tx>
      <c:overlay val="0"/>
    </c:title>
    <c:autoTitleDeleted val="0"/>
    <c:plotArea>
      <c:layout/>
      <c:barChart>
        <c:barDir val="col"/>
        <c:grouping val="stacked"/>
        <c:varyColors val="0"/>
        <c:ser>
          <c:idx val="1"/>
          <c:order val="0"/>
          <c:tx>
            <c:v>% acumulado</c:v>
          </c:tx>
          <c:invertIfNegative val="0"/>
          <c:cat>
            <c:strRef>
              <c:f>IQ!$G$31:$G$36</c:f>
              <c:strCache>
                <c:ptCount val="6"/>
                <c:pt idx="0">
                  <c:v>92.67666667</c:v>
                </c:pt>
                <c:pt idx="1">
                  <c:v>103.3533333</c:v>
                </c:pt>
                <c:pt idx="2">
                  <c:v>114.03</c:v>
                </c:pt>
                <c:pt idx="3">
                  <c:v>124.7066667</c:v>
                </c:pt>
                <c:pt idx="4">
                  <c:v>135.3833333</c:v>
                </c:pt>
                <c:pt idx="5">
                  <c:v>y mayor...</c:v>
                </c:pt>
              </c:strCache>
            </c:strRef>
          </c:cat>
          <c:val>
            <c:numRef>
              <c:f>IQ!$I$31:$I$36</c:f>
              <c:numCache>
                <c:formatCode>0.00%</c:formatCode>
                <c:ptCount val="6"/>
                <c:pt idx="0">
                  <c:v>3.125E-2</c:v>
                </c:pt>
                <c:pt idx="1">
                  <c:v>0.15625</c:v>
                </c:pt>
                <c:pt idx="2">
                  <c:v>0.59375</c:v>
                </c:pt>
                <c:pt idx="3">
                  <c:v>0.84375</c:v>
                </c:pt>
                <c:pt idx="4">
                  <c:v>0.90625</c:v>
                </c:pt>
                <c:pt idx="5">
                  <c:v>1</c:v>
                </c:pt>
              </c:numCache>
            </c:numRef>
          </c:val>
          <c:extLst>
            <c:ext xmlns:c16="http://schemas.microsoft.com/office/drawing/2014/chart" uri="{C3380CC4-5D6E-409C-BE32-E72D297353CC}">
              <c16:uniqueId val="{00000001-4B1B-4024-A085-38086B595F60}"/>
            </c:ext>
          </c:extLst>
        </c:ser>
        <c:dLbls>
          <c:showLegendKey val="0"/>
          <c:showVal val="0"/>
          <c:showCatName val="0"/>
          <c:showSerName val="0"/>
          <c:showPercent val="0"/>
          <c:showBubbleSize val="0"/>
        </c:dLbls>
        <c:gapWidth val="2"/>
        <c:overlap val="100"/>
        <c:axId val="396513608"/>
        <c:axId val="396514264"/>
      </c:barChart>
      <c:catAx>
        <c:axId val="396513608"/>
        <c:scaling>
          <c:orientation val="minMax"/>
        </c:scaling>
        <c:delete val="0"/>
        <c:axPos val="b"/>
        <c:title>
          <c:tx>
            <c:rich>
              <a:bodyPr/>
              <a:lstStyle/>
              <a:p>
                <a:pPr>
                  <a:defRPr/>
                </a:pPr>
                <a:r>
                  <a:rPr lang="es-MX"/>
                  <a:t>L.sup</a:t>
                </a:r>
              </a:p>
            </c:rich>
          </c:tx>
          <c:overlay val="0"/>
        </c:title>
        <c:numFmt formatCode="General" sourceLinked="1"/>
        <c:majorTickMark val="out"/>
        <c:minorTickMark val="none"/>
        <c:tickLblPos val="nextTo"/>
        <c:crossAx val="396514264"/>
        <c:crosses val="autoZero"/>
        <c:auto val="1"/>
        <c:lblAlgn val="ctr"/>
        <c:lblOffset val="100"/>
        <c:noMultiLvlLbl val="0"/>
      </c:catAx>
      <c:valAx>
        <c:axId val="396514264"/>
        <c:scaling>
          <c:orientation val="minMax"/>
          <c:max val="1"/>
        </c:scaling>
        <c:delete val="0"/>
        <c:axPos val="l"/>
        <c:title>
          <c:tx>
            <c:rich>
              <a:bodyPr/>
              <a:lstStyle/>
              <a:p>
                <a:pPr>
                  <a:defRPr/>
                </a:pPr>
                <a:r>
                  <a:rPr lang="es-MX"/>
                  <a:t>Frecuencia</a:t>
                </a:r>
              </a:p>
            </c:rich>
          </c:tx>
          <c:overlay val="0"/>
        </c:title>
        <c:numFmt formatCode="0.00%" sourceLinked="1"/>
        <c:majorTickMark val="out"/>
        <c:minorTickMark val="none"/>
        <c:tickLblPos val="nextTo"/>
        <c:crossAx val="39651360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Histograma Frecuencia</a:t>
            </a:r>
            <a:r>
              <a:rPr lang="es-MX" baseline="0"/>
              <a:t> Absoluta</a:t>
            </a:r>
          </a:p>
        </c:rich>
      </c:tx>
      <c:overlay val="0"/>
    </c:title>
    <c:autoTitleDeleted val="0"/>
    <c:plotArea>
      <c:layout/>
      <c:barChart>
        <c:barDir val="col"/>
        <c:grouping val="clustered"/>
        <c:varyColors val="0"/>
        <c:ser>
          <c:idx val="0"/>
          <c:order val="0"/>
          <c:tx>
            <c:v>Frecuencia</c:v>
          </c:tx>
          <c:invertIfNegative val="0"/>
          <c:cat>
            <c:strRef>
              <c:f>escape!$J$20:$J$24</c:f>
              <c:strCache>
                <c:ptCount val="5"/>
                <c:pt idx="0">
                  <c:v>344.8</c:v>
                </c:pt>
                <c:pt idx="1">
                  <c:v>364.6</c:v>
                </c:pt>
                <c:pt idx="2">
                  <c:v>384.4</c:v>
                </c:pt>
                <c:pt idx="3">
                  <c:v>404.2</c:v>
                </c:pt>
                <c:pt idx="4">
                  <c:v>y mayor...</c:v>
                </c:pt>
              </c:strCache>
            </c:strRef>
          </c:cat>
          <c:val>
            <c:numRef>
              <c:f>escape!$K$20:$K$24</c:f>
              <c:numCache>
                <c:formatCode>General</c:formatCode>
                <c:ptCount val="5"/>
                <c:pt idx="0">
                  <c:v>4</c:v>
                </c:pt>
                <c:pt idx="1">
                  <c:v>7</c:v>
                </c:pt>
                <c:pt idx="2">
                  <c:v>7</c:v>
                </c:pt>
                <c:pt idx="3">
                  <c:v>7</c:v>
                </c:pt>
                <c:pt idx="4">
                  <c:v>1</c:v>
                </c:pt>
              </c:numCache>
            </c:numRef>
          </c:val>
          <c:extLst>
            <c:ext xmlns:c16="http://schemas.microsoft.com/office/drawing/2014/chart" uri="{C3380CC4-5D6E-409C-BE32-E72D297353CC}">
              <c16:uniqueId val="{00000001-83EC-423D-93D3-24566715217A}"/>
            </c:ext>
          </c:extLst>
        </c:ser>
        <c:dLbls>
          <c:showLegendKey val="0"/>
          <c:showVal val="0"/>
          <c:showCatName val="0"/>
          <c:showSerName val="0"/>
          <c:showPercent val="0"/>
          <c:showBubbleSize val="0"/>
        </c:dLbls>
        <c:gapWidth val="2"/>
        <c:axId val="508822440"/>
        <c:axId val="508826704"/>
      </c:barChart>
      <c:catAx>
        <c:axId val="508822440"/>
        <c:scaling>
          <c:orientation val="minMax"/>
        </c:scaling>
        <c:delete val="0"/>
        <c:axPos val="b"/>
        <c:title>
          <c:tx>
            <c:rich>
              <a:bodyPr/>
              <a:lstStyle/>
              <a:p>
                <a:pPr>
                  <a:defRPr/>
                </a:pPr>
                <a:r>
                  <a:rPr lang="es-MX"/>
                  <a:t>Lim.sup</a:t>
                </a:r>
              </a:p>
            </c:rich>
          </c:tx>
          <c:overlay val="0"/>
        </c:title>
        <c:numFmt formatCode="General" sourceLinked="1"/>
        <c:majorTickMark val="out"/>
        <c:minorTickMark val="none"/>
        <c:tickLblPos val="nextTo"/>
        <c:crossAx val="508826704"/>
        <c:crosses val="autoZero"/>
        <c:auto val="1"/>
        <c:lblAlgn val="ctr"/>
        <c:lblOffset val="100"/>
        <c:noMultiLvlLbl val="0"/>
      </c:catAx>
      <c:valAx>
        <c:axId val="508826704"/>
        <c:scaling>
          <c:orientation val="minMax"/>
        </c:scaling>
        <c:delete val="0"/>
        <c:axPos val="l"/>
        <c:title>
          <c:tx>
            <c:rich>
              <a:bodyPr/>
              <a:lstStyle/>
              <a:p>
                <a:pPr>
                  <a:defRPr/>
                </a:pPr>
                <a:r>
                  <a:rPr lang="es-MX"/>
                  <a:t>Frecuencia</a:t>
                </a:r>
              </a:p>
            </c:rich>
          </c:tx>
          <c:overlay val="0"/>
        </c:title>
        <c:numFmt formatCode="General" sourceLinked="1"/>
        <c:majorTickMark val="out"/>
        <c:minorTickMark val="none"/>
        <c:tickLblPos val="nextTo"/>
        <c:crossAx val="50882244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Histograma Frecuencia relativa</a:t>
            </a:r>
          </a:p>
          <a:p>
            <a:pPr>
              <a:defRPr/>
            </a:pPr>
            <a:r>
              <a:rPr lang="es-MX" baseline="0"/>
              <a:t> acumulada</a:t>
            </a:r>
            <a:endParaRPr lang="es-MX"/>
          </a:p>
        </c:rich>
      </c:tx>
      <c:overlay val="0"/>
    </c:title>
    <c:autoTitleDeleted val="0"/>
    <c:plotArea>
      <c:layout/>
      <c:barChart>
        <c:barDir val="col"/>
        <c:grouping val="stacked"/>
        <c:varyColors val="0"/>
        <c:ser>
          <c:idx val="1"/>
          <c:order val="0"/>
          <c:tx>
            <c:v>% acumulado</c:v>
          </c:tx>
          <c:invertIfNegative val="0"/>
          <c:cat>
            <c:strRef>
              <c:f>escape!$J$20:$J$24</c:f>
              <c:strCache>
                <c:ptCount val="5"/>
                <c:pt idx="0">
                  <c:v>344.8</c:v>
                </c:pt>
                <c:pt idx="1">
                  <c:v>364.6</c:v>
                </c:pt>
                <c:pt idx="2">
                  <c:v>384.4</c:v>
                </c:pt>
                <c:pt idx="3">
                  <c:v>404.2</c:v>
                </c:pt>
                <c:pt idx="4">
                  <c:v>y mayor...</c:v>
                </c:pt>
              </c:strCache>
            </c:strRef>
          </c:cat>
          <c:val>
            <c:numRef>
              <c:f>escape!$M$20:$M$24</c:f>
              <c:numCache>
                <c:formatCode>0.00%</c:formatCode>
                <c:ptCount val="5"/>
                <c:pt idx="0">
                  <c:v>0.15384615384615385</c:v>
                </c:pt>
                <c:pt idx="1">
                  <c:v>0.42307692307692307</c:v>
                </c:pt>
                <c:pt idx="2">
                  <c:v>0.69230769230769229</c:v>
                </c:pt>
                <c:pt idx="3">
                  <c:v>0.96153846153846156</c:v>
                </c:pt>
                <c:pt idx="4">
                  <c:v>1</c:v>
                </c:pt>
              </c:numCache>
            </c:numRef>
          </c:val>
          <c:extLst>
            <c:ext xmlns:c16="http://schemas.microsoft.com/office/drawing/2014/chart" uri="{C3380CC4-5D6E-409C-BE32-E72D297353CC}">
              <c16:uniqueId val="{00000001-B886-4791-B96A-FF788AC6AFE6}"/>
            </c:ext>
          </c:extLst>
        </c:ser>
        <c:dLbls>
          <c:showLegendKey val="0"/>
          <c:showVal val="0"/>
          <c:showCatName val="0"/>
          <c:showSerName val="0"/>
          <c:showPercent val="0"/>
          <c:showBubbleSize val="0"/>
        </c:dLbls>
        <c:gapWidth val="2"/>
        <c:overlap val="100"/>
        <c:axId val="508822440"/>
        <c:axId val="508826704"/>
      </c:barChart>
      <c:catAx>
        <c:axId val="508822440"/>
        <c:scaling>
          <c:orientation val="minMax"/>
        </c:scaling>
        <c:delete val="0"/>
        <c:axPos val="b"/>
        <c:title>
          <c:tx>
            <c:rich>
              <a:bodyPr/>
              <a:lstStyle/>
              <a:p>
                <a:pPr>
                  <a:defRPr/>
                </a:pPr>
                <a:r>
                  <a:rPr lang="es-MX"/>
                  <a:t>Lim.sup</a:t>
                </a:r>
              </a:p>
            </c:rich>
          </c:tx>
          <c:overlay val="0"/>
        </c:title>
        <c:numFmt formatCode="General" sourceLinked="1"/>
        <c:majorTickMark val="out"/>
        <c:minorTickMark val="none"/>
        <c:tickLblPos val="nextTo"/>
        <c:crossAx val="508826704"/>
        <c:crosses val="autoZero"/>
        <c:auto val="1"/>
        <c:lblAlgn val="ctr"/>
        <c:lblOffset val="100"/>
        <c:noMultiLvlLbl val="0"/>
      </c:catAx>
      <c:valAx>
        <c:axId val="508826704"/>
        <c:scaling>
          <c:orientation val="minMax"/>
          <c:max val="1"/>
        </c:scaling>
        <c:delete val="0"/>
        <c:axPos val="l"/>
        <c:title>
          <c:tx>
            <c:rich>
              <a:bodyPr/>
              <a:lstStyle/>
              <a:p>
                <a:pPr>
                  <a:defRPr/>
                </a:pPr>
                <a:r>
                  <a:rPr lang="es-MX"/>
                  <a:t>Frecuencia</a:t>
                </a:r>
              </a:p>
            </c:rich>
          </c:tx>
          <c:overlay val="0"/>
        </c:title>
        <c:numFmt formatCode="0.00%" sourceLinked="1"/>
        <c:majorTickMark val="out"/>
        <c:minorTickMark val="none"/>
        <c:tickLblPos val="nextTo"/>
        <c:crossAx val="50882244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Histograma</a:t>
            </a:r>
          </a:p>
        </c:rich>
      </c:tx>
      <c:overlay val="0"/>
    </c:title>
    <c:autoTitleDeleted val="0"/>
    <c:plotArea>
      <c:layout/>
      <c:barChart>
        <c:barDir val="col"/>
        <c:grouping val="clustered"/>
        <c:varyColors val="0"/>
        <c:ser>
          <c:idx val="0"/>
          <c:order val="0"/>
          <c:tx>
            <c:v>Frecuencia</c:v>
          </c:tx>
          <c:invertIfNegative val="0"/>
          <c:cat>
            <c:strRef>
              <c:f>tensión!$D$32:$D$41</c:f>
              <c:strCache>
                <c:ptCount val="10"/>
                <c:pt idx="0">
                  <c:v>123.761</c:v>
                </c:pt>
                <c:pt idx="1">
                  <c:v>125.322</c:v>
                </c:pt>
                <c:pt idx="2">
                  <c:v>126.883</c:v>
                </c:pt>
                <c:pt idx="3">
                  <c:v>128.444</c:v>
                </c:pt>
                <c:pt idx="4">
                  <c:v>130.005</c:v>
                </c:pt>
                <c:pt idx="5">
                  <c:v>131.566</c:v>
                </c:pt>
                <c:pt idx="6">
                  <c:v>133.127</c:v>
                </c:pt>
                <c:pt idx="7">
                  <c:v>134.688</c:v>
                </c:pt>
                <c:pt idx="8">
                  <c:v>136.249</c:v>
                </c:pt>
                <c:pt idx="9">
                  <c:v>y mayor...</c:v>
                </c:pt>
              </c:strCache>
            </c:strRef>
          </c:cat>
          <c:val>
            <c:numRef>
              <c:f>tensión!$E$32:$E$41</c:f>
              <c:numCache>
                <c:formatCode>General</c:formatCode>
                <c:ptCount val="10"/>
                <c:pt idx="0">
                  <c:v>1</c:v>
                </c:pt>
                <c:pt idx="1">
                  <c:v>2</c:v>
                </c:pt>
                <c:pt idx="2">
                  <c:v>4</c:v>
                </c:pt>
                <c:pt idx="3">
                  <c:v>4</c:v>
                </c:pt>
                <c:pt idx="4">
                  <c:v>6</c:v>
                </c:pt>
                <c:pt idx="5">
                  <c:v>7</c:v>
                </c:pt>
                <c:pt idx="6">
                  <c:v>21</c:v>
                </c:pt>
                <c:pt idx="7">
                  <c:v>20</c:v>
                </c:pt>
                <c:pt idx="8">
                  <c:v>32</c:v>
                </c:pt>
                <c:pt idx="9">
                  <c:v>10</c:v>
                </c:pt>
              </c:numCache>
            </c:numRef>
          </c:val>
          <c:extLst>
            <c:ext xmlns:c16="http://schemas.microsoft.com/office/drawing/2014/chart" uri="{C3380CC4-5D6E-409C-BE32-E72D297353CC}">
              <c16:uniqueId val="{00000001-0A7E-4338-BD2F-FE17CF9CE8C1}"/>
            </c:ext>
          </c:extLst>
        </c:ser>
        <c:dLbls>
          <c:showLegendKey val="0"/>
          <c:showVal val="0"/>
          <c:showCatName val="0"/>
          <c:showSerName val="0"/>
          <c:showPercent val="0"/>
          <c:showBubbleSize val="0"/>
        </c:dLbls>
        <c:gapWidth val="150"/>
        <c:axId val="392293448"/>
        <c:axId val="392294104"/>
      </c:barChart>
      <c:lineChart>
        <c:grouping val="standard"/>
        <c:varyColors val="0"/>
        <c:ser>
          <c:idx val="1"/>
          <c:order val="1"/>
          <c:tx>
            <c:v>% acumulado</c:v>
          </c:tx>
          <c:cat>
            <c:strRef>
              <c:f>tensión!$D$32:$D$41</c:f>
              <c:strCache>
                <c:ptCount val="10"/>
                <c:pt idx="0">
                  <c:v>123.761</c:v>
                </c:pt>
                <c:pt idx="1">
                  <c:v>125.322</c:v>
                </c:pt>
                <c:pt idx="2">
                  <c:v>126.883</c:v>
                </c:pt>
                <c:pt idx="3">
                  <c:v>128.444</c:v>
                </c:pt>
                <c:pt idx="4">
                  <c:v>130.005</c:v>
                </c:pt>
                <c:pt idx="5">
                  <c:v>131.566</c:v>
                </c:pt>
                <c:pt idx="6">
                  <c:v>133.127</c:v>
                </c:pt>
                <c:pt idx="7">
                  <c:v>134.688</c:v>
                </c:pt>
                <c:pt idx="8">
                  <c:v>136.249</c:v>
                </c:pt>
                <c:pt idx="9">
                  <c:v>y mayor...</c:v>
                </c:pt>
              </c:strCache>
            </c:strRef>
          </c:cat>
          <c:val>
            <c:numRef>
              <c:f>tensión!$F$32:$F$41</c:f>
              <c:numCache>
                <c:formatCode>0.00%</c:formatCode>
                <c:ptCount val="10"/>
                <c:pt idx="0">
                  <c:v>9.3457943925233638E-3</c:v>
                </c:pt>
                <c:pt idx="1">
                  <c:v>2.8037383177570093E-2</c:v>
                </c:pt>
                <c:pt idx="2">
                  <c:v>6.5420560747663545E-2</c:v>
                </c:pt>
                <c:pt idx="3">
                  <c:v>0.10280373831775701</c:v>
                </c:pt>
                <c:pt idx="4">
                  <c:v>0.15887850467289719</c:v>
                </c:pt>
                <c:pt idx="5">
                  <c:v>0.22429906542056074</c:v>
                </c:pt>
                <c:pt idx="6">
                  <c:v>0.42056074766355139</c:v>
                </c:pt>
                <c:pt idx="7">
                  <c:v>0.60747663551401865</c:v>
                </c:pt>
                <c:pt idx="8">
                  <c:v>0.90654205607476634</c:v>
                </c:pt>
                <c:pt idx="9">
                  <c:v>1</c:v>
                </c:pt>
              </c:numCache>
            </c:numRef>
          </c:val>
          <c:smooth val="0"/>
          <c:extLst>
            <c:ext xmlns:c16="http://schemas.microsoft.com/office/drawing/2014/chart" uri="{C3380CC4-5D6E-409C-BE32-E72D297353CC}">
              <c16:uniqueId val="{00000002-0A7E-4338-BD2F-FE17CF9CE8C1}"/>
            </c:ext>
          </c:extLst>
        </c:ser>
        <c:dLbls>
          <c:showLegendKey val="0"/>
          <c:showVal val="0"/>
          <c:showCatName val="0"/>
          <c:showSerName val="0"/>
          <c:showPercent val="0"/>
          <c:showBubbleSize val="0"/>
        </c:dLbls>
        <c:marker val="1"/>
        <c:smooth val="0"/>
        <c:axId val="394857000"/>
        <c:axId val="394855688"/>
      </c:lineChart>
      <c:catAx>
        <c:axId val="392293448"/>
        <c:scaling>
          <c:orientation val="minMax"/>
        </c:scaling>
        <c:delete val="0"/>
        <c:axPos val="b"/>
        <c:title>
          <c:tx>
            <c:rich>
              <a:bodyPr/>
              <a:lstStyle/>
              <a:p>
                <a:pPr>
                  <a:defRPr/>
                </a:pPr>
                <a:r>
                  <a:rPr lang="es-MX"/>
                  <a:t>L.sup</a:t>
                </a:r>
              </a:p>
            </c:rich>
          </c:tx>
          <c:overlay val="0"/>
        </c:title>
        <c:numFmt formatCode="General" sourceLinked="1"/>
        <c:majorTickMark val="out"/>
        <c:minorTickMark val="none"/>
        <c:tickLblPos val="nextTo"/>
        <c:crossAx val="392294104"/>
        <c:crosses val="autoZero"/>
        <c:auto val="1"/>
        <c:lblAlgn val="ctr"/>
        <c:lblOffset val="100"/>
        <c:noMultiLvlLbl val="0"/>
      </c:catAx>
      <c:valAx>
        <c:axId val="392294104"/>
        <c:scaling>
          <c:orientation val="minMax"/>
        </c:scaling>
        <c:delete val="0"/>
        <c:axPos val="l"/>
        <c:title>
          <c:tx>
            <c:rich>
              <a:bodyPr/>
              <a:lstStyle/>
              <a:p>
                <a:pPr>
                  <a:defRPr/>
                </a:pPr>
                <a:r>
                  <a:rPr lang="es-MX"/>
                  <a:t>Frecuencia</a:t>
                </a:r>
              </a:p>
            </c:rich>
          </c:tx>
          <c:overlay val="0"/>
        </c:title>
        <c:numFmt formatCode="General" sourceLinked="1"/>
        <c:majorTickMark val="out"/>
        <c:minorTickMark val="none"/>
        <c:tickLblPos val="nextTo"/>
        <c:crossAx val="392293448"/>
        <c:crosses val="autoZero"/>
        <c:crossBetween val="between"/>
      </c:valAx>
      <c:valAx>
        <c:axId val="394855688"/>
        <c:scaling>
          <c:orientation val="minMax"/>
        </c:scaling>
        <c:delete val="0"/>
        <c:axPos val="r"/>
        <c:numFmt formatCode="0.00%" sourceLinked="1"/>
        <c:majorTickMark val="out"/>
        <c:minorTickMark val="none"/>
        <c:tickLblPos val="nextTo"/>
        <c:crossAx val="394857000"/>
        <c:crosses val="max"/>
        <c:crossBetween val="between"/>
      </c:valAx>
      <c:catAx>
        <c:axId val="394857000"/>
        <c:scaling>
          <c:orientation val="minMax"/>
        </c:scaling>
        <c:delete val="1"/>
        <c:axPos val="b"/>
        <c:numFmt formatCode="General" sourceLinked="1"/>
        <c:majorTickMark val="out"/>
        <c:minorTickMark val="none"/>
        <c:tickLblPos val="nextTo"/>
        <c:crossAx val="394855688"/>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Histograma</a:t>
            </a:r>
          </a:p>
        </c:rich>
      </c:tx>
      <c:overlay val="0"/>
    </c:title>
    <c:autoTitleDeleted val="0"/>
    <c:plotArea>
      <c:layout/>
      <c:barChart>
        <c:barDir val="col"/>
        <c:grouping val="clustered"/>
        <c:varyColors val="0"/>
        <c:ser>
          <c:idx val="0"/>
          <c:order val="0"/>
          <c:tx>
            <c:v>Frecuencia</c:v>
          </c:tx>
          <c:invertIfNegative val="0"/>
          <c:cat>
            <c:strRef>
              <c:f>hoteles!$P$18:$P$21</c:f>
              <c:strCache>
                <c:ptCount val="4"/>
                <c:pt idx="0">
                  <c:v>113.51</c:v>
                </c:pt>
                <c:pt idx="1">
                  <c:v>142.02</c:v>
                </c:pt>
                <c:pt idx="2">
                  <c:v>170.53</c:v>
                </c:pt>
                <c:pt idx="3">
                  <c:v>y mayor...</c:v>
                </c:pt>
              </c:strCache>
            </c:strRef>
          </c:cat>
          <c:val>
            <c:numRef>
              <c:f>hoteles!$Q$18:$Q$21</c:f>
              <c:numCache>
                <c:formatCode>General</c:formatCode>
                <c:ptCount val="4"/>
                <c:pt idx="0">
                  <c:v>7</c:v>
                </c:pt>
                <c:pt idx="1">
                  <c:v>8</c:v>
                </c:pt>
                <c:pt idx="2">
                  <c:v>3</c:v>
                </c:pt>
                <c:pt idx="3">
                  <c:v>2</c:v>
                </c:pt>
              </c:numCache>
            </c:numRef>
          </c:val>
          <c:extLst>
            <c:ext xmlns:c16="http://schemas.microsoft.com/office/drawing/2014/chart" uri="{C3380CC4-5D6E-409C-BE32-E72D297353CC}">
              <c16:uniqueId val="{00000001-DFD4-4B82-AF86-1FC4EF022E04}"/>
            </c:ext>
          </c:extLst>
        </c:ser>
        <c:dLbls>
          <c:showLegendKey val="0"/>
          <c:showVal val="0"/>
          <c:showCatName val="0"/>
          <c:showSerName val="0"/>
          <c:showPercent val="0"/>
          <c:showBubbleSize val="0"/>
        </c:dLbls>
        <c:gapWidth val="2"/>
        <c:axId val="489855760"/>
        <c:axId val="489856088"/>
      </c:barChart>
      <c:catAx>
        <c:axId val="489855760"/>
        <c:scaling>
          <c:orientation val="minMax"/>
        </c:scaling>
        <c:delete val="0"/>
        <c:axPos val="b"/>
        <c:title>
          <c:tx>
            <c:rich>
              <a:bodyPr/>
              <a:lstStyle/>
              <a:p>
                <a:pPr>
                  <a:defRPr/>
                </a:pPr>
                <a:r>
                  <a:rPr lang="es-MX"/>
                  <a:t>L.sup</a:t>
                </a:r>
              </a:p>
            </c:rich>
          </c:tx>
          <c:overlay val="0"/>
        </c:title>
        <c:numFmt formatCode="General" sourceLinked="1"/>
        <c:majorTickMark val="out"/>
        <c:minorTickMark val="none"/>
        <c:tickLblPos val="nextTo"/>
        <c:crossAx val="489856088"/>
        <c:crosses val="autoZero"/>
        <c:auto val="1"/>
        <c:lblAlgn val="ctr"/>
        <c:lblOffset val="100"/>
        <c:noMultiLvlLbl val="0"/>
      </c:catAx>
      <c:valAx>
        <c:axId val="489856088"/>
        <c:scaling>
          <c:orientation val="minMax"/>
        </c:scaling>
        <c:delete val="0"/>
        <c:axPos val="l"/>
        <c:title>
          <c:tx>
            <c:rich>
              <a:bodyPr/>
              <a:lstStyle/>
              <a:p>
                <a:pPr>
                  <a:defRPr/>
                </a:pPr>
                <a:r>
                  <a:rPr lang="es-MX"/>
                  <a:t>Frecuencia</a:t>
                </a:r>
              </a:p>
            </c:rich>
          </c:tx>
          <c:overlay val="0"/>
        </c:title>
        <c:numFmt formatCode="General" sourceLinked="1"/>
        <c:majorTickMark val="out"/>
        <c:minorTickMark val="none"/>
        <c:tickLblPos val="nextTo"/>
        <c:crossAx val="48985576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Histograma</a:t>
            </a:r>
          </a:p>
        </c:rich>
      </c:tx>
      <c:overlay val="0"/>
    </c:title>
    <c:autoTitleDeleted val="0"/>
    <c:plotArea>
      <c:layout/>
      <c:barChart>
        <c:barDir val="col"/>
        <c:grouping val="stacked"/>
        <c:varyColors val="0"/>
        <c:ser>
          <c:idx val="1"/>
          <c:order val="0"/>
          <c:tx>
            <c:v>% acumulado</c:v>
          </c:tx>
          <c:invertIfNegative val="0"/>
          <c:cat>
            <c:strRef>
              <c:f>hoteles!$P$18:$P$21</c:f>
              <c:strCache>
                <c:ptCount val="4"/>
                <c:pt idx="0">
                  <c:v>113.51</c:v>
                </c:pt>
                <c:pt idx="1">
                  <c:v>142.02</c:v>
                </c:pt>
                <c:pt idx="2">
                  <c:v>170.53</c:v>
                </c:pt>
                <c:pt idx="3">
                  <c:v>y mayor...</c:v>
                </c:pt>
              </c:strCache>
            </c:strRef>
          </c:cat>
          <c:val>
            <c:numRef>
              <c:f>hoteles!$R$18:$R$21</c:f>
              <c:numCache>
                <c:formatCode>0.00%</c:formatCode>
                <c:ptCount val="4"/>
                <c:pt idx="0">
                  <c:v>0.35</c:v>
                </c:pt>
                <c:pt idx="1">
                  <c:v>0.75</c:v>
                </c:pt>
                <c:pt idx="2">
                  <c:v>0.9</c:v>
                </c:pt>
                <c:pt idx="3">
                  <c:v>1</c:v>
                </c:pt>
              </c:numCache>
            </c:numRef>
          </c:val>
          <c:extLst>
            <c:ext xmlns:c16="http://schemas.microsoft.com/office/drawing/2014/chart" uri="{C3380CC4-5D6E-409C-BE32-E72D297353CC}">
              <c16:uniqueId val="{00000001-BB3C-436A-838C-288FB39D2200}"/>
            </c:ext>
          </c:extLst>
        </c:ser>
        <c:dLbls>
          <c:showLegendKey val="0"/>
          <c:showVal val="0"/>
          <c:showCatName val="0"/>
          <c:showSerName val="0"/>
          <c:showPercent val="0"/>
          <c:showBubbleSize val="0"/>
        </c:dLbls>
        <c:gapWidth val="2"/>
        <c:overlap val="100"/>
        <c:axId val="226651728"/>
        <c:axId val="226647464"/>
      </c:barChart>
      <c:valAx>
        <c:axId val="226647464"/>
        <c:scaling>
          <c:orientation val="minMax"/>
          <c:max val="1"/>
        </c:scaling>
        <c:delete val="0"/>
        <c:axPos val="r"/>
        <c:numFmt formatCode="0.00%" sourceLinked="1"/>
        <c:majorTickMark val="out"/>
        <c:minorTickMark val="none"/>
        <c:tickLblPos val="nextTo"/>
        <c:crossAx val="226651728"/>
        <c:crosses val="max"/>
        <c:crossBetween val="between"/>
      </c:valAx>
      <c:catAx>
        <c:axId val="226651728"/>
        <c:scaling>
          <c:orientation val="minMax"/>
        </c:scaling>
        <c:delete val="0"/>
        <c:axPos val="b"/>
        <c:numFmt formatCode="General" sourceLinked="1"/>
        <c:majorTickMark val="out"/>
        <c:minorTickMark val="none"/>
        <c:tickLblPos val="nextTo"/>
        <c:crossAx val="226647464"/>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Histograma de frecuencia absoluta</a:t>
            </a:r>
          </a:p>
        </c:rich>
      </c:tx>
      <c:overlay val="0"/>
    </c:title>
    <c:autoTitleDeleted val="0"/>
    <c:plotArea>
      <c:layout/>
      <c:barChart>
        <c:barDir val="col"/>
        <c:grouping val="clustered"/>
        <c:varyColors val="0"/>
        <c:ser>
          <c:idx val="0"/>
          <c:order val="0"/>
          <c:tx>
            <c:v>Frecuencia</c:v>
          </c:tx>
          <c:invertIfNegative val="0"/>
          <c:cat>
            <c:strRef>
              <c:f>Hoja1!$E$34:$E$39</c:f>
              <c:strCache>
                <c:ptCount val="6"/>
                <c:pt idx="0">
                  <c:v>1.5634</c:v>
                </c:pt>
                <c:pt idx="1">
                  <c:v>1.6274</c:v>
                </c:pt>
                <c:pt idx="2">
                  <c:v>1.6914</c:v>
                </c:pt>
                <c:pt idx="3">
                  <c:v>1.7554</c:v>
                </c:pt>
                <c:pt idx="4">
                  <c:v>1.8194</c:v>
                </c:pt>
                <c:pt idx="5">
                  <c:v>y mayor...</c:v>
                </c:pt>
              </c:strCache>
            </c:strRef>
          </c:cat>
          <c:val>
            <c:numRef>
              <c:f>Hoja1!$F$34:$F$39</c:f>
              <c:numCache>
                <c:formatCode>General</c:formatCode>
                <c:ptCount val="6"/>
                <c:pt idx="0">
                  <c:v>7</c:v>
                </c:pt>
                <c:pt idx="1">
                  <c:v>6</c:v>
                </c:pt>
                <c:pt idx="2">
                  <c:v>8</c:v>
                </c:pt>
                <c:pt idx="3">
                  <c:v>9</c:v>
                </c:pt>
                <c:pt idx="4">
                  <c:v>7</c:v>
                </c:pt>
                <c:pt idx="5">
                  <c:v>2</c:v>
                </c:pt>
              </c:numCache>
            </c:numRef>
          </c:val>
          <c:extLst>
            <c:ext xmlns:c16="http://schemas.microsoft.com/office/drawing/2014/chart" uri="{C3380CC4-5D6E-409C-BE32-E72D297353CC}">
              <c16:uniqueId val="{00000001-F27A-4F2A-967F-65F20D9238DC}"/>
            </c:ext>
          </c:extLst>
        </c:ser>
        <c:dLbls>
          <c:showLegendKey val="0"/>
          <c:showVal val="0"/>
          <c:showCatName val="0"/>
          <c:showSerName val="0"/>
          <c:showPercent val="0"/>
          <c:showBubbleSize val="0"/>
        </c:dLbls>
        <c:gapWidth val="150"/>
        <c:axId val="282871864"/>
        <c:axId val="386177552"/>
      </c:barChart>
      <c:catAx>
        <c:axId val="282871864"/>
        <c:scaling>
          <c:orientation val="minMax"/>
        </c:scaling>
        <c:delete val="0"/>
        <c:axPos val="b"/>
        <c:title>
          <c:tx>
            <c:rich>
              <a:bodyPr/>
              <a:lstStyle/>
              <a:p>
                <a:pPr>
                  <a:defRPr/>
                </a:pPr>
                <a:r>
                  <a:rPr lang="es-MX"/>
                  <a:t>Estaturas</a:t>
                </a:r>
              </a:p>
            </c:rich>
          </c:tx>
          <c:overlay val="0"/>
        </c:title>
        <c:numFmt formatCode="General" sourceLinked="1"/>
        <c:majorTickMark val="out"/>
        <c:minorTickMark val="none"/>
        <c:tickLblPos val="nextTo"/>
        <c:crossAx val="386177552"/>
        <c:crosses val="autoZero"/>
        <c:auto val="1"/>
        <c:lblAlgn val="ctr"/>
        <c:lblOffset val="100"/>
        <c:noMultiLvlLbl val="0"/>
      </c:catAx>
      <c:valAx>
        <c:axId val="386177552"/>
        <c:scaling>
          <c:orientation val="minMax"/>
        </c:scaling>
        <c:delete val="0"/>
        <c:axPos val="l"/>
        <c:title>
          <c:tx>
            <c:rich>
              <a:bodyPr/>
              <a:lstStyle/>
              <a:p>
                <a:pPr>
                  <a:defRPr/>
                </a:pPr>
                <a:r>
                  <a:rPr lang="es-MX"/>
                  <a:t>Frecuencia</a:t>
                </a:r>
              </a:p>
            </c:rich>
          </c:tx>
          <c:overlay val="0"/>
        </c:title>
        <c:numFmt formatCode="General" sourceLinked="1"/>
        <c:majorTickMark val="out"/>
        <c:minorTickMark val="none"/>
        <c:tickLblPos val="nextTo"/>
        <c:crossAx val="28287186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Histograma de frecuencia relativa acumulada</a:t>
            </a:r>
          </a:p>
        </c:rich>
      </c:tx>
      <c:overlay val="0"/>
    </c:title>
    <c:autoTitleDeleted val="0"/>
    <c:plotArea>
      <c:layout/>
      <c:barChart>
        <c:barDir val="col"/>
        <c:grouping val="stacked"/>
        <c:varyColors val="0"/>
        <c:ser>
          <c:idx val="1"/>
          <c:order val="0"/>
          <c:tx>
            <c:v>% acumulado</c:v>
          </c:tx>
          <c:invertIfNegative val="0"/>
          <c:cat>
            <c:strRef>
              <c:f>Hoja1!$E$34:$E$39</c:f>
              <c:strCache>
                <c:ptCount val="6"/>
                <c:pt idx="0">
                  <c:v>1.5634</c:v>
                </c:pt>
                <c:pt idx="1">
                  <c:v>1.6274</c:v>
                </c:pt>
                <c:pt idx="2">
                  <c:v>1.6914</c:v>
                </c:pt>
                <c:pt idx="3">
                  <c:v>1.7554</c:v>
                </c:pt>
                <c:pt idx="4">
                  <c:v>1.8194</c:v>
                </c:pt>
                <c:pt idx="5">
                  <c:v>y mayor...</c:v>
                </c:pt>
              </c:strCache>
            </c:strRef>
          </c:cat>
          <c:val>
            <c:numRef>
              <c:f>Hoja1!$G$34:$G$39</c:f>
              <c:numCache>
                <c:formatCode>0.00%</c:formatCode>
                <c:ptCount val="6"/>
                <c:pt idx="0">
                  <c:v>0.17948717948717949</c:v>
                </c:pt>
                <c:pt idx="1">
                  <c:v>0.33333333333333331</c:v>
                </c:pt>
                <c:pt idx="2">
                  <c:v>0.53846153846153844</c:v>
                </c:pt>
                <c:pt idx="3">
                  <c:v>0.76923076923076927</c:v>
                </c:pt>
                <c:pt idx="4">
                  <c:v>0.94871794871794868</c:v>
                </c:pt>
                <c:pt idx="5">
                  <c:v>1</c:v>
                </c:pt>
              </c:numCache>
            </c:numRef>
          </c:val>
          <c:extLst>
            <c:ext xmlns:c16="http://schemas.microsoft.com/office/drawing/2014/chart" uri="{C3380CC4-5D6E-409C-BE32-E72D297353CC}">
              <c16:uniqueId val="{00000001-5AC0-4BEB-A388-3B301B1EBFC8}"/>
            </c:ext>
          </c:extLst>
        </c:ser>
        <c:dLbls>
          <c:showLegendKey val="0"/>
          <c:showVal val="0"/>
          <c:showCatName val="0"/>
          <c:showSerName val="0"/>
          <c:showPercent val="0"/>
          <c:showBubbleSize val="0"/>
        </c:dLbls>
        <c:gapWidth val="2"/>
        <c:overlap val="100"/>
        <c:axId val="386187064"/>
        <c:axId val="386183456"/>
      </c:barChart>
      <c:valAx>
        <c:axId val="386183456"/>
        <c:scaling>
          <c:orientation val="minMax"/>
          <c:max val="1"/>
        </c:scaling>
        <c:delete val="0"/>
        <c:axPos val="r"/>
        <c:numFmt formatCode="0.00%" sourceLinked="1"/>
        <c:majorTickMark val="out"/>
        <c:minorTickMark val="none"/>
        <c:tickLblPos val="nextTo"/>
        <c:crossAx val="386187064"/>
        <c:crosses val="max"/>
        <c:crossBetween val="between"/>
      </c:valAx>
      <c:catAx>
        <c:axId val="386187064"/>
        <c:scaling>
          <c:orientation val="minMax"/>
        </c:scaling>
        <c:delete val="0"/>
        <c:axPos val="b"/>
        <c:numFmt formatCode="General" sourceLinked="1"/>
        <c:majorTickMark val="out"/>
        <c:minorTickMark val="none"/>
        <c:tickLblPos val="nextTo"/>
        <c:crossAx val="386183456"/>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Hotel(dolares)</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Hotel(dolares)</a:t>
          </a:r>
        </a:p>
      </cx:txPr>
    </cx:title>
    <cx:plotArea>
      <cx:plotAreaRegion>
        <cx:series layoutId="boxWhisker" uniqueId="{D126521B-44E1-48A6-9552-55F241F5EA17}">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_xlchart.v1.4</cx:f>
      </cx:numDim>
    </cx:data>
  </cx:chartData>
  <cx:chart>
    <cx:title pos="t" align="ctr" overlay="0">
      <cx:tx>
        <cx:txData>
          <cx:v>Calificacionesde enfermeras</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Calificacionesde enfermeras</a:t>
          </a:r>
        </a:p>
      </cx:txPr>
    </cx:title>
    <cx:plotArea>
      <cx:plotAreaRegion>
        <cx:series layoutId="boxWhisker" uniqueId="{E2186FDE-2DB2-4F16-B048-0ED16B346A30}">
          <cx:tx>
            <cx:txData>
              <cx:f>_xlchart.v1.1</cx:f>
              <cx:v>escuela A</cx:v>
            </cx:txData>
          </cx:tx>
          <cx:dataId val="0"/>
          <cx:layoutPr>
            <cx:visibility meanLine="0" meanMarker="1" nonoutliers="0" outliers="1"/>
            <cx:statistics quartileMethod="exclusive"/>
          </cx:layoutPr>
        </cx:series>
        <cx:series layoutId="boxWhisker" uniqueId="{448C7B47-3128-4287-B735-05D777F08E95}">
          <cx:tx>
            <cx:txData>
              <cx:f>_xlchart.v1.3</cx:f>
              <cx:v>escuela B</cx:v>
            </cx:txData>
          </cx:tx>
          <cx:dataId val="1"/>
          <cx:layoutPr>
            <cx:visibility meanLine="0" meanMarker="1" nonoutliers="0" outliers="1"/>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a:pPr>
            <a:endParaRPr lang="es-ES" sz="900" b="0"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_xlchart.v1.8</cx:f>
      </cx:numDim>
    </cx:data>
  </cx:chartData>
  <cx:chart>
    <cx:title pos="t" align="ctr" overlay="0"/>
    <cx:plotArea>
      <cx:plotAreaRegion>
        <cx:series layoutId="boxWhisker" uniqueId="{2B26FD18-44B6-45B7-ABF7-FDE617A7647B}">
          <cx:tx>
            <cx:txData>
              <cx:f>_xlchart.v1.5</cx:f>
              <cx:v>linea 1</cx:v>
            </cx:txData>
          </cx:tx>
          <cx:dataId val="0"/>
          <cx:layoutPr>
            <cx:visibility meanLine="0" meanMarker="1" nonoutliers="0" outliers="1"/>
            <cx:statistics quartileMethod="exclusive"/>
          </cx:layoutPr>
        </cx:series>
        <cx:series layoutId="boxWhisker" uniqueId="{36DD7BFA-C2E2-4A02-A40E-2147D4BC66A8}">
          <cx:tx>
            <cx:txData>
              <cx:f>_xlchart.v1.7</cx:f>
              <cx:v>linea2</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data id="1">
      <cx:numDim type="val">
        <cx:f>_xlchart.v1.12</cx:f>
      </cx:numDim>
    </cx:data>
    <cx:data id="2">
      <cx:numDim type="val">
        <cx:f>_xlchart.v1.14</cx:f>
      </cx:numDim>
    </cx:data>
  </cx:chartData>
  <cx:chart>
    <cx:title pos="t" align="ctr" overlay="0">
      <cx:tx>
        <cx:txData>
          <cx:v>Tiempo de recuperacion</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Tiempo de recuperacion</a:t>
          </a:r>
        </a:p>
      </cx:txPr>
    </cx:title>
    <cx:plotArea>
      <cx:plotAreaRegion>
        <cx:series layoutId="boxWhisker" uniqueId="{919DE6F2-2491-443C-A669-889B99B016C1}">
          <cx:tx>
            <cx:txData>
              <cx:f>_xlchart.v1.9</cx:f>
              <cx:v>victoria A</cx:v>
            </cx:txData>
          </cx:tx>
          <cx:dataId val="0"/>
          <cx:layoutPr>
            <cx:visibility meanLine="0" meanMarker="1" nonoutliers="0" outliers="1"/>
            <cx:statistics quartileMethod="exclusive"/>
          </cx:layoutPr>
        </cx:series>
        <cx:series layoutId="boxWhisker" uniqueId="{DE945A37-A2EF-4140-AF69-7B3B5D02B05B}">
          <cx:tx>
            <cx:txData>
              <cx:f>_xlchart.v1.11</cx:f>
              <cx:v>Texas</cx:v>
            </cx:txData>
          </cx:tx>
          <cx:dataId val="1"/>
          <cx:layoutPr>
            <cx:visibility meanLine="0" meanMarker="1" nonoutliers="0" outliers="1"/>
            <cx:statistics quartileMethod="exclusive"/>
          </cx:layoutPr>
        </cx:series>
        <cx:series layoutId="boxWhisker" uniqueId="{299034AA-E870-425C-B5F8-535A7D383A72}">
          <cx:tx>
            <cx:txData>
              <cx:f>_xlchart.v1.13</cx:f>
              <cx:v>Rusa</cx:v>
            </cx:txData>
          </cx:tx>
          <cx:dataId val="2"/>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_xlchart.v1.16</cx:f>
      </cx:numDim>
    </cx:data>
  </cx:chartData>
  <cx:chart>
    <cx:title pos="t" align="ctr" overlay="0"/>
    <cx:plotArea>
      <cx:plotAreaRegion>
        <cx:series layoutId="boxWhisker" uniqueId="{E7E427EC-9D40-400E-A9AB-4C966272B8DE}">
          <cx:tx>
            <cx:txData>
              <cx:f>_xlchart.v1.15</cx:f>
              <cx:v>Entradas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microsoft.com/office/2014/relationships/chartEx" Target="../charts/chartEx4.xml"/></Relationships>
</file>

<file path=xl/drawings/_rels/drawing11.xml.rels><?xml version="1.0" encoding="UTF-8" standalone="yes"?>
<Relationships xmlns="http://schemas.openxmlformats.org/package/2006/relationships"><Relationship Id="rId3" Type="http://schemas.microsoft.com/office/2014/relationships/chartEx" Target="../charts/chartEx5.xml"/><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7.xml"/><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6</xdr:col>
      <xdr:colOff>472440</xdr:colOff>
      <xdr:row>1</xdr:row>
      <xdr:rowOff>114299</xdr:rowOff>
    </xdr:from>
    <xdr:to>
      <xdr:col>11</xdr:col>
      <xdr:colOff>647700</xdr:colOff>
      <xdr:row>11</xdr:row>
      <xdr:rowOff>9525</xdr:rowOff>
    </xdr:to>
    <xdr:sp macro="" textlink="">
      <xdr:nvSpPr>
        <xdr:cNvPr id="2" name="CuadroTexto 1">
          <a:extLst>
            <a:ext uri="{FF2B5EF4-FFF2-40B4-BE49-F238E27FC236}">
              <a16:creationId xmlns:a16="http://schemas.microsoft.com/office/drawing/2014/main" id="{4962781E-A19B-4152-AEEC-BF75DF5E4339}"/>
            </a:ext>
          </a:extLst>
        </xdr:cNvPr>
        <xdr:cNvSpPr txBox="1"/>
      </xdr:nvSpPr>
      <xdr:spPr>
        <a:xfrm>
          <a:off x="5215890" y="295274"/>
          <a:ext cx="3337560" cy="1704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Se</a:t>
          </a:r>
          <a:r>
            <a:rPr lang="es-MX" sz="1100" baseline="0"/>
            <a:t> desea obtener las caracteristicas de 33 niños de primer año de ria  mediante el análisis de las calificaciones IQ.</a:t>
          </a:r>
        </a:p>
        <a:p>
          <a:endParaRPr lang="es-MX" sz="1100" baseline="0"/>
        </a:p>
        <a:p>
          <a:r>
            <a:rPr lang="es-MX" sz="1100" baseline="0"/>
            <a:t>Describa  los datos y comente cualquier característica importante.</a:t>
          </a:r>
          <a:endParaRPr lang="es-MX" sz="1100"/>
        </a:p>
      </xdr:txBody>
    </xdr:sp>
    <xdr:clientData/>
  </xdr:twoCellAnchor>
  <xdr:twoCellAnchor>
    <xdr:from>
      <xdr:col>0</xdr:col>
      <xdr:colOff>0</xdr:colOff>
      <xdr:row>38</xdr:row>
      <xdr:rowOff>95250</xdr:rowOff>
    </xdr:from>
    <xdr:to>
      <xdr:col>10</xdr:col>
      <xdr:colOff>133350</xdr:colOff>
      <xdr:row>48</xdr:row>
      <xdr:rowOff>95250</xdr:rowOff>
    </xdr:to>
    <xdr:graphicFrame macro="">
      <xdr:nvGraphicFramePr>
        <xdr:cNvPr id="3" name="Gráfico 2">
          <a:extLst>
            <a:ext uri="{FF2B5EF4-FFF2-40B4-BE49-F238E27FC236}">
              <a16:creationId xmlns:a16="http://schemas.microsoft.com/office/drawing/2014/main" id="{85829A43-6344-40F2-9F1F-2C95324DF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47</xdr:row>
      <xdr:rowOff>0</xdr:rowOff>
    </xdr:from>
    <xdr:to>
      <xdr:col>12</xdr:col>
      <xdr:colOff>266700</xdr:colOff>
      <xdr:row>57</xdr:row>
      <xdr:rowOff>0</xdr:rowOff>
    </xdr:to>
    <xdr:graphicFrame macro="">
      <xdr:nvGraphicFramePr>
        <xdr:cNvPr id="7" name="Gráfico 6">
          <a:extLst>
            <a:ext uri="{FF2B5EF4-FFF2-40B4-BE49-F238E27FC236}">
              <a16:creationId xmlns:a16="http://schemas.microsoft.com/office/drawing/2014/main" id="{1627EB1E-8DD2-45AE-8003-47FF108DD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2</xdr:row>
      <xdr:rowOff>0</xdr:rowOff>
    </xdr:from>
    <xdr:to>
      <xdr:col>9</xdr:col>
      <xdr:colOff>453390</xdr:colOff>
      <xdr:row>7</xdr:row>
      <xdr:rowOff>177165</xdr:rowOff>
    </xdr:to>
    <xdr:sp macro="" textlink="">
      <xdr:nvSpPr>
        <xdr:cNvPr id="2" name="CuadroTexto 1">
          <a:extLst>
            <a:ext uri="{FF2B5EF4-FFF2-40B4-BE49-F238E27FC236}">
              <a16:creationId xmlns:a16="http://schemas.microsoft.com/office/drawing/2014/main" id="{2CD225E6-65CF-478B-B9F6-3CF2C399E8EE}"/>
            </a:ext>
          </a:extLst>
        </xdr:cNvPr>
        <xdr:cNvSpPr txBox="1"/>
      </xdr:nvSpPr>
      <xdr:spPr>
        <a:xfrm>
          <a:off x="3162300" y="361950"/>
          <a:ext cx="4406265" cy="1082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Se analiza el</a:t>
          </a:r>
          <a:r>
            <a:rPr lang="es-MX" sz="1100" baseline="0"/>
            <a:t> tiempo que una persona tarda en recuperarse de cada uno de tres tipos de gripe. ¿Los datos aportan suficiente evidencia para indicar que los tiempos de recuperación para los tipos de gripe son diferentes?</a:t>
          </a:r>
          <a:endParaRPr lang="es-MX" sz="1100"/>
        </a:p>
      </xdr:txBody>
    </xdr:sp>
    <xdr:clientData/>
  </xdr:twoCellAnchor>
  <xdr:twoCellAnchor>
    <xdr:from>
      <xdr:col>11</xdr:col>
      <xdr:colOff>633412</xdr:colOff>
      <xdr:row>12</xdr:row>
      <xdr:rowOff>33337</xdr:rowOff>
    </xdr:from>
    <xdr:to>
      <xdr:col>17</xdr:col>
      <xdr:colOff>633412</xdr:colOff>
      <xdr:row>26</xdr:row>
      <xdr:rowOff>100012</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1CD948BF-C127-4A9B-9E19-A4E5B910A6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015412" y="2319337"/>
              <a:ext cx="4572000" cy="274320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7</xdr:col>
      <xdr:colOff>352425</xdr:colOff>
      <xdr:row>31</xdr:row>
      <xdr:rowOff>47625</xdr:rowOff>
    </xdr:from>
    <xdr:to>
      <xdr:col>12</xdr:col>
      <xdr:colOff>533400</xdr:colOff>
      <xdr:row>41</xdr:row>
      <xdr:rowOff>28575</xdr:rowOff>
    </xdr:to>
    <xdr:graphicFrame macro="">
      <xdr:nvGraphicFramePr>
        <xdr:cNvPr id="3" name="Gráfico 2">
          <a:extLst>
            <a:ext uri="{FF2B5EF4-FFF2-40B4-BE49-F238E27FC236}">
              <a16:creationId xmlns:a16="http://schemas.microsoft.com/office/drawing/2014/main" id="{8FAE74D0-CA76-4E32-9F85-1C20FD0C9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43</xdr:row>
      <xdr:rowOff>95250</xdr:rowOff>
    </xdr:from>
    <xdr:to>
      <xdr:col>11</xdr:col>
      <xdr:colOff>962025</xdr:colOff>
      <xdr:row>53</xdr:row>
      <xdr:rowOff>95250</xdr:rowOff>
    </xdr:to>
    <xdr:graphicFrame macro="">
      <xdr:nvGraphicFramePr>
        <xdr:cNvPr id="6" name="Gráfico 5">
          <a:extLst>
            <a:ext uri="{FF2B5EF4-FFF2-40B4-BE49-F238E27FC236}">
              <a16:creationId xmlns:a16="http://schemas.microsoft.com/office/drawing/2014/main" id="{32D3377B-ECC1-44A7-934E-D790534FF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157161</xdr:colOff>
      <xdr:row>24</xdr:row>
      <xdr:rowOff>14286</xdr:rowOff>
    </xdr:from>
    <xdr:to>
      <xdr:col>25</xdr:col>
      <xdr:colOff>85724</xdr:colOff>
      <xdr:row>45</xdr:row>
      <xdr:rowOff>190499</xdr:rowOff>
    </xdr:to>
    <mc:AlternateContent xmlns:mc="http://schemas.openxmlformats.org/markup-compatibility/2006">
      <mc:Choice xmlns:cx1="http://schemas.microsoft.com/office/drawing/2015/9/8/chartex" Requires="cx1">
        <xdr:graphicFrame macro="">
          <xdr:nvGraphicFramePr>
            <xdr:cNvPr id="7" name="Gráfico 6">
              <a:extLst>
                <a:ext uri="{FF2B5EF4-FFF2-40B4-BE49-F238E27FC236}">
                  <a16:creationId xmlns:a16="http://schemas.microsoft.com/office/drawing/2014/main" id="{CC8A40F2-6BEB-4F96-96CC-7A71262D27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064161" y="4586286"/>
              <a:ext cx="5262563" cy="4195763"/>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409575</xdr:colOff>
      <xdr:row>1</xdr:row>
      <xdr:rowOff>152400</xdr:rowOff>
    </xdr:from>
    <xdr:to>
      <xdr:col>9</xdr:col>
      <xdr:colOff>9525</xdr:colOff>
      <xdr:row>7</xdr:row>
      <xdr:rowOff>123825</xdr:rowOff>
    </xdr:to>
    <xdr:sp macro="" textlink="">
      <xdr:nvSpPr>
        <xdr:cNvPr id="2" name="CuadroTexto 1">
          <a:extLst>
            <a:ext uri="{FF2B5EF4-FFF2-40B4-BE49-F238E27FC236}">
              <a16:creationId xmlns:a16="http://schemas.microsoft.com/office/drawing/2014/main" id="{140A177D-8602-4E47-B938-6C51A2FE2228}"/>
            </a:ext>
          </a:extLst>
        </xdr:cNvPr>
        <xdr:cNvSpPr txBox="1"/>
      </xdr:nvSpPr>
      <xdr:spPr>
        <a:xfrm>
          <a:off x="2781300" y="333375"/>
          <a:ext cx="4343400"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Se registro la resistencia al esfuerzo cortante (lb) de soldadura de puntos ultrasónicas aplicadas en un cierto tipo de lámina alclad, comente sobre sus características.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697230</xdr:colOff>
      <xdr:row>1</xdr:row>
      <xdr:rowOff>91440</xdr:rowOff>
    </xdr:from>
    <xdr:to>
      <xdr:col>7</xdr:col>
      <xdr:colOff>392430</xdr:colOff>
      <xdr:row>9</xdr:row>
      <xdr:rowOff>152400</xdr:rowOff>
    </xdr:to>
    <xdr:sp macro="" textlink="">
      <xdr:nvSpPr>
        <xdr:cNvPr id="2" name="CuadroTexto 1">
          <a:extLst>
            <a:ext uri="{FF2B5EF4-FFF2-40B4-BE49-F238E27FC236}">
              <a16:creationId xmlns:a16="http://schemas.microsoft.com/office/drawing/2014/main" id="{485A3998-458C-4ED3-85D6-56072B458C44}"/>
            </a:ext>
          </a:extLst>
        </xdr:cNvPr>
        <xdr:cNvSpPr txBox="1"/>
      </xdr:nvSpPr>
      <xdr:spPr>
        <a:xfrm>
          <a:off x="3068955" y="272415"/>
          <a:ext cx="2857500" cy="1508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Una muestra de 26 trabajadores de plataforma petrolera marina tomaron parte en un ejercicio de escape y se obtuvieron  los tiempos</a:t>
          </a:r>
          <a:r>
            <a:rPr lang="es-MX" sz="1100" baseline="0"/>
            <a:t> en segundos pra completar el escape.</a:t>
          </a:r>
        </a:p>
        <a:p>
          <a:endParaRPr lang="es-MX" sz="1100" baseline="0"/>
        </a:p>
        <a:p>
          <a:r>
            <a:rPr lang="es-MX" sz="1100" baseline="0"/>
            <a:t>analice y comente sobre las características importantes.</a:t>
          </a:r>
          <a:endParaRPr lang="es-MX" sz="1100"/>
        </a:p>
      </xdr:txBody>
    </xdr:sp>
    <xdr:clientData/>
  </xdr:twoCellAnchor>
  <xdr:twoCellAnchor>
    <xdr:from>
      <xdr:col>14</xdr:col>
      <xdr:colOff>238125</xdr:colOff>
      <xdr:row>8</xdr:row>
      <xdr:rowOff>0</xdr:rowOff>
    </xdr:from>
    <xdr:to>
      <xdr:col>20</xdr:col>
      <xdr:colOff>238125</xdr:colOff>
      <xdr:row>18</xdr:row>
      <xdr:rowOff>0</xdr:rowOff>
    </xdr:to>
    <xdr:graphicFrame macro="">
      <xdr:nvGraphicFramePr>
        <xdr:cNvPr id="3" name="Gráfico 2">
          <a:extLst>
            <a:ext uri="{FF2B5EF4-FFF2-40B4-BE49-F238E27FC236}">
              <a16:creationId xmlns:a16="http://schemas.microsoft.com/office/drawing/2014/main" id="{4B7488DD-CEE0-403D-A33E-956DCBDDE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0</xdr:rowOff>
    </xdr:from>
    <xdr:to>
      <xdr:col>20</xdr:col>
      <xdr:colOff>0</xdr:colOff>
      <xdr:row>30</xdr:row>
      <xdr:rowOff>0</xdr:rowOff>
    </xdr:to>
    <xdr:graphicFrame macro="">
      <xdr:nvGraphicFramePr>
        <xdr:cNvPr id="7" name="Gráfico 6">
          <a:extLst>
            <a:ext uri="{FF2B5EF4-FFF2-40B4-BE49-F238E27FC236}">
              <a16:creationId xmlns:a16="http://schemas.microsoft.com/office/drawing/2014/main" id="{F357A7DA-4B39-41BE-9880-B85DC6B79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247650</xdr:colOff>
      <xdr:row>1</xdr:row>
      <xdr:rowOff>47625</xdr:rowOff>
    </xdr:from>
    <xdr:to>
      <xdr:col>11</xdr:col>
      <xdr:colOff>657225</xdr:colOff>
      <xdr:row>12</xdr:row>
      <xdr:rowOff>28575</xdr:rowOff>
    </xdr:to>
    <xdr:sp macro="" textlink="">
      <xdr:nvSpPr>
        <xdr:cNvPr id="2" name="CuadroTexto 1">
          <a:extLst>
            <a:ext uri="{FF2B5EF4-FFF2-40B4-BE49-F238E27FC236}">
              <a16:creationId xmlns:a16="http://schemas.microsoft.com/office/drawing/2014/main" id="{E4000BC9-F942-494E-82F5-31C23A6A354C}"/>
            </a:ext>
          </a:extLst>
        </xdr:cNvPr>
        <xdr:cNvSpPr txBox="1"/>
      </xdr:nvSpPr>
      <xdr:spPr>
        <a:xfrm>
          <a:off x="3295650" y="238125"/>
          <a:ext cx="4981575" cy="2076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MX" sz="1100" baseline="0">
              <a:solidFill>
                <a:schemeClr val="dk1"/>
              </a:solidFill>
              <a:effectLst/>
              <a:latin typeface="+mn-lt"/>
              <a:ea typeface="+mn-ea"/>
              <a:cs typeface="+mn-cs"/>
            </a:rPr>
            <a:t>Las propiedades mecánicas permisibles  para el diseño estructural de vehículos  aeroespaciales metálicos requieren un método  aprobado para analizar  estadísticamente  datos de prueba empíricos. El artículo "Establishing Mechanical Property Allowables for Metals" utilizó los datos anexos sobre resistencia a la tensión última (kg/pulg2) como base para abordar las dificultades que se presentan en el desarrollo de dicho método.</a:t>
          </a:r>
        </a:p>
        <a:p>
          <a:pPr marL="0" marR="0" lvl="0" indent="0" defTabSz="914400" eaLnBrk="1" fontAlgn="auto" latinLnBrk="0" hangingPunct="1">
            <a:lnSpc>
              <a:spcPct val="100000"/>
            </a:lnSpc>
            <a:spcBef>
              <a:spcPts val="0"/>
            </a:spcBef>
            <a:spcAft>
              <a:spcPts val="0"/>
            </a:spcAft>
            <a:buClrTx/>
            <a:buSzTx/>
            <a:buFontTx/>
            <a:buNone/>
            <a:tabLst/>
            <a:defRPr/>
          </a:pPr>
          <a:endParaRPr lang="es-MX"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100" baseline="0">
              <a:solidFill>
                <a:schemeClr val="dk1"/>
              </a:solidFill>
              <a:effectLst/>
              <a:latin typeface="+mn-lt"/>
              <a:ea typeface="+mn-ea"/>
              <a:cs typeface="+mn-cs"/>
            </a:rPr>
            <a:t>analice y comente sobre las características importantes.</a:t>
          </a:r>
          <a:endParaRPr lang="es-MX">
            <a:effectLst/>
          </a:endParaRPr>
        </a:p>
        <a:p>
          <a:endParaRPr lang="es-MX" sz="1100"/>
        </a:p>
      </xdr:txBody>
    </xdr:sp>
    <xdr:clientData/>
  </xdr:twoCellAnchor>
  <xdr:twoCellAnchor>
    <xdr:from>
      <xdr:col>2</xdr:col>
      <xdr:colOff>190500</xdr:colOff>
      <xdr:row>43</xdr:row>
      <xdr:rowOff>95250</xdr:rowOff>
    </xdr:from>
    <xdr:to>
      <xdr:col>10</xdr:col>
      <xdr:colOff>257175</xdr:colOff>
      <xdr:row>53</xdr:row>
      <xdr:rowOff>104775</xdr:rowOff>
    </xdr:to>
    <xdr:graphicFrame macro="">
      <xdr:nvGraphicFramePr>
        <xdr:cNvPr id="3" name="Gráfico 2">
          <a:extLst>
            <a:ext uri="{FF2B5EF4-FFF2-40B4-BE49-F238E27FC236}">
              <a16:creationId xmlns:a16="http://schemas.microsoft.com/office/drawing/2014/main" id="{C66C4D5F-045A-4316-8D6D-AB3075A1D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142875</xdr:colOff>
      <xdr:row>0</xdr:row>
      <xdr:rowOff>123825</xdr:rowOff>
    </xdr:from>
    <xdr:to>
      <xdr:col>10</xdr:col>
      <xdr:colOff>691515</xdr:colOff>
      <xdr:row>7</xdr:row>
      <xdr:rowOff>50800</xdr:rowOff>
    </xdr:to>
    <xdr:sp macro="" textlink="">
      <xdr:nvSpPr>
        <xdr:cNvPr id="2" name="CuadroTexto 1">
          <a:extLst>
            <a:ext uri="{FF2B5EF4-FFF2-40B4-BE49-F238E27FC236}">
              <a16:creationId xmlns:a16="http://schemas.microsoft.com/office/drawing/2014/main" id="{6155B2B9-DD20-4AED-BB54-C9E97B0D9525}"/>
            </a:ext>
          </a:extLst>
        </xdr:cNvPr>
        <xdr:cNvSpPr txBox="1"/>
      </xdr:nvSpPr>
      <xdr:spPr>
        <a:xfrm>
          <a:off x="2428875" y="123825"/>
          <a:ext cx="5120640" cy="1260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Los</a:t>
          </a:r>
          <a:r>
            <a:rPr lang="es-MX" sz="1100" baseline="0"/>
            <a:t> costos de los viajes de negocios varian mucho entre las ciudades más importantes de Estados Unidos, como se muestra en la tabla. Un interventor corporativo intenta establecer tasas de viáticos que tomen en cuenta esta variación .</a:t>
          </a:r>
        </a:p>
        <a:p>
          <a:endParaRPr lang="es-MX" sz="1100" baseline="0"/>
        </a:p>
        <a:p>
          <a:pPr marL="0" marR="0" lvl="0" indent="0" defTabSz="914400" eaLnBrk="1" fontAlgn="auto" latinLnBrk="0" hangingPunct="1">
            <a:lnSpc>
              <a:spcPct val="100000"/>
            </a:lnSpc>
            <a:spcBef>
              <a:spcPts val="0"/>
            </a:spcBef>
            <a:spcAft>
              <a:spcPts val="0"/>
            </a:spcAft>
            <a:buClrTx/>
            <a:buSzTx/>
            <a:buFontTx/>
            <a:buNone/>
            <a:tabLst/>
            <a:defRPr/>
          </a:pPr>
          <a:r>
            <a:rPr lang="es-MX" sz="1100" baseline="0">
              <a:solidFill>
                <a:schemeClr val="dk1"/>
              </a:solidFill>
              <a:effectLst/>
              <a:latin typeface="+mn-lt"/>
              <a:ea typeface="+mn-ea"/>
              <a:cs typeface="+mn-cs"/>
            </a:rPr>
            <a:t>analice y comente sobre las características importantes.</a:t>
          </a:r>
          <a:endParaRPr lang="es-MX">
            <a:effectLst/>
          </a:endParaRPr>
        </a:p>
        <a:p>
          <a:endParaRPr lang="es-MX" sz="1100"/>
        </a:p>
      </xdr:txBody>
    </xdr:sp>
    <xdr:clientData/>
  </xdr:twoCellAnchor>
  <xdr:twoCellAnchor>
    <xdr:from>
      <xdr:col>19</xdr:col>
      <xdr:colOff>485775</xdr:colOff>
      <xdr:row>14</xdr:row>
      <xdr:rowOff>123825</xdr:rowOff>
    </xdr:from>
    <xdr:to>
      <xdr:col>25</xdr:col>
      <xdr:colOff>485775</xdr:colOff>
      <xdr:row>24</xdr:row>
      <xdr:rowOff>123825</xdr:rowOff>
    </xdr:to>
    <xdr:graphicFrame macro="">
      <xdr:nvGraphicFramePr>
        <xdr:cNvPr id="4" name="Gráfico 3">
          <a:extLst>
            <a:ext uri="{FF2B5EF4-FFF2-40B4-BE49-F238E27FC236}">
              <a16:creationId xmlns:a16="http://schemas.microsoft.com/office/drawing/2014/main" id="{D9281287-0A23-4037-9BAB-FF8BED143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26</xdr:row>
      <xdr:rowOff>0</xdr:rowOff>
    </xdr:from>
    <xdr:to>
      <xdr:col>25</xdr:col>
      <xdr:colOff>0</xdr:colOff>
      <xdr:row>36</xdr:row>
      <xdr:rowOff>28575</xdr:rowOff>
    </xdr:to>
    <xdr:graphicFrame macro="">
      <xdr:nvGraphicFramePr>
        <xdr:cNvPr id="11" name="Gráfico 10">
          <a:extLst>
            <a:ext uri="{FF2B5EF4-FFF2-40B4-BE49-F238E27FC236}">
              <a16:creationId xmlns:a16="http://schemas.microsoft.com/office/drawing/2014/main" id="{B477BE96-423B-4F8C-984B-A8C8735BC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376237</xdr:colOff>
      <xdr:row>25</xdr:row>
      <xdr:rowOff>71437</xdr:rowOff>
    </xdr:from>
    <xdr:to>
      <xdr:col>14</xdr:col>
      <xdr:colOff>376237</xdr:colOff>
      <xdr:row>39</xdr:row>
      <xdr:rowOff>147637</xdr:rowOff>
    </xdr:to>
    <mc:AlternateContent xmlns:mc="http://schemas.openxmlformats.org/markup-compatibility/2006">
      <mc:Choice xmlns:cx1="http://schemas.microsoft.com/office/drawing/2015/9/8/chartex" Requires="cx1">
        <xdr:graphicFrame macro="">
          <xdr:nvGraphicFramePr>
            <xdr:cNvPr id="12" name="Gráfico 11">
              <a:extLst>
                <a:ext uri="{FF2B5EF4-FFF2-40B4-BE49-F238E27FC236}">
                  <a16:creationId xmlns:a16="http://schemas.microsoft.com/office/drawing/2014/main" id="{311A6824-8569-4C7F-A449-DBFF13C8E2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710237" y="4872037"/>
              <a:ext cx="8401050" cy="274320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514350</xdr:colOff>
      <xdr:row>1</xdr:row>
      <xdr:rowOff>57150</xdr:rowOff>
    </xdr:from>
    <xdr:to>
      <xdr:col>8</xdr:col>
      <xdr:colOff>188595</xdr:colOff>
      <xdr:row>6</xdr:row>
      <xdr:rowOff>72390</xdr:rowOff>
    </xdr:to>
    <xdr:sp macro="" textlink="">
      <xdr:nvSpPr>
        <xdr:cNvPr id="2" name="CuadroTexto 1">
          <a:extLst>
            <a:ext uri="{FF2B5EF4-FFF2-40B4-BE49-F238E27FC236}">
              <a16:creationId xmlns:a16="http://schemas.microsoft.com/office/drawing/2014/main" id="{BC69DE23-2E6E-4369-8400-13FC9790CC6C}"/>
            </a:ext>
          </a:extLst>
        </xdr:cNvPr>
        <xdr:cNvSpPr txBox="1"/>
      </xdr:nvSpPr>
      <xdr:spPr>
        <a:xfrm>
          <a:off x="2038350" y="247650"/>
          <a:ext cx="4246245" cy="967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Se registraron</a:t>
          </a:r>
          <a:r>
            <a:rPr lang="es-MX" sz="1100" baseline="0"/>
            <a:t> las toneladas de óxido de azufre, emitidas por una planta industrial grande, en 40 días. Según el análisis descriptivo ¿se podría decir que si se cumple con la ley de no emitir un promedio mayor de 21.5 toneladas?</a:t>
          </a:r>
          <a:endParaRPr lang="es-MX"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552450</xdr:colOff>
      <xdr:row>0</xdr:row>
      <xdr:rowOff>66675</xdr:rowOff>
    </xdr:from>
    <xdr:to>
      <xdr:col>7</xdr:col>
      <xdr:colOff>704850</xdr:colOff>
      <xdr:row>4</xdr:row>
      <xdr:rowOff>83820</xdr:rowOff>
    </xdr:to>
    <xdr:sp macro="" textlink="">
      <xdr:nvSpPr>
        <xdr:cNvPr id="2" name="CuadroTexto 1">
          <a:extLst>
            <a:ext uri="{FF2B5EF4-FFF2-40B4-BE49-F238E27FC236}">
              <a16:creationId xmlns:a16="http://schemas.microsoft.com/office/drawing/2014/main" id="{1F5CBE8E-047F-46CD-A7E2-24CAF4E3EB95}"/>
            </a:ext>
          </a:extLst>
        </xdr:cNvPr>
        <xdr:cNvSpPr txBox="1"/>
      </xdr:nvSpPr>
      <xdr:spPr>
        <a:xfrm>
          <a:off x="2076450" y="66675"/>
          <a:ext cx="3962400" cy="7791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Se analiza</a:t>
          </a:r>
          <a:r>
            <a:rPr lang="es-MX" sz="1100" baseline="0"/>
            <a:t> el rendimiento de </a:t>
          </a:r>
          <a:r>
            <a:rPr lang="es-MX" sz="1100"/>
            <a:t>cierta clase de gasolina, la cual reporta un rendimiento de 24.2 millas por galon,  para lo cual se registran las millas por </a:t>
          </a:r>
          <a:r>
            <a:rPr lang="es-MX" sz="1100" baseline="0"/>
            <a:t>galón </a:t>
          </a:r>
          <a:r>
            <a:rPr lang="es-MX" sz="1100">
              <a:solidFill>
                <a:schemeClr val="dk1"/>
              </a:solidFill>
              <a:effectLst/>
              <a:latin typeface="+mn-lt"/>
              <a:ea typeface="+mn-ea"/>
              <a:cs typeface="+mn-cs"/>
            </a:rPr>
            <a:t> de 40 tanques llenos de  dicha clase de gasolina.</a:t>
          </a:r>
          <a:endParaRPr lang="es-MX"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0</xdr:row>
      <xdr:rowOff>0</xdr:rowOff>
    </xdr:from>
    <xdr:to>
      <xdr:col>10</xdr:col>
      <xdr:colOff>114300</xdr:colOff>
      <xdr:row>6</xdr:row>
      <xdr:rowOff>139065</xdr:rowOff>
    </xdr:to>
    <xdr:sp macro="" textlink="">
      <xdr:nvSpPr>
        <xdr:cNvPr id="2" name="CuadroTexto 1">
          <a:extLst>
            <a:ext uri="{FF2B5EF4-FFF2-40B4-BE49-F238E27FC236}">
              <a16:creationId xmlns:a16="http://schemas.microsoft.com/office/drawing/2014/main" id="{980C66DD-0482-4AC3-877B-014B975B1364}"/>
            </a:ext>
          </a:extLst>
        </xdr:cNvPr>
        <xdr:cNvSpPr txBox="1"/>
      </xdr:nvSpPr>
      <xdr:spPr>
        <a:xfrm>
          <a:off x="2371725" y="0"/>
          <a:ext cx="5648325" cy="12249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Un gran hospital contrata la mayor parte de sus enfermeras en dos importantes universidades del área. Durante el año pasado, aplicaron un examen a las enfermeras recién graduadas que entran al</a:t>
          </a:r>
          <a:r>
            <a:rPr lang="es-MX" sz="1100" baseline="0"/>
            <a:t> hospital para determinar qué escuela parece preparar mejor a sus enfermeras, si alguno lo hace. Basándose en las calificaciones ( de 100 puntos posibles), ayude a la oficina de personal del hospital a determinar si las escuelas difieren en calidad. </a:t>
          </a:r>
          <a:endParaRPr lang="es-MX" sz="1100"/>
        </a:p>
      </xdr:txBody>
    </xdr:sp>
    <xdr:clientData/>
  </xdr:twoCellAnchor>
  <xdr:twoCellAnchor>
    <xdr:from>
      <xdr:col>9</xdr:col>
      <xdr:colOff>14287</xdr:colOff>
      <xdr:row>7</xdr:row>
      <xdr:rowOff>138112</xdr:rowOff>
    </xdr:from>
    <xdr:to>
      <xdr:col>15</xdr:col>
      <xdr:colOff>14287</xdr:colOff>
      <xdr:row>22</xdr:row>
      <xdr:rowOff>14287</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30DC8028-5BF1-4CC1-95A1-BE1FE063B3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72287" y="1471612"/>
              <a:ext cx="4572000" cy="274320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0</xdr:row>
      <xdr:rowOff>0</xdr:rowOff>
    </xdr:from>
    <xdr:to>
      <xdr:col>9</xdr:col>
      <xdr:colOff>457200</xdr:colOff>
      <xdr:row>4</xdr:row>
      <xdr:rowOff>11430</xdr:rowOff>
    </xdr:to>
    <xdr:sp macro="" textlink="">
      <xdr:nvSpPr>
        <xdr:cNvPr id="2" name="CuadroTexto 1">
          <a:extLst>
            <a:ext uri="{FF2B5EF4-FFF2-40B4-BE49-F238E27FC236}">
              <a16:creationId xmlns:a16="http://schemas.microsoft.com/office/drawing/2014/main" id="{7E561774-DEA4-4CBA-89B8-C0DDF9B7A1D9}"/>
            </a:ext>
          </a:extLst>
        </xdr:cNvPr>
        <xdr:cNvSpPr txBox="1"/>
      </xdr:nvSpPr>
      <xdr:spPr>
        <a:xfrm>
          <a:off x="2371725" y="0"/>
          <a:ext cx="5200650" cy="7353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Los datos muestran los diametros(en centímetros) de cojinetes producidos en dos lineas de manufactura y se desea comparar las caracteristicas de las piezas en las diferentes lineas.</a:t>
          </a:r>
        </a:p>
      </xdr:txBody>
    </xdr:sp>
    <xdr:clientData/>
  </xdr:twoCellAnchor>
  <xdr:twoCellAnchor>
    <xdr:from>
      <xdr:col>3</xdr:col>
      <xdr:colOff>476250</xdr:colOff>
      <xdr:row>5</xdr:row>
      <xdr:rowOff>138112</xdr:rowOff>
    </xdr:from>
    <xdr:to>
      <xdr:col>9</xdr:col>
      <xdr:colOff>476250</xdr:colOff>
      <xdr:row>20</xdr:row>
      <xdr:rowOff>23812</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FA4BDE39-39C4-47FD-8D0C-B27E39A101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62250" y="1090612"/>
              <a:ext cx="4572000" cy="2752725"/>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56F5A-0F53-4FC4-9F88-EC11D16787CF}">
  <dimension ref="A1:T43"/>
  <sheetViews>
    <sheetView topLeftCell="C22" workbookViewId="0">
      <selection activeCell="M29" sqref="M29"/>
    </sheetView>
  </sheetViews>
  <sheetFormatPr baseColWidth="10" defaultRowHeight="15" x14ac:dyDescent="0.25"/>
  <cols>
    <col min="3" max="3" width="20.85546875" customWidth="1"/>
    <col min="11" max="11" width="16.5703125" customWidth="1"/>
    <col min="12" max="12" width="25.140625" customWidth="1"/>
    <col min="13" max="13" width="20" customWidth="1"/>
    <col min="14" max="14" width="27.28515625" customWidth="1"/>
    <col min="15" max="15" width="25.28515625" customWidth="1"/>
  </cols>
  <sheetData>
    <row r="1" spans="1:10" x14ac:dyDescent="0.25">
      <c r="A1" t="s">
        <v>0</v>
      </c>
    </row>
    <row r="2" spans="1:10" x14ac:dyDescent="0.25">
      <c r="A2">
        <v>82</v>
      </c>
    </row>
    <row r="3" spans="1:10" x14ac:dyDescent="0.25">
      <c r="A3">
        <v>96</v>
      </c>
    </row>
    <row r="4" spans="1:10" x14ac:dyDescent="0.25">
      <c r="A4">
        <v>102</v>
      </c>
    </row>
    <row r="5" spans="1:10" x14ac:dyDescent="0.25">
      <c r="A5">
        <v>103</v>
      </c>
    </row>
    <row r="6" spans="1:10" x14ac:dyDescent="0.25">
      <c r="A6">
        <v>103</v>
      </c>
    </row>
    <row r="7" spans="1:10" x14ac:dyDescent="0.25">
      <c r="A7">
        <v>106</v>
      </c>
    </row>
    <row r="8" spans="1:10" x14ac:dyDescent="0.25">
      <c r="A8">
        <v>107</v>
      </c>
    </row>
    <row r="9" spans="1:10" x14ac:dyDescent="0.25">
      <c r="A9">
        <v>108</v>
      </c>
    </row>
    <row r="10" spans="1:10" x14ac:dyDescent="0.25">
      <c r="A10">
        <v>108</v>
      </c>
    </row>
    <row r="11" spans="1:10" ht="15.75" thickBot="1" x14ac:dyDescent="0.3">
      <c r="A11">
        <v>108</v>
      </c>
    </row>
    <row r="12" spans="1:10" x14ac:dyDescent="0.25">
      <c r="A12">
        <v>108</v>
      </c>
      <c r="C12" s="4" t="s">
        <v>0</v>
      </c>
      <c r="D12" s="4"/>
    </row>
    <row r="13" spans="1:10" x14ac:dyDescent="0.25">
      <c r="A13">
        <v>109</v>
      </c>
      <c r="C13" s="2"/>
      <c r="D13" s="2"/>
    </row>
    <row r="14" spans="1:10" x14ac:dyDescent="0.25">
      <c r="A14">
        <v>110</v>
      </c>
      <c r="C14" s="2" t="s">
        <v>38</v>
      </c>
      <c r="D14" s="2">
        <v>114.1875</v>
      </c>
      <c r="H14" t="s">
        <v>78</v>
      </c>
      <c r="J14">
        <v>6</v>
      </c>
    </row>
    <row r="15" spans="1:10" x14ac:dyDescent="0.25">
      <c r="A15">
        <v>110</v>
      </c>
      <c r="C15" s="2" t="s">
        <v>58</v>
      </c>
      <c r="D15" s="2">
        <v>2.2389682513705189</v>
      </c>
    </row>
    <row r="16" spans="1:10" x14ac:dyDescent="0.25">
      <c r="A16">
        <v>111</v>
      </c>
      <c r="C16" s="2" t="s">
        <v>39</v>
      </c>
      <c r="D16" s="2">
        <v>113</v>
      </c>
      <c r="H16" t="s">
        <v>63</v>
      </c>
      <c r="J16">
        <v>64</v>
      </c>
    </row>
    <row r="17" spans="1:20" x14ac:dyDescent="0.25">
      <c r="A17">
        <v>113</v>
      </c>
      <c r="C17" s="2" t="s">
        <v>40</v>
      </c>
      <c r="D17" s="2">
        <v>108</v>
      </c>
    </row>
    <row r="18" spans="1:20" x14ac:dyDescent="0.25">
      <c r="A18">
        <v>113</v>
      </c>
      <c r="C18" s="2" t="s">
        <v>59</v>
      </c>
      <c r="D18" s="2">
        <v>12.665517067243846</v>
      </c>
      <c r="H18" t="s">
        <v>119</v>
      </c>
      <c r="J18">
        <f>(J16/J14)+0.01</f>
        <v>10.676666666666666</v>
      </c>
    </row>
    <row r="19" spans="1:20" x14ac:dyDescent="0.25">
      <c r="A19">
        <v>113</v>
      </c>
      <c r="C19" s="2" t="s">
        <v>60</v>
      </c>
      <c r="D19" s="2">
        <v>160.41532258064515</v>
      </c>
    </row>
    <row r="20" spans="1:20" x14ac:dyDescent="0.25">
      <c r="A20">
        <v>113</v>
      </c>
      <c r="C20" s="2" t="s">
        <v>61</v>
      </c>
      <c r="D20" s="2">
        <v>1.3777502196259879</v>
      </c>
    </row>
    <row r="21" spans="1:20" x14ac:dyDescent="0.25">
      <c r="A21">
        <v>115</v>
      </c>
      <c r="C21" s="2" t="s">
        <v>62</v>
      </c>
      <c r="D21" s="2">
        <v>0.38701951537627455</v>
      </c>
      <c r="H21" t="s">
        <v>81</v>
      </c>
      <c r="I21" t="s">
        <v>82</v>
      </c>
      <c r="J21" t="s">
        <v>83</v>
      </c>
      <c r="K21" t="s">
        <v>139</v>
      </c>
      <c r="L21" t="s">
        <v>90</v>
      </c>
      <c r="M21" t="s">
        <v>143</v>
      </c>
      <c r="N21" t="s">
        <v>120</v>
      </c>
      <c r="O21" t="s">
        <v>87</v>
      </c>
      <c r="Q21" t="s">
        <v>140</v>
      </c>
      <c r="T21" t="s">
        <v>144</v>
      </c>
    </row>
    <row r="22" spans="1:20" x14ac:dyDescent="0.25">
      <c r="A22">
        <v>115</v>
      </c>
      <c r="C22" s="2" t="s">
        <v>63</v>
      </c>
      <c r="D22" s="2">
        <v>64</v>
      </c>
      <c r="H22">
        <v>1</v>
      </c>
      <c r="I22">
        <v>82</v>
      </c>
      <c r="J22">
        <f>I22+$J$18</f>
        <v>92.676666666666662</v>
      </c>
      <c r="K22">
        <f>(I22+J22)/2</f>
        <v>87.338333333333338</v>
      </c>
      <c r="L22">
        <v>1</v>
      </c>
      <c r="M22">
        <f>L22</f>
        <v>1</v>
      </c>
      <c r="N22">
        <f>L22/$M$27</f>
        <v>3.125E-2</v>
      </c>
      <c r="O22">
        <f>N22</f>
        <v>3.125E-2</v>
      </c>
      <c r="Q22">
        <f>POWER(K22-$M$29,2)*L22</f>
        <v>694.74526225043371</v>
      </c>
      <c r="T22">
        <f>POWER(K22-$M$29,2)*L22</f>
        <v>694.74526225043371</v>
      </c>
    </row>
    <row r="23" spans="1:20" x14ac:dyDescent="0.25">
      <c r="A23">
        <v>118</v>
      </c>
      <c r="C23" s="2" t="s">
        <v>64</v>
      </c>
      <c r="D23" s="2">
        <v>82</v>
      </c>
      <c r="H23">
        <v>2</v>
      </c>
      <c r="I23">
        <f>J22</f>
        <v>92.676666666666662</v>
      </c>
      <c r="J23">
        <f>I23+$J$18</f>
        <v>103.35333333333332</v>
      </c>
      <c r="K23">
        <f t="shared" ref="K23:K27" si="0">(I23+J23)/2</f>
        <v>98.014999999999986</v>
      </c>
      <c r="L23">
        <v>4</v>
      </c>
      <c r="M23">
        <f>L23+M22</f>
        <v>5</v>
      </c>
      <c r="N23">
        <f t="shared" ref="N23:N27" si="1">L23/$M$27</f>
        <v>0.125</v>
      </c>
      <c r="O23">
        <f>N23+O22</f>
        <v>0.15625</v>
      </c>
      <c r="Q23">
        <f t="shared" ref="Q23:Q27" si="2">POWER(K23-$M$29,2)*L23</f>
        <v>983.61947400173767</v>
      </c>
      <c r="T23">
        <f t="shared" ref="T23:T27" si="3">POWER(K23-$M$29,2)*L23</f>
        <v>983.61947400173767</v>
      </c>
    </row>
    <row r="24" spans="1:20" x14ac:dyDescent="0.25">
      <c r="A24">
        <v>118</v>
      </c>
      <c r="C24" s="2" t="s">
        <v>65</v>
      </c>
      <c r="D24" s="2">
        <v>146</v>
      </c>
      <c r="H24" s="10">
        <v>3</v>
      </c>
      <c r="I24" s="10">
        <f t="shared" ref="I24:I27" si="4">J23</f>
        <v>103.35333333333332</v>
      </c>
      <c r="J24" s="10">
        <f t="shared" ref="J24:J27" si="5">I24+$J$18</f>
        <v>114.02999999999999</v>
      </c>
      <c r="K24">
        <f t="shared" si="0"/>
        <v>108.69166666666666</v>
      </c>
      <c r="L24" s="10">
        <v>14</v>
      </c>
      <c r="M24" s="10">
        <f t="shared" ref="M24:M27" si="6">L24+M23</f>
        <v>19</v>
      </c>
      <c r="N24" s="10">
        <f t="shared" si="1"/>
        <v>0.4375</v>
      </c>
      <c r="O24" s="10">
        <f t="shared" ref="O24:O27" si="7">N24+O23</f>
        <v>0.59375</v>
      </c>
      <c r="Q24">
        <f t="shared" si="2"/>
        <v>350.6565576171879</v>
      </c>
      <c r="T24">
        <f t="shared" si="3"/>
        <v>350.6565576171879</v>
      </c>
    </row>
    <row r="25" spans="1:20" x14ac:dyDescent="0.25">
      <c r="A25">
        <v>119</v>
      </c>
      <c r="C25" s="2" t="s">
        <v>66</v>
      </c>
      <c r="D25" s="2">
        <v>3654</v>
      </c>
      <c r="H25">
        <v>4</v>
      </c>
      <c r="I25">
        <f t="shared" si="4"/>
        <v>114.02999999999999</v>
      </c>
      <c r="J25">
        <f t="shared" si="5"/>
        <v>124.70666666666665</v>
      </c>
      <c r="K25">
        <f t="shared" si="0"/>
        <v>119.36833333333331</v>
      </c>
      <c r="L25">
        <v>8</v>
      </c>
      <c r="M25">
        <f t="shared" si="6"/>
        <v>27</v>
      </c>
      <c r="N25">
        <f t="shared" si="1"/>
        <v>0.25</v>
      </c>
      <c r="O25">
        <f t="shared" si="7"/>
        <v>0.84375</v>
      </c>
      <c r="Q25">
        <f t="shared" si="2"/>
        <v>257.37078133680359</v>
      </c>
      <c r="T25">
        <f t="shared" si="3"/>
        <v>257.37078133680359</v>
      </c>
    </row>
    <row r="26" spans="1:20" ht="15.75" thickBot="1" x14ac:dyDescent="0.3">
      <c r="A26">
        <v>121</v>
      </c>
      <c r="C26" s="3" t="s">
        <v>67</v>
      </c>
      <c r="D26" s="3">
        <v>32</v>
      </c>
      <c r="H26">
        <v>5</v>
      </c>
      <c r="I26">
        <f t="shared" si="4"/>
        <v>124.70666666666665</v>
      </c>
      <c r="J26">
        <f t="shared" si="5"/>
        <v>135.38333333333333</v>
      </c>
      <c r="K26">
        <f t="shared" si="0"/>
        <v>130.04499999999999</v>
      </c>
      <c r="L26">
        <v>2</v>
      </c>
      <c r="M26">
        <f t="shared" si="6"/>
        <v>29</v>
      </c>
      <c r="N26">
        <f t="shared" si="1"/>
        <v>6.25E-2</v>
      </c>
      <c r="O26">
        <f t="shared" si="7"/>
        <v>0.90625</v>
      </c>
      <c r="Q26">
        <f t="shared" si="2"/>
        <v>534.55644116753399</v>
      </c>
      <c r="T26">
        <f t="shared" si="3"/>
        <v>534.55644116753399</v>
      </c>
    </row>
    <row r="27" spans="1:20" x14ac:dyDescent="0.25">
      <c r="A27">
        <v>122</v>
      </c>
      <c r="H27">
        <v>6</v>
      </c>
      <c r="I27">
        <f t="shared" si="4"/>
        <v>135.38333333333333</v>
      </c>
      <c r="J27">
        <f t="shared" si="5"/>
        <v>146.06</v>
      </c>
      <c r="K27">
        <f t="shared" si="0"/>
        <v>140.72166666666666</v>
      </c>
      <c r="L27">
        <v>3</v>
      </c>
      <c r="M27">
        <f t="shared" si="6"/>
        <v>32</v>
      </c>
      <c r="N27">
        <f t="shared" si="1"/>
        <v>9.375E-2</v>
      </c>
      <c r="O27">
        <f t="shared" si="7"/>
        <v>1</v>
      </c>
      <c r="Q27">
        <f t="shared" si="2"/>
        <v>2191.1025471679686</v>
      </c>
      <c r="T27">
        <f t="shared" si="3"/>
        <v>2191.1025471679686</v>
      </c>
    </row>
    <row r="28" spans="1:20" x14ac:dyDescent="0.25">
      <c r="A28">
        <v>122</v>
      </c>
      <c r="P28" t="s">
        <v>128</v>
      </c>
      <c r="Q28">
        <f>SUM(Q22:Q27)</f>
        <v>5012.0510635416658</v>
      </c>
      <c r="T28">
        <f>SUM(T22:T27)</f>
        <v>5012.0510635416658</v>
      </c>
    </row>
    <row r="29" spans="1:20" ht="15.75" thickBot="1" x14ac:dyDescent="0.3">
      <c r="A29">
        <v>127</v>
      </c>
      <c r="L29" t="s">
        <v>38</v>
      </c>
      <c r="M29">
        <f>SUMPRODUCT(K22:K27,L22:L27)/32</f>
        <v>113.69635416666667</v>
      </c>
    </row>
    <row r="30" spans="1:20" x14ac:dyDescent="0.25">
      <c r="A30">
        <v>132</v>
      </c>
      <c r="G30" s="8" t="s">
        <v>83</v>
      </c>
      <c r="H30" s="8" t="s">
        <v>90</v>
      </c>
      <c r="I30" s="8" t="s">
        <v>91</v>
      </c>
    </row>
    <row r="31" spans="1:20" x14ac:dyDescent="0.25">
      <c r="A31">
        <v>136</v>
      </c>
      <c r="G31" s="5">
        <v>92.676666666666662</v>
      </c>
      <c r="H31" s="2">
        <v>1</v>
      </c>
      <c r="I31" s="6">
        <v>3.125E-2</v>
      </c>
      <c r="L31" t="s">
        <v>137</v>
      </c>
      <c r="M31">
        <v>3</v>
      </c>
    </row>
    <row r="32" spans="1:20" x14ac:dyDescent="0.25">
      <c r="A32">
        <v>140</v>
      </c>
      <c r="G32" s="5">
        <v>103.35333333333332</v>
      </c>
      <c r="H32" s="2">
        <v>4</v>
      </c>
      <c r="I32" s="6">
        <v>0.15625</v>
      </c>
    </row>
    <row r="33" spans="1:13" x14ac:dyDescent="0.25">
      <c r="A33">
        <v>146</v>
      </c>
      <c r="G33" s="5">
        <v>114.02999999999999</v>
      </c>
      <c r="H33" s="2">
        <v>14</v>
      </c>
      <c r="I33" s="6">
        <v>0.59375</v>
      </c>
      <c r="L33" t="s">
        <v>138</v>
      </c>
      <c r="M33">
        <f>J24-I24</f>
        <v>10.676666666666662</v>
      </c>
    </row>
    <row r="34" spans="1:13" x14ac:dyDescent="0.25">
      <c r="G34" s="5">
        <v>124.70666666666665</v>
      </c>
      <c r="H34" s="2">
        <v>8</v>
      </c>
      <c r="I34" s="6">
        <v>0.84375</v>
      </c>
    </row>
    <row r="35" spans="1:13" x14ac:dyDescent="0.25">
      <c r="G35" s="5">
        <v>135.38333333333333</v>
      </c>
      <c r="H35" s="2">
        <v>2</v>
      </c>
      <c r="I35" s="6">
        <v>0.90625</v>
      </c>
      <c r="L35" t="s">
        <v>54</v>
      </c>
      <c r="M35">
        <f>T28/31</f>
        <v>161.67906656586018</v>
      </c>
    </row>
    <row r="36" spans="1:13" ht="15.75" thickBot="1" x14ac:dyDescent="0.3">
      <c r="G36" s="3" t="s">
        <v>89</v>
      </c>
      <c r="H36" s="3">
        <v>3</v>
      </c>
      <c r="I36" s="7">
        <v>1</v>
      </c>
    </row>
    <row r="37" spans="1:13" x14ac:dyDescent="0.25">
      <c r="L37" t="s">
        <v>141</v>
      </c>
      <c r="M37">
        <f>SQRT(M35)</f>
        <v>12.715308355122977</v>
      </c>
    </row>
    <row r="40" spans="1:13" x14ac:dyDescent="0.25">
      <c r="L40" t="s">
        <v>142</v>
      </c>
      <c r="M40">
        <f>(I24)+(M33)*(M43/M42)</f>
        <v>112.50476190476189</v>
      </c>
    </row>
    <row r="42" spans="1:13" x14ac:dyDescent="0.25">
      <c r="L42" t="s">
        <v>112</v>
      </c>
      <c r="M42">
        <v>14</v>
      </c>
    </row>
    <row r="43" spans="1:13" x14ac:dyDescent="0.25">
      <c r="L43" t="s">
        <v>113</v>
      </c>
      <c r="M43">
        <v>12</v>
      </c>
    </row>
  </sheetData>
  <autoFilter ref="A2:A33" xr:uid="{EDF2EB20-A62C-4544-B1D4-8D5F0BEB6404}">
    <sortState xmlns:xlrd2="http://schemas.microsoft.com/office/spreadsheetml/2017/richdata2" ref="A3:A33">
      <sortCondition ref="A2"/>
    </sortState>
  </autoFilter>
  <sortState xmlns:xlrd2="http://schemas.microsoft.com/office/spreadsheetml/2017/richdata2" ref="G31:G35">
    <sortCondition ref="G31"/>
  </sortState>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48C13-4476-4C97-8B55-2559FE50D8FF}">
  <dimension ref="A1:H25"/>
  <sheetViews>
    <sheetView workbookViewId="0">
      <selection activeCell="A2" sqref="A2:B15"/>
    </sheetView>
  </sheetViews>
  <sheetFormatPr baseColWidth="10" defaultRowHeight="15" x14ac:dyDescent="0.25"/>
  <sheetData>
    <row r="1" spans="1:8" x14ac:dyDescent="0.25">
      <c r="A1" t="s">
        <v>27</v>
      </c>
    </row>
    <row r="2" spans="1:8" x14ac:dyDescent="0.25">
      <c r="A2" t="s">
        <v>28</v>
      </c>
      <c r="B2" t="s">
        <v>29</v>
      </c>
    </row>
    <row r="3" spans="1:8" x14ac:dyDescent="0.25">
      <c r="A3">
        <v>97</v>
      </c>
      <c r="B3">
        <v>88</v>
      </c>
    </row>
    <row r="4" spans="1:8" x14ac:dyDescent="0.25">
      <c r="A4">
        <v>69</v>
      </c>
      <c r="B4">
        <v>99</v>
      </c>
    </row>
    <row r="5" spans="1:8" x14ac:dyDescent="0.25">
      <c r="A5">
        <v>73</v>
      </c>
      <c r="B5">
        <v>65</v>
      </c>
    </row>
    <row r="6" spans="1:8" x14ac:dyDescent="0.25">
      <c r="A6">
        <v>84</v>
      </c>
      <c r="B6">
        <v>69</v>
      </c>
    </row>
    <row r="7" spans="1:8" x14ac:dyDescent="0.25">
      <c r="A7">
        <v>76</v>
      </c>
      <c r="B7">
        <v>97</v>
      </c>
    </row>
    <row r="8" spans="1:8" ht="15.75" thickBot="1" x14ac:dyDescent="0.3">
      <c r="A8">
        <v>92</v>
      </c>
      <c r="B8">
        <v>84</v>
      </c>
    </row>
    <row r="9" spans="1:8" x14ac:dyDescent="0.25">
      <c r="A9">
        <v>90</v>
      </c>
      <c r="B9">
        <v>85</v>
      </c>
      <c r="D9" s="4" t="s">
        <v>28</v>
      </c>
      <c r="E9" s="4"/>
      <c r="G9" s="4" t="s">
        <v>29</v>
      </c>
      <c r="H9" s="4"/>
    </row>
    <row r="10" spans="1:8" x14ac:dyDescent="0.25">
      <c r="A10">
        <v>88</v>
      </c>
      <c r="B10">
        <v>89</v>
      </c>
      <c r="D10" s="2"/>
      <c r="E10" s="2"/>
      <c r="G10" s="2"/>
      <c r="H10" s="2"/>
    </row>
    <row r="11" spans="1:8" x14ac:dyDescent="0.25">
      <c r="A11">
        <v>84</v>
      </c>
      <c r="B11">
        <v>91</v>
      </c>
      <c r="D11" s="2" t="s">
        <v>38</v>
      </c>
      <c r="E11" s="2">
        <v>84.818181818181813</v>
      </c>
      <c r="G11" s="2" t="s">
        <v>38</v>
      </c>
      <c r="H11" s="2">
        <v>85.15384615384616</v>
      </c>
    </row>
    <row r="12" spans="1:8" x14ac:dyDescent="0.25">
      <c r="A12">
        <v>87</v>
      </c>
      <c r="B12">
        <v>90</v>
      </c>
      <c r="D12" s="2" t="s">
        <v>58</v>
      </c>
      <c r="E12" s="2">
        <v>2.6588383718464916</v>
      </c>
      <c r="G12" s="2" t="s">
        <v>58</v>
      </c>
      <c r="H12" s="2">
        <v>2.877512622989435</v>
      </c>
    </row>
    <row r="13" spans="1:8" x14ac:dyDescent="0.25">
      <c r="A13">
        <v>93</v>
      </c>
      <c r="B13">
        <v>87</v>
      </c>
      <c r="D13" s="2" t="s">
        <v>39</v>
      </c>
      <c r="E13" s="2">
        <v>87</v>
      </c>
      <c r="G13" s="2" t="s">
        <v>39</v>
      </c>
      <c r="H13" s="2">
        <v>88</v>
      </c>
    </row>
    <row r="14" spans="1:8" x14ac:dyDescent="0.25">
      <c r="B14">
        <v>91</v>
      </c>
      <c r="D14" s="2" t="s">
        <v>40</v>
      </c>
      <c r="E14" s="2">
        <v>84</v>
      </c>
      <c r="G14" s="2" t="s">
        <v>40</v>
      </c>
      <c r="H14" s="2">
        <v>91</v>
      </c>
    </row>
    <row r="15" spans="1:8" x14ac:dyDescent="0.25">
      <c r="B15">
        <v>72</v>
      </c>
      <c r="D15" s="2" t="s">
        <v>59</v>
      </c>
      <c r="E15" s="2">
        <v>8.8183692576142629</v>
      </c>
      <c r="G15" s="2" t="s">
        <v>59</v>
      </c>
      <c r="H15" s="2">
        <v>10.375019307983287</v>
      </c>
    </row>
    <row r="16" spans="1:8" x14ac:dyDescent="0.25">
      <c r="D16" s="2" t="s">
        <v>60</v>
      </c>
      <c r="E16" s="2">
        <v>77.763636363636323</v>
      </c>
      <c r="G16" s="2" t="s">
        <v>60</v>
      </c>
      <c r="H16" s="2">
        <v>107.64102564102602</v>
      </c>
    </row>
    <row r="17" spans="4:8" x14ac:dyDescent="0.25">
      <c r="D17" s="2" t="s">
        <v>61</v>
      </c>
      <c r="E17" s="2">
        <v>-0.58403150235265588</v>
      </c>
      <c r="G17" s="2" t="s">
        <v>61</v>
      </c>
      <c r="H17" s="2">
        <v>-8.7853869973200549E-2</v>
      </c>
    </row>
    <row r="18" spans="4:8" x14ac:dyDescent="0.25">
      <c r="D18" s="2" t="s">
        <v>62</v>
      </c>
      <c r="E18" s="2">
        <v>-0.60380829130545588</v>
      </c>
      <c r="G18" s="2" t="s">
        <v>62</v>
      </c>
      <c r="H18" s="2">
        <v>-0.86089653586913684</v>
      </c>
    </row>
    <row r="19" spans="4:8" x14ac:dyDescent="0.25">
      <c r="D19" s="2" t="s">
        <v>63</v>
      </c>
      <c r="E19" s="2">
        <v>28</v>
      </c>
      <c r="G19" s="2" t="s">
        <v>63</v>
      </c>
      <c r="H19" s="2">
        <v>34</v>
      </c>
    </row>
    <row r="20" spans="4:8" x14ac:dyDescent="0.25">
      <c r="D20" s="2" t="s">
        <v>64</v>
      </c>
      <c r="E20" s="2">
        <v>69</v>
      </c>
      <c r="G20" s="2" t="s">
        <v>64</v>
      </c>
      <c r="H20" s="2">
        <v>65</v>
      </c>
    </row>
    <row r="21" spans="4:8" x14ac:dyDescent="0.25">
      <c r="D21" s="2" t="s">
        <v>65</v>
      </c>
      <c r="E21" s="2">
        <v>97</v>
      </c>
      <c r="G21" s="2" t="s">
        <v>65</v>
      </c>
      <c r="H21" s="2">
        <v>99</v>
      </c>
    </row>
    <row r="22" spans="4:8" x14ac:dyDescent="0.25">
      <c r="D22" s="2" t="s">
        <v>66</v>
      </c>
      <c r="E22" s="2">
        <v>933</v>
      </c>
      <c r="G22" s="2" t="s">
        <v>66</v>
      </c>
      <c r="H22" s="2">
        <v>1107</v>
      </c>
    </row>
    <row r="23" spans="4:8" ht="15.75" thickBot="1" x14ac:dyDescent="0.3">
      <c r="D23" s="3" t="s">
        <v>67</v>
      </c>
      <c r="E23" s="3">
        <v>11</v>
      </c>
      <c r="G23" s="3" t="s">
        <v>67</v>
      </c>
      <c r="H23" s="3">
        <v>13</v>
      </c>
    </row>
    <row r="25" spans="4:8" x14ac:dyDescent="0.25">
      <c r="E25">
        <f>(E15/E11)*100</f>
        <v>10.396791193328713</v>
      </c>
      <c r="H25">
        <f>(H15/H11)*100</f>
        <v>12.183852845870165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3B41C-0EF6-4652-BDA2-D94D0C0D6776}">
  <dimension ref="A1:O44"/>
  <sheetViews>
    <sheetView topLeftCell="A10" workbookViewId="0">
      <selection activeCell="B45" sqref="B45"/>
    </sheetView>
  </sheetViews>
  <sheetFormatPr baseColWidth="10" defaultRowHeight="15" x14ac:dyDescent="0.25"/>
  <cols>
    <col min="11" max="11" width="29.140625" customWidth="1"/>
    <col min="14" max="14" width="23" customWidth="1"/>
  </cols>
  <sheetData>
    <row r="1" spans="1:15" x14ac:dyDescent="0.25">
      <c r="A1" t="s">
        <v>30</v>
      </c>
      <c r="B1" t="s">
        <v>31</v>
      </c>
    </row>
    <row r="2" spans="1:15" x14ac:dyDescent="0.25">
      <c r="A2">
        <v>4.01</v>
      </c>
      <c r="B2">
        <v>3.98</v>
      </c>
    </row>
    <row r="3" spans="1:15" x14ac:dyDescent="0.25">
      <c r="A3">
        <v>3.97</v>
      </c>
      <c r="B3">
        <v>3.97</v>
      </c>
    </row>
    <row r="4" spans="1:15" x14ac:dyDescent="0.25">
      <c r="A4">
        <v>4.0599999999999996</v>
      </c>
      <c r="B4">
        <v>4.07</v>
      </c>
    </row>
    <row r="5" spans="1:15" x14ac:dyDescent="0.25">
      <c r="A5">
        <v>3.96</v>
      </c>
      <c r="B5">
        <v>4.0199999999999996</v>
      </c>
    </row>
    <row r="6" spans="1:15" x14ac:dyDescent="0.25">
      <c r="A6">
        <v>3.98</v>
      </c>
      <c r="B6">
        <v>3.96</v>
      </c>
    </row>
    <row r="7" spans="1:15" x14ac:dyDescent="0.25">
      <c r="A7">
        <v>3.98</v>
      </c>
      <c r="B7">
        <v>4.0199999999999996</v>
      </c>
    </row>
    <row r="8" spans="1:15" ht="15.75" thickBot="1" x14ac:dyDescent="0.3">
      <c r="A8">
        <v>4.01</v>
      </c>
      <c r="B8">
        <v>3.95</v>
      </c>
    </row>
    <row r="9" spans="1:15" x14ac:dyDescent="0.25">
      <c r="A9">
        <v>3.95</v>
      </c>
      <c r="B9">
        <v>4.07</v>
      </c>
      <c r="K9" s="4" t="s">
        <v>30</v>
      </c>
      <c r="L9" s="4"/>
      <c r="N9" s="4" t="s">
        <v>31</v>
      </c>
      <c r="O9" s="4"/>
    </row>
    <row r="10" spans="1:15" x14ac:dyDescent="0.25">
      <c r="A10">
        <v>4.03</v>
      </c>
      <c r="B10">
        <v>3.99</v>
      </c>
      <c r="K10" s="2"/>
      <c r="L10" s="2"/>
      <c r="N10" s="2"/>
      <c r="O10" s="2"/>
    </row>
    <row r="11" spans="1:15" x14ac:dyDescent="0.25">
      <c r="A11">
        <v>4.07</v>
      </c>
      <c r="B11">
        <v>3.99</v>
      </c>
      <c r="K11" s="2" t="s">
        <v>38</v>
      </c>
      <c r="L11" s="2">
        <v>3.9984999999999999</v>
      </c>
      <c r="N11" s="2" t="s">
        <v>38</v>
      </c>
      <c r="O11" s="2">
        <v>4.011000000000001</v>
      </c>
    </row>
    <row r="12" spans="1:15" x14ac:dyDescent="0.25">
      <c r="A12">
        <v>3.92</v>
      </c>
      <c r="B12">
        <v>3.96</v>
      </c>
      <c r="K12" s="2" t="s">
        <v>58</v>
      </c>
      <c r="L12" s="2">
        <v>7.7505169389217362E-3</v>
      </c>
      <c r="N12" s="2" t="s">
        <v>58</v>
      </c>
      <c r="O12" s="2">
        <v>5.0990195135927783E-3</v>
      </c>
    </row>
    <row r="13" spans="1:15" x14ac:dyDescent="0.25">
      <c r="A13">
        <v>3.97</v>
      </c>
      <c r="B13">
        <v>4.0199999999999996</v>
      </c>
      <c r="K13" s="2" t="s">
        <v>39</v>
      </c>
      <c r="L13" s="2">
        <v>4</v>
      </c>
      <c r="N13" s="2" t="s">
        <v>39</v>
      </c>
      <c r="O13" s="2">
        <v>4.0199999999999996</v>
      </c>
    </row>
    <row r="14" spans="1:15" x14ac:dyDescent="0.25">
      <c r="A14">
        <v>4.04</v>
      </c>
      <c r="B14">
        <v>4.04</v>
      </c>
      <c r="K14" s="2" t="s">
        <v>40</v>
      </c>
      <c r="L14" s="2">
        <v>3.98</v>
      </c>
      <c r="N14" s="2" t="s">
        <v>40</v>
      </c>
      <c r="O14" s="2">
        <v>4.0199999999999996</v>
      </c>
    </row>
    <row r="15" spans="1:15" x14ac:dyDescent="0.25">
      <c r="A15">
        <v>4.03</v>
      </c>
      <c r="B15">
        <v>4.03</v>
      </c>
      <c r="K15" s="2" t="s">
        <v>59</v>
      </c>
      <c r="L15" s="2">
        <v>4.9018573141417637E-2</v>
      </c>
      <c r="N15" s="2" t="s">
        <v>59</v>
      </c>
      <c r="O15" s="2">
        <v>3.2249030993194157E-2</v>
      </c>
    </row>
    <row r="16" spans="1:15" x14ac:dyDescent="0.25">
      <c r="A16">
        <v>3.95</v>
      </c>
      <c r="B16">
        <v>4.05</v>
      </c>
      <c r="K16" s="2" t="s">
        <v>60</v>
      </c>
      <c r="L16" s="2">
        <v>2.4028205128205104E-3</v>
      </c>
      <c r="N16" s="2" t="s">
        <v>60</v>
      </c>
      <c r="O16" s="2">
        <v>1.0399999999999975E-3</v>
      </c>
    </row>
    <row r="17" spans="1:15" x14ac:dyDescent="0.25">
      <c r="A17">
        <v>4.05</v>
      </c>
      <c r="B17">
        <v>4.01</v>
      </c>
      <c r="K17" s="2" t="s">
        <v>61</v>
      </c>
      <c r="L17" s="2">
        <v>5.8354762897490193</v>
      </c>
      <c r="N17" s="2" t="s">
        <v>61</v>
      </c>
      <c r="O17" s="2">
        <v>-0.94341396291720336</v>
      </c>
    </row>
    <row r="18" spans="1:15" x14ac:dyDescent="0.25">
      <c r="A18">
        <v>3.98</v>
      </c>
      <c r="B18">
        <v>3.96</v>
      </c>
      <c r="K18" s="2" t="s">
        <v>62</v>
      </c>
      <c r="L18" s="2">
        <v>-1.5422537175974276</v>
      </c>
      <c r="N18" s="2" t="s">
        <v>62</v>
      </c>
      <c r="O18" s="2">
        <v>-0.11887788716866507</v>
      </c>
    </row>
    <row r="19" spans="1:15" x14ac:dyDescent="0.25">
      <c r="A19">
        <v>4.01</v>
      </c>
      <c r="B19">
        <v>3.98</v>
      </c>
      <c r="K19" s="2" t="s">
        <v>63</v>
      </c>
      <c r="L19" s="2">
        <v>0.29000000000000004</v>
      </c>
      <c r="N19" s="2" t="s">
        <v>63</v>
      </c>
      <c r="O19" s="2">
        <v>0.12000000000000011</v>
      </c>
    </row>
    <row r="20" spans="1:15" x14ac:dyDescent="0.25">
      <c r="A20">
        <v>4.0199999999999996</v>
      </c>
      <c r="B20">
        <v>4.05</v>
      </c>
      <c r="K20" s="2" t="s">
        <v>64</v>
      </c>
      <c r="L20" s="2">
        <v>3.8</v>
      </c>
      <c r="N20" s="2" t="s">
        <v>64</v>
      </c>
      <c r="O20" s="2">
        <v>3.95</v>
      </c>
    </row>
    <row r="21" spans="1:15" x14ac:dyDescent="0.25">
      <c r="A21">
        <v>3.99</v>
      </c>
      <c r="B21">
        <v>4.04</v>
      </c>
      <c r="K21" s="2" t="s">
        <v>65</v>
      </c>
      <c r="L21" s="2">
        <v>4.09</v>
      </c>
      <c r="N21" s="2" t="s">
        <v>65</v>
      </c>
      <c r="O21" s="2">
        <v>4.07</v>
      </c>
    </row>
    <row r="22" spans="1:15" x14ac:dyDescent="0.25">
      <c r="A22">
        <v>4.03</v>
      </c>
      <c r="B22">
        <v>4.04</v>
      </c>
      <c r="K22" s="2" t="s">
        <v>66</v>
      </c>
      <c r="L22" s="2">
        <v>159.94</v>
      </c>
      <c r="N22" s="2" t="s">
        <v>66</v>
      </c>
      <c r="O22" s="2">
        <v>160.44000000000005</v>
      </c>
    </row>
    <row r="23" spans="1:15" ht="15.75" thickBot="1" x14ac:dyDescent="0.3">
      <c r="A23">
        <v>3.99</v>
      </c>
      <c r="B23">
        <v>4.0199999999999996</v>
      </c>
      <c r="K23" s="3" t="s">
        <v>67</v>
      </c>
      <c r="L23" s="3">
        <v>40</v>
      </c>
      <c r="N23" s="3" t="s">
        <v>67</v>
      </c>
      <c r="O23" s="3">
        <v>40</v>
      </c>
    </row>
    <row r="24" spans="1:15" x14ac:dyDescent="0.25">
      <c r="A24">
        <v>4.05</v>
      </c>
      <c r="B24">
        <v>4.03</v>
      </c>
    </row>
    <row r="25" spans="1:15" x14ac:dyDescent="0.25">
      <c r="A25">
        <v>3.98</v>
      </c>
      <c r="B25">
        <v>4</v>
      </c>
    </row>
    <row r="26" spans="1:15" x14ac:dyDescent="0.25">
      <c r="A26">
        <v>3.99</v>
      </c>
      <c r="B26">
        <v>3.99</v>
      </c>
    </row>
    <row r="27" spans="1:15" x14ac:dyDescent="0.25">
      <c r="A27">
        <v>4.0199999999999996</v>
      </c>
      <c r="B27">
        <v>4.03</v>
      </c>
    </row>
    <row r="28" spans="1:15" x14ac:dyDescent="0.25">
      <c r="A28">
        <v>3.98</v>
      </c>
      <c r="B28">
        <v>4.04</v>
      </c>
    </row>
    <row r="29" spans="1:15" x14ac:dyDescent="0.25">
      <c r="A29">
        <v>4</v>
      </c>
      <c r="B29">
        <v>4.05</v>
      </c>
    </row>
    <row r="30" spans="1:15" x14ac:dyDescent="0.25">
      <c r="A30">
        <v>3.96</v>
      </c>
      <c r="B30">
        <v>4.04</v>
      </c>
    </row>
    <row r="31" spans="1:15" x14ac:dyDescent="0.25">
      <c r="A31">
        <v>3.97</v>
      </c>
      <c r="B31">
        <v>3.99</v>
      </c>
    </row>
    <row r="32" spans="1:15" x14ac:dyDescent="0.25">
      <c r="A32">
        <v>4.03</v>
      </c>
      <c r="B32">
        <v>4.01</v>
      </c>
    </row>
    <row r="33" spans="1:2" x14ac:dyDescent="0.25">
      <c r="A33">
        <v>4.05</v>
      </c>
      <c r="B33">
        <v>3.99</v>
      </c>
    </row>
    <row r="34" spans="1:2" x14ac:dyDescent="0.25">
      <c r="A34">
        <v>4.04</v>
      </c>
      <c r="B34">
        <v>4.05</v>
      </c>
    </row>
    <row r="35" spans="1:2" x14ac:dyDescent="0.25">
      <c r="A35">
        <v>4</v>
      </c>
      <c r="B35">
        <v>4.0199999999999996</v>
      </c>
    </row>
    <row r="36" spans="1:2" x14ac:dyDescent="0.25">
      <c r="A36">
        <v>3.96</v>
      </c>
      <c r="B36">
        <v>4.0199999999999996</v>
      </c>
    </row>
    <row r="37" spans="1:2" x14ac:dyDescent="0.25">
      <c r="A37">
        <v>4.09</v>
      </c>
      <c r="B37">
        <v>4.03</v>
      </c>
    </row>
    <row r="38" spans="1:2" x14ac:dyDescent="0.25">
      <c r="A38">
        <v>4.0199999999999996</v>
      </c>
      <c r="B38">
        <v>3.97</v>
      </c>
    </row>
    <row r="39" spans="1:2" x14ac:dyDescent="0.25">
      <c r="A39">
        <v>4.01</v>
      </c>
      <c r="B39">
        <v>3.99</v>
      </c>
    </row>
    <row r="40" spans="1:2" x14ac:dyDescent="0.25">
      <c r="A40">
        <v>3.99</v>
      </c>
      <c r="B40">
        <v>4</v>
      </c>
    </row>
    <row r="41" spans="1:2" x14ac:dyDescent="0.25">
      <c r="A41">
        <v>3.8</v>
      </c>
      <c r="B41">
        <v>3.97</v>
      </c>
    </row>
    <row r="43" spans="1:2" x14ac:dyDescent="0.25">
      <c r="A43">
        <f>MIN(A2:A41)</f>
        <v>3.8</v>
      </c>
      <c r="B43">
        <f>MIN(B2:B41)</f>
        <v>3.95</v>
      </c>
    </row>
    <row r="44" spans="1:2" x14ac:dyDescent="0.25">
      <c r="A44">
        <f>MAX(A2:A41)</f>
        <v>4.09</v>
      </c>
      <c r="B44">
        <f>MAX(B2:B41)</f>
        <v>4.07</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1B92D-DA7B-40E7-8D28-1C129056C4E3}">
  <dimension ref="A1:K28"/>
  <sheetViews>
    <sheetView topLeftCell="A4" workbookViewId="0">
      <selection activeCell="S22" sqref="S22"/>
    </sheetView>
  </sheetViews>
  <sheetFormatPr baseColWidth="10" defaultRowHeight="15" x14ac:dyDescent="0.25"/>
  <sheetData>
    <row r="1" spans="1:11" x14ac:dyDescent="0.25">
      <c r="A1" t="s">
        <v>32</v>
      </c>
      <c r="B1" t="s">
        <v>33</v>
      </c>
      <c r="C1" t="s">
        <v>34</v>
      </c>
    </row>
    <row r="2" spans="1:11" x14ac:dyDescent="0.25">
      <c r="A2">
        <v>20</v>
      </c>
      <c r="B2">
        <v>14.5</v>
      </c>
      <c r="C2">
        <v>9</v>
      </c>
    </row>
    <row r="3" spans="1:11" x14ac:dyDescent="0.25">
      <c r="A3">
        <v>6.5</v>
      </c>
      <c r="B3">
        <v>16.5</v>
      </c>
      <c r="C3">
        <v>1</v>
      </c>
    </row>
    <row r="4" spans="1:11" x14ac:dyDescent="0.25">
      <c r="A4">
        <v>21</v>
      </c>
      <c r="B4">
        <v>4.5</v>
      </c>
      <c r="C4">
        <v>9</v>
      </c>
    </row>
    <row r="5" spans="1:11" x14ac:dyDescent="0.25">
      <c r="A5">
        <v>16.5</v>
      </c>
      <c r="B5">
        <v>2.5</v>
      </c>
      <c r="C5">
        <v>4.5</v>
      </c>
    </row>
    <row r="6" spans="1:11" x14ac:dyDescent="0.25">
      <c r="A6">
        <v>12</v>
      </c>
      <c r="B6">
        <v>14.5</v>
      </c>
      <c r="C6">
        <v>6.5</v>
      </c>
    </row>
    <row r="7" spans="1:11" x14ac:dyDescent="0.25">
      <c r="A7">
        <v>18.5</v>
      </c>
      <c r="B7">
        <v>12</v>
      </c>
      <c r="C7">
        <v>2.5</v>
      </c>
    </row>
    <row r="8" spans="1:11" x14ac:dyDescent="0.25">
      <c r="A8">
        <v>9</v>
      </c>
      <c r="B8">
        <v>18.5</v>
      </c>
      <c r="C8">
        <v>12</v>
      </c>
    </row>
    <row r="9" spans="1:11" x14ac:dyDescent="0.25">
      <c r="A9">
        <v>10.5</v>
      </c>
    </row>
    <row r="13" spans="1:11" ht="15.75" thickBot="1" x14ac:dyDescent="0.3"/>
    <row r="14" spans="1:11" x14ac:dyDescent="0.25">
      <c r="D14" s="4" t="s">
        <v>32</v>
      </c>
      <c r="E14" s="4"/>
      <c r="G14" s="4" t="s">
        <v>33</v>
      </c>
      <c r="H14" s="4"/>
      <c r="J14" s="4" t="s">
        <v>34</v>
      </c>
      <c r="K14" s="4"/>
    </row>
    <row r="15" spans="1:11" x14ac:dyDescent="0.25">
      <c r="D15" s="2"/>
      <c r="E15" s="2"/>
      <c r="G15" s="2"/>
      <c r="H15" s="2"/>
      <c r="J15" s="2"/>
      <c r="K15" s="2"/>
    </row>
    <row r="16" spans="1:11" x14ac:dyDescent="0.25">
      <c r="D16" s="2" t="s">
        <v>38</v>
      </c>
      <c r="E16" s="2">
        <v>14.25</v>
      </c>
      <c r="G16" s="2" t="s">
        <v>38</v>
      </c>
      <c r="H16" s="2">
        <v>11.857142857142858</v>
      </c>
      <c r="J16" s="2" t="s">
        <v>38</v>
      </c>
      <c r="K16" s="2">
        <v>6.3571428571428568</v>
      </c>
    </row>
    <row r="17" spans="4:11" x14ac:dyDescent="0.25">
      <c r="D17" s="2" t="s">
        <v>58</v>
      </c>
      <c r="E17" s="2">
        <v>1.9295632370342999</v>
      </c>
      <c r="G17" s="2" t="s">
        <v>58</v>
      </c>
      <c r="H17" s="2">
        <v>2.295736954284028</v>
      </c>
      <c r="J17" s="2" t="s">
        <v>58</v>
      </c>
      <c r="K17" s="2">
        <v>1.4869042853329517</v>
      </c>
    </row>
    <row r="18" spans="4:11" x14ac:dyDescent="0.25">
      <c r="D18" s="2" t="s">
        <v>39</v>
      </c>
      <c r="E18" s="2">
        <v>14.25</v>
      </c>
      <c r="G18" s="2" t="s">
        <v>39</v>
      </c>
      <c r="H18" s="2">
        <v>14.5</v>
      </c>
      <c r="J18" s="2" t="s">
        <v>39</v>
      </c>
      <c r="K18" s="2">
        <v>6.5</v>
      </c>
    </row>
    <row r="19" spans="4:11" x14ac:dyDescent="0.25">
      <c r="D19" s="2" t="s">
        <v>40</v>
      </c>
      <c r="E19" s="2" t="e">
        <v>#N/A</v>
      </c>
      <c r="G19" s="2" t="s">
        <v>40</v>
      </c>
      <c r="H19" s="2">
        <v>14.5</v>
      </c>
      <c r="J19" s="2" t="s">
        <v>40</v>
      </c>
      <c r="K19" s="2">
        <v>9</v>
      </c>
    </row>
    <row r="20" spans="4:11" x14ac:dyDescent="0.25">
      <c r="D20" s="2" t="s">
        <v>59</v>
      </c>
      <c r="E20" s="2">
        <v>5.4576289985408764</v>
      </c>
      <c r="G20" s="2" t="s">
        <v>59</v>
      </c>
      <c r="H20" s="2">
        <v>6.0739490566563976</v>
      </c>
      <c r="J20" s="2" t="s">
        <v>59</v>
      </c>
      <c r="K20" s="2">
        <v>3.9339789623472154</v>
      </c>
    </row>
    <row r="21" spans="4:11" x14ac:dyDescent="0.25">
      <c r="D21" s="2" t="s">
        <v>60</v>
      </c>
      <c r="E21" s="2">
        <v>29.785714285714285</v>
      </c>
      <c r="G21" s="2" t="s">
        <v>60</v>
      </c>
      <c r="H21" s="2">
        <v>36.892857142857146</v>
      </c>
      <c r="J21" s="2" t="s">
        <v>60</v>
      </c>
      <c r="K21" s="2">
        <v>15.476190476190473</v>
      </c>
    </row>
    <row r="22" spans="4:11" x14ac:dyDescent="0.25">
      <c r="D22" s="2" t="s">
        <v>61</v>
      </c>
      <c r="E22" s="2">
        <v>-1.7652709487086597</v>
      </c>
      <c r="G22" s="2" t="s">
        <v>61</v>
      </c>
      <c r="H22" s="2">
        <v>-0.90664546256216649</v>
      </c>
      <c r="J22" s="2" t="s">
        <v>61</v>
      </c>
      <c r="K22" s="2">
        <v>-1.1751947928994086</v>
      </c>
    </row>
    <row r="23" spans="4:11" x14ac:dyDescent="0.25">
      <c r="D23" s="2" t="s">
        <v>62</v>
      </c>
      <c r="E23" s="2">
        <v>-0.10369837201421042</v>
      </c>
      <c r="G23" s="2" t="s">
        <v>62</v>
      </c>
      <c r="H23" s="2">
        <v>-0.81985667323502853</v>
      </c>
      <c r="J23" s="2" t="s">
        <v>62</v>
      </c>
      <c r="K23" s="2">
        <v>-3.5782913969938011E-3</v>
      </c>
    </row>
    <row r="24" spans="4:11" x14ac:dyDescent="0.25">
      <c r="D24" s="2" t="s">
        <v>63</v>
      </c>
      <c r="E24" s="2">
        <v>14.5</v>
      </c>
      <c r="G24" s="2" t="s">
        <v>63</v>
      </c>
      <c r="H24" s="2">
        <v>16</v>
      </c>
      <c r="J24" s="2" t="s">
        <v>63</v>
      </c>
      <c r="K24" s="2">
        <v>11</v>
      </c>
    </row>
    <row r="25" spans="4:11" x14ac:dyDescent="0.25">
      <c r="D25" s="2" t="s">
        <v>64</v>
      </c>
      <c r="E25" s="2">
        <v>6.5</v>
      </c>
      <c r="G25" s="2" t="s">
        <v>64</v>
      </c>
      <c r="H25" s="2">
        <v>2.5</v>
      </c>
      <c r="J25" s="2" t="s">
        <v>64</v>
      </c>
      <c r="K25" s="2">
        <v>1</v>
      </c>
    </row>
    <row r="26" spans="4:11" x14ac:dyDescent="0.25">
      <c r="D26" s="2" t="s">
        <v>65</v>
      </c>
      <c r="E26" s="2">
        <v>21</v>
      </c>
      <c r="G26" s="2" t="s">
        <v>65</v>
      </c>
      <c r="H26" s="2">
        <v>18.5</v>
      </c>
      <c r="J26" s="2" t="s">
        <v>65</v>
      </c>
      <c r="K26" s="2">
        <v>12</v>
      </c>
    </row>
    <row r="27" spans="4:11" x14ac:dyDescent="0.25">
      <c r="D27" s="2" t="s">
        <v>66</v>
      </c>
      <c r="E27" s="2">
        <v>114</v>
      </c>
      <c r="G27" s="2" t="s">
        <v>66</v>
      </c>
      <c r="H27" s="2">
        <v>83</v>
      </c>
      <c r="J27" s="2" t="s">
        <v>66</v>
      </c>
      <c r="K27" s="2">
        <v>44.5</v>
      </c>
    </row>
    <row r="28" spans="4:11" ht="15.75" thickBot="1" x14ac:dyDescent="0.3">
      <c r="D28" s="3" t="s">
        <v>67</v>
      </c>
      <c r="E28" s="3">
        <v>8</v>
      </c>
      <c r="G28" s="3" t="s">
        <v>67</v>
      </c>
      <c r="H28" s="3">
        <v>7</v>
      </c>
      <c r="J28" s="3" t="s">
        <v>67</v>
      </c>
      <c r="K28" s="3">
        <v>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947D3-90D6-47F9-A1DE-93ED6CD06CB7}">
  <dimension ref="A1:M40"/>
  <sheetViews>
    <sheetView workbookViewId="0">
      <selection activeCell="D2" sqref="D2"/>
    </sheetView>
  </sheetViews>
  <sheetFormatPr baseColWidth="10" defaultRowHeight="15" x14ac:dyDescent="0.25"/>
  <cols>
    <col min="4" max="4" width="13.5703125" bestFit="1" customWidth="1"/>
  </cols>
  <sheetData>
    <row r="1" spans="1:13" x14ac:dyDescent="0.25">
      <c r="A1" t="s">
        <v>37</v>
      </c>
      <c r="C1" t="s">
        <v>42</v>
      </c>
      <c r="D1">
        <v>39</v>
      </c>
      <c r="H1" t="s">
        <v>41</v>
      </c>
      <c r="L1" s="4" t="s">
        <v>37</v>
      </c>
      <c r="M1" s="4"/>
    </row>
    <row r="2" spans="1:13" x14ac:dyDescent="0.25">
      <c r="A2">
        <v>1.82</v>
      </c>
      <c r="C2" t="s">
        <v>38</v>
      </c>
      <c r="D2">
        <f>AVERAGE(A2:A40)</f>
        <v>1.6741025641025642</v>
      </c>
      <c r="H2">
        <v>1.5</v>
      </c>
      <c r="L2" s="2"/>
      <c r="M2" s="2"/>
    </row>
    <row r="3" spans="1:13" x14ac:dyDescent="0.25">
      <c r="A3">
        <v>1.72</v>
      </c>
      <c r="D3" t="s">
        <v>43</v>
      </c>
      <c r="E3" t="s">
        <v>44</v>
      </c>
      <c r="H3">
        <v>1.51</v>
      </c>
      <c r="L3" s="2" t="s">
        <v>38</v>
      </c>
      <c r="M3" s="2">
        <v>1.6741025641025642</v>
      </c>
    </row>
    <row r="4" spans="1:13" x14ac:dyDescent="0.25">
      <c r="A4">
        <v>1.6</v>
      </c>
      <c r="C4" t="s">
        <v>39</v>
      </c>
      <c r="D4">
        <v>20</v>
      </c>
      <c r="E4">
        <v>1.68</v>
      </c>
      <c r="H4">
        <v>1.54</v>
      </c>
      <c r="L4" s="2" t="s">
        <v>58</v>
      </c>
      <c r="M4" s="2">
        <v>1.5207596070205866E-2</v>
      </c>
    </row>
    <row r="5" spans="1:13" x14ac:dyDescent="0.25">
      <c r="A5">
        <v>1.55</v>
      </c>
      <c r="H5">
        <v>1.54</v>
      </c>
      <c r="L5" s="2" t="s">
        <v>39</v>
      </c>
      <c r="M5" s="2">
        <v>1.68</v>
      </c>
    </row>
    <row r="6" spans="1:13" x14ac:dyDescent="0.25">
      <c r="A6">
        <v>1.78</v>
      </c>
      <c r="C6" t="s">
        <v>40</v>
      </c>
      <c r="D6" t="s">
        <v>45</v>
      </c>
      <c r="E6" t="s">
        <v>46</v>
      </c>
      <c r="H6">
        <v>1.55</v>
      </c>
      <c r="L6" s="2" t="s">
        <v>40</v>
      </c>
      <c r="M6" s="2">
        <v>1.6</v>
      </c>
    </row>
    <row r="7" spans="1:13" x14ac:dyDescent="0.25">
      <c r="A7">
        <v>1.72</v>
      </c>
      <c r="H7">
        <v>1.55</v>
      </c>
      <c r="L7" s="2" t="s">
        <v>59</v>
      </c>
      <c r="M7" s="2">
        <v>9.4971407018886983E-2</v>
      </c>
    </row>
    <row r="8" spans="1:13" x14ac:dyDescent="0.25">
      <c r="A8">
        <v>1.7</v>
      </c>
      <c r="C8" t="s">
        <v>47</v>
      </c>
      <c r="D8" t="s">
        <v>48</v>
      </c>
      <c r="E8">
        <v>1.6</v>
      </c>
      <c r="H8">
        <v>1.56</v>
      </c>
      <c r="L8" s="2" t="s">
        <v>60</v>
      </c>
      <c r="M8" s="2">
        <v>9.019568151147097E-3</v>
      </c>
    </row>
    <row r="9" spans="1:13" x14ac:dyDescent="0.25">
      <c r="A9">
        <v>1.5</v>
      </c>
      <c r="D9" t="s">
        <v>49</v>
      </c>
      <c r="E9">
        <v>1.68</v>
      </c>
      <c r="H9">
        <v>1.58</v>
      </c>
      <c r="L9" s="2" t="s">
        <v>61</v>
      </c>
      <c r="M9" s="2">
        <v>-0.8111511635319042</v>
      </c>
    </row>
    <row r="10" spans="1:13" x14ac:dyDescent="0.25">
      <c r="A10">
        <v>1.56</v>
      </c>
      <c r="D10" t="s">
        <v>50</v>
      </c>
      <c r="E10">
        <v>1.75</v>
      </c>
      <c r="H10">
        <v>1.6</v>
      </c>
      <c r="L10" s="2" t="s">
        <v>62</v>
      </c>
      <c r="M10" s="2">
        <v>-2.0370585687780489E-2</v>
      </c>
    </row>
    <row r="11" spans="1:13" x14ac:dyDescent="0.25">
      <c r="A11">
        <v>1.7</v>
      </c>
      <c r="H11">
        <v>1.6</v>
      </c>
      <c r="L11" s="2" t="s">
        <v>63</v>
      </c>
      <c r="M11" s="2">
        <v>0.37999999999999989</v>
      </c>
    </row>
    <row r="12" spans="1:13" x14ac:dyDescent="0.25">
      <c r="A12">
        <v>1.78</v>
      </c>
      <c r="D12" t="s">
        <v>55</v>
      </c>
      <c r="H12">
        <v>1.6</v>
      </c>
      <c r="L12" s="2" t="s">
        <v>64</v>
      </c>
      <c r="M12" s="2">
        <v>1.5</v>
      </c>
    </row>
    <row r="13" spans="1:13" x14ac:dyDescent="0.25">
      <c r="A13">
        <v>1.73</v>
      </c>
      <c r="H13">
        <v>1.61</v>
      </c>
      <c r="L13" s="2" t="s">
        <v>65</v>
      </c>
      <c r="M13" s="2">
        <v>1.88</v>
      </c>
    </row>
    <row r="14" spans="1:13" x14ac:dyDescent="0.25">
      <c r="A14">
        <v>1.51</v>
      </c>
      <c r="H14">
        <v>1.62</v>
      </c>
      <c r="L14" s="2" t="s">
        <v>66</v>
      </c>
      <c r="M14" s="2">
        <v>65.290000000000006</v>
      </c>
    </row>
    <row r="15" spans="1:13" ht="15.75" thickBot="1" x14ac:dyDescent="0.3">
      <c r="A15">
        <v>1.6</v>
      </c>
      <c r="C15" t="s">
        <v>51</v>
      </c>
      <c r="D15" t="s">
        <v>52</v>
      </c>
      <c r="E15" t="s">
        <v>53</v>
      </c>
      <c r="F15" t="s">
        <v>51</v>
      </c>
      <c r="H15">
        <v>1.63</v>
      </c>
      <c r="L15" s="3" t="s">
        <v>67</v>
      </c>
      <c r="M15" s="3">
        <v>39</v>
      </c>
    </row>
    <row r="16" spans="1:13" x14ac:dyDescent="0.25">
      <c r="A16">
        <v>1.62</v>
      </c>
      <c r="D16">
        <v>1.5</v>
      </c>
      <c r="E16">
        <v>1.88</v>
      </c>
      <c r="F16">
        <f>E16-D16</f>
        <v>0.37999999999999989</v>
      </c>
      <c r="H16">
        <v>1.63</v>
      </c>
    </row>
    <row r="17" spans="1:9" x14ac:dyDescent="0.25">
      <c r="A17">
        <v>1.74</v>
      </c>
      <c r="H17">
        <v>1.63</v>
      </c>
    </row>
    <row r="18" spans="1:9" x14ac:dyDescent="0.25">
      <c r="A18">
        <v>1.76</v>
      </c>
      <c r="C18" t="s">
        <v>54</v>
      </c>
      <c r="D18">
        <f>_xlfn.VAR.S(H2:H40)</f>
        <v>9.0195681511470952E-3</v>
      </c>
      <c r="H18">
        <v>1.66</v>
      </c>
    </row>
    <row r="19" spans="1:9" x14ac:dyDescent="0.25">
      <c r="A19">
        <v>1.76</v>
      </c>
      <c r="C19" t="s">
        <v>56</v>
      </c>
      <c r="D19" s="1">
        <f>_xlfn.STDEV.S(H2:H40)</f>
        <v>9.4971407018886983E-2</v>
      </c>
      <c r="E19">
        <f>SQRT(D18)</f>
        <v>9.4971407018886983E-2</v>
      </c>
      <c r="H19">
        <v>1.67</v>
      </c>
    </row>
    <row r="20" spans="1:9" x14ac:dyDescent="0.25">
      <c r="A20">
        <v>1.75</v>
      </c>
      <c r="H20">
        <v>1.68</v>
      </c>
    </row>
    <row r="21" spans="1:9" x14ac:dyDescent="0.25">
      <c r="A21">
        <v>1.69</v>
      </c>
      <c r="H21">
        <v>1.68</v>
      </c>
      <c r="I21" t="s">
        <v>39</v>
      </c>
    </row>
    <row r="22" spans="1:9" x14ac:dyDescent="0.25">
      <c r="A22">
        <v>1.68</v>
      </c>
      <c r="C22" t="s">
        <v>57</v>
      </c>
      <c r="D22">
        <f>(D19/D2)*100</f>
        <v>5.6729742284217979</v>
      </c>
      <c r="H22">
        <v>1.69</v>
      </c>
    </row>
    <row r="23" spans="1:9" x14ac:dyDescent="0.25">
      <c r="A23">
        <v>1.88</v>
      </c>
      <c r="H23">
        <v>1.7</v>
      </c>
    </row>
    <row r="24" spans="1:9" x14ac:dyDescent="0.25">
      <c r="A24">
        <v>1.8</v>
      </c>
      <c r="H24">
        <v>1.7</v>
      </c>
    </row>
    <row r="25" spans="1:9" x14ac:dyDescent="0.25">
      <c r="A25">
        <v>1.75</v>
      </c>
      <c r="H25">
        <v>1.7</v>
      </c>
    </row>
    <row r="26" spans="1:9" x14ac:dyDescent="0.25">
      <c r="A26">
        <v>1.77</v>
      </c>
      <c r="H26">
        <v>1.72</v>
      </c>
    </row>
    <row r="27" spans="1:9" x14ac:dyDescent="0.25">
      <c r="A27">
        <v>1.54</v>
      </c>
      <c r="H27">
        <v>1.72</v>
      </c>
    </row>
    <row r="28" spans="1:9" x14ac:dyDescent="0.25">
      <c r="A28">
        <v>1.55</v>
      </c>
      <c r="H28">
        <v>1.73</v>
      </c>
    </row>
    <row r="29" spans="1:9" x14ac:dyDescent="0.25">
      <c r="A29">
        <v>1.6</v>
      </c>
      <c r="H29">
        <v>1.74</v>
      </c>
    </row>
    <row r="30" spans="1:9" x14ac:dyDescent="0.25">
      <c r="A30">
        <v>1.66</v>
      </c>
      <c r="H30">
        <v>1.75</v>
      </c>
    </row>
    <row r="31" spans="1:9" x14ac:dyDescent="0.25">
      <c r="A31">
        <v>1.63</v>
      </c>
      <c r="H31">
        <v>1.75</v>
      </c>
    </row>
    <row r="32" spans="1:9" x14ac:dyDescent="0.25">
      <c r="A32">
        <v>1.58</v>
      </c>
      <c r="H32">
        <v>1.76</v>
      </c>
    </row>
    <row r="33" spans="1:8" x14ac:dyDescent="0.25">
      <c r="A33">
        <v>1.54</v>
      </c>
      <c r="H33">
        <v>1.76</v>
      </c>
    </row>
    <row r="34" spans="1:8" x14ac:dyDescent="0.25">
      <c r="A34">
        <v>1.61</v>
      </c>
      <c r="H34">
        <v>1.77</v>
      </c>
    </row>
    <row r="35" spans="1:8" x14ac:dyDescent="0.25">
      <c r="A35">
        <v>1.67</v>
      </c>
      <c r="H35">
        <v>1.78</v>
      </c>
    </row>
    <row r="36" spans="1:8" x14ac:dyDescent="0.25">
      <c r="A36">
        <v>1.68</v>
      </c>
      <c r="H36">
        <v>1.78</v>
      </c>
    </row>
    <row r="37" spans="1:8" x14ac:dyDescent="0.25">
      <c r="A37">
        <v>1.7</v>
      </c>
      <c r="H37">
        <v>1.8</v>
      </c>
    </row>
    <row r="38" spans="1:8" x14ac:dyDescent="0.25">
      <c r="A38">
        <v>1.63</v>
      </c>
      <c r="H38">
        <v>1.8</v>
      </c>
    </row>
    <row r="39" spans="1:8" x14ac:dyDescent="0.25">
      <c r="A39">
        <v>1.8</v>
      </c>
      <c r="H39">
        <v>1.82</v>
      </c>
    </row>
    <row r="40" spans="1:8" x14ac:dyDescent="0.25">
      <c r="A40">
        <v>1.63</v>
      </c>
      <c r="H40">
        <v>1.88</v>
      </c>
    </row>
  </sheetData>
  <sortState xmlns:xlrd2="http://schemas.microsoft.com/office/spreadsheetml/2017/richdata2" ref="H2:H40">
    <sortCondition ref="H2"/>
  </sortState>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97C94-59BD-47D8-B051-A07FEA70DE72}">
  <dimension ref="A1:S40"/>
  <sheetViews>
    <sheetView topLeftCell="D16" workbookViewId="0">
      <selection activeCell="F19" sqref="F19"/>
    </sheetView>
  </sheetViews>
  <sheetFormatPr baseColWidth="10" defaultRowHeight="15" x14ac:dyDescent="0.25"/>
  <cols>
    <col min="5" max="5" width="21.85546875" customWidth="1"/>
    <col min="8" max="8" width="20.140625" customWidth="1"/>
    <col min="9" max="9" width="21.5703125" customWidth="1"/>
    <col min="10" max="10" width="20.28515625" customWidth="1"/>
    <col min="11" max="11" width="28.42578125" customWidth="1"/>
    <col min="12" max="12" width="19.140625" customWidth="1"/>
  </cols>
  <sheetData>
    <row r="1" spans="1:19" x14ac:dyDescent="0.25">
      <c r="A1" t="s">
        <v>88</v>
      </c>
      <c r="E1" t="s">
        <v>68</v>
      </c>
    </row>
    <row r="2" spans="1:19" x14ac:dyDescent="0.25">
      <c r="A2">
        <v>1.5</v>
      </c>
      <c r="E2">
        <v>1.5</v>
      </c>
      <c r="F2">
        <v>0</v>
      </c>
      <c r="G2">
        <v>1</v>
      </c>
      <c r="H2">
        <v>4</v>
      </c>
      <c r="I2">
        <v>4</v>
      </c>
      <c r="J2">
        <v>5</v>
      </c>
      <c r="K2">
        <v>5</v>
      </c>
      <c r="L2">
        <v>6</v>
      </c>
      <c r="M2">
        <v>8</v>
      </c>
    </row>
    <row r="3" spans="1:19" x14ac:dyDescent="0.25">
      <c r="A3">
        <v>1.51</v>
      </c>
      <c r="E3">
        <v>1.6</v>
      </c>
      <c r="F3">
        <v>0</v>
      </c>
      <c r="G3">
        <v>0</v>
      </c>
      <c r="H3">
        <v>0</v>
      </c>
      <c r="I3">
        <v>1</v>
      </c>
      <c r="J3">
        <v>2</v>
      </c>
      <c r="K3">
        <v>3</v>
      </c>
      <c r="L3">
        <v>3</v>
      </c>
      <c r="M3">
        <v>3</v>
      </c>
      <c r="N3">
        <v>6</v>
      </c>
      <c r="O3">
        <v>7</v>
      </c>
      <c r="P3">
        <v>8</v>
      </c>
      <c r="Q3">
        <v>8</v>
      </c>
      <c r="R3">
        <v>9</v>
      </c>
    </row>
    <row r="4" spans="1:19" x14ac:dyDescent="0.25">
      <c r="A4">
        <v>1.54</v>
      </c>
      <c r="E4">
        <v>1.7</v>
      </c>
      <c r="F4">
        <v>0</v>
      </c>
      <c r="G4">
        <v>0</v>
      </c>
      <c r="H4">
        <v>0</v>
      </c>
      <c r="I4">
        <v>2</v>
      </c>
      <c r="J4">
        <v>2</v>
      </c>
      <c r="K4">
        <v>3</v>
      </c>
      <c r="L4">
        <v>4</v>
      </c>
      <c r="M4">
        <v>5</v>
      </c>
      <c r="N4">
        <v>5</v>
      </c>
      <c r="O4">
        <v>6</v>
      </c>
      <c r="P4">
        <v>6</v>
      </c>
      <c r="Q4">
        <v>7</v>
      </c>
      <c r="R4">
        <v>8</v>
      </c>
      <c r="S4">
        <v>8</v>
      </c>
    </row>
    <row r="5" spans="1:19" x14ac:dyDescent="0.25">
      <c r="A5">
        <v>1.54</v>
      </c>
      <c r="E5">
        <v>1.8</v>
      </c>
      <c r="F5">
        <v>0</v>
      </c>
      <c r="G5">
        <v>0</v>
      </c>
      <c r="H5">
        <v>2</v>
      </c>
      <c r="I5">
        <v>8</v>
      </c>
    </row>
    <row r="6" spans="1:19" x14ac:dyDescent="0.25">
      <c r="A6">
        <v>1.55</v>
      </c>
    </row>
    <row r="7" spans="1:19" x14ac:dyDescent="0.25">
      <c r="A7">
        <v>1.55</v>
      </c>
    </row>
    <row r="8" spans="1:19" x14ac:dyDescent="0.25">
      <c r="A8">
        <v>1.56</v>
      </c>
      <c r="E8" t="s">
        <v>69</v>
      </c>
      <c r="F8">
        <v>0</v>
      </c>
      <c r="G8">
        <v>1</v>
      </c>
      <c r="H8">
        <v>4</v>
      </c>
      <c r="I8">
        <v>4</v>
      </c>
    </row>
    <row r="9" spans="1:19" x14ac:dyDescent="0.25">
      <c r="A9">
        <v>1.58</v>
      </c>
      <c r="E9" t="s">
        <v>70</v>
      </c>
      <c r="F9">
        <v>5</v>
      </c>
      <c r="G9">
        <v>5</v>
      </c>
      <c r="H9">
        <v>6</v>
      </c>
      <c r="I9">
        <v>8</v>
      </c>
    </row>
    <row r="10" spans="1:19" x14ac:dyDescent="0.25">
      <c r="A10">
        <v>1.6</v>
      </c>
      <c r="E10" t="s">
        <v>71</v>
      </c>
      <c r="F10">
        <v>0</v>
      </c>
      <c r="G10">
        <v>0</v>
      </c>
      <c r="H10">
        <v>0</v>
      </c>
      <c r="I10">
        <v>1</v>
      </c>
      <c r="J10">
        <v>2</v>
      </c>
      <c r="K10">
        <v>3</v>
      </c>
      <c r="L10">
        <v>3</v>
      </c>
      <c r="M10">
        <v>3</v>
      </c>
    </row>
    <row r="11" spans="1:19" x14ac:dyDescent="0.25">
      <c r="A11">
        <v>1.6</v>
      </c>
      <c r="E11" t="s">
        <v>72</v>
      </c>
      <c r="F11">
        <v>6</v>
      </c>
      <c r="G11">
        <v>7</v>
      </c>
      <c r="H11">
        <v>8</v>
      </c>
      <c r="I11">
        <v>8</v>
      </c>
      <c r="J11">
        <v>9</v>
      </c>
    </row>
    <row r="12" spans="1:19" x14ac:dyDescent="0.25">
      <c r="A12">
        <v>1.6</v>
      </c>
      <c r="E12" t="s">
        <v>73</v>
      </c>
      <c r="F12">
        <v>0</v>
      </c>
      <c r="G12">
        <v>0</v>
      </c>
      <c r="H12">
        <v>0</v>
      </c>
      <c r="I12">
        <v>2</v>
      </c>
      <c r="J12">
        <v>2</v>
      </c>
      <c r="K12">
        <v>3</v>
      </c>
      <c r="L12">
        <v>4</v>
      </c>
    </row>
    <row r="13" spans="1:19" x14ac:dyDescent="0.25">
      <c r="A13">
        <v>1.61</v>
      </c>
      <c r="E13" t="s">
        <v>74</v>
      </c>
      <c r="F13">
        <v>5</v>
      </c>
      <c r="G13">
        <v>5</v>
      </c>
      <c r="H13">
        <v>6</v>
      </c>
      <c r="I13">
        <v>6</v>
      </c>
      <c r="J13">
        <v>7</v>
      </c>
      <c r="K13">
        <v>8</v>
      </c>
      <c r="L13">
        <v>8</v>
      </c>
    </row>
    <row r="14" spans="1:19" x14ac:dyDescent="0.25">
      <c r="A14">
        <v>1.62</v>
      </c>
      <c r="E14" t="s">
        <v>75</v>
      </c>
      <c r="F14">
        <v>0</v>
      </c>
      <c r="G14">
        <v>0</v>
      </c>
      <c r="H14">
        <v>2</v>
      </c>
    </row>
    <row r="15" spans="1:19" x14ac:dyDescent="0.25">
      <c r="A15">
        <v>1.63</v>
      </c>
      <c r="E15" t="s">
        <v>76</v>
      </c>
      <c r="F15">
        <v>8</v>
      </c>
    </row>
    <row r="16" spans="1:19" x14ac:dyDescent="0.25">
      <c r="A16">
        <v>1.63</v>
      </c>
    </row>
    <row r="17" spans="1:17" x14ac:dyDescent="0.25">
      <c r="A17">
        <v>1.63</v>
      </c>
    </row>
    <row r="18" spans="1:17" x14ac:dyDescent="0.25">
      <c r="A18">
        <v>1.66</v>
      </c>
      <c r="E18" t="s">
        <v>77</v>
      </c>
    </row>
    <row r="19" spans="1:17" x14ac:dyDescent="0.25">
      <c r="A19">
        <v>1.67</v>
      </c>
      <c r="E19" t="s">
        <v>63</v>
      </c>
      <c r="F19">
        <v>0.38</v>
      </c>
    </row>
    <row r="20" spans="1:17" x14ac:dyDescent="0.25">
      <c r="A20">
        <v>1.68</v>
      </c>
      <c r="E20" t="s">
        <v>78</v>
      </c>
      <c r="F20">
        <f>SQRT(39)</f>
        <v>6.2449979983983983</v>
      </c>
      <c r="G20" t="s">
        <v>80</v>
      </c>
    </row>
    <row r="21" spans="1:17" x14ac:dyDescent="0.25">
      <c r="A21">
        <v>1.68</v>
      </c>
      <c r="E21" t="s">
        <v>79</v>
      </c>
      <c r="F21">
        <f>0.38/6</f>
        <v>6.3333333333333339E-2</v>
      </c>
    </row>
    <row r="22" spans="1:17" x14ac:dyDescent="0.25">
      <c r="A22">
        <v>1.69</v>
      </c>
      <c r="F22">
        <v>6.4000000000000001E-2</v>
      </c>
    </row>
    <row r="23" spans="1:17" x14ac:dyDescent="0.25">
      <c r="A23">
        <v>1.7</v>
      </c>
    </row>
    <row r="24" spans="1:17" x14ac:dyDescent="0.25">
      <c r="A24">
        <v>1.7</v>
      </c>
      <c r="E24" t="s">
        <v>81</v>
      </c>
      <c r="F24" t="s">
        <v>82</v>
      </c>
      <c r="G24" t="s">
        <v>83</v>
      </c>
      <c r="H24" t="s">
        <v>84</v>
      </c>
      <c r="I24" t="s">
        <v>85</v>
      </c>
      <c r="J24" t="s">
        <v>86</v>
      </c>
      <c r="K24" t="s">
        <v>87</v>
      </c>
    </row>
    <row r="25" spans="1:17" x14ac:dyDescent="0.25">
      <c r="A25">
        <v>1.7</v>
      </c>
      <c r="E25">
        <v>1</v>
      </c>
      <c r="F25">
        <v>1.5</v>
      </c>
      <c r="G25">
        <f t="shared" ref="G25:G30" si="0">F25+0.0634</f>
        <v>1.5633999999999999</v>
      </c>
      <c r="H25">
        <f>COUNTIFS($A$2:$A$40,"&gt;=1.5",$A2:A$40,"&lt;1.5634")</f>
        <v>7</v>
      </c>
      <c r="I25">
        <f>H25</f>
        <v>7</v>
      </c>
      <c r="J25">
        <f>H25/$I$30</f>
        <v>0.17948717948717949</v>
      </c>
      <c r="K25">
        <f>I25/$I$30</f>
        <v>0.17948717948717949</v>
      </c>
    </row>
    <row r="26" spans="1:17" x14ac:dyDescent="0.25">
      <c r="A26">
        <v>1.72</v>
      </c>
      <c r="E26">
        <v>2</v>
      </c>
      <c r="F26">
        <f>G25</f>
        <v>1.5633999999999999</v>
      </c>
      <c r="G26">
        <f t="shared" si="0"/>
        <v>1.6267999999999998</v>
      </c>
      <c r="H26">
        <f>COUNTIFS($A$2:$A$40,"&gt;1.5634",$A$2:$A$40,"&lt;1.6274")</f>
        <v>6</v>
      </c>
      <c r="I26">
        <f>H26+I25</f>
        <v>13</v>
      </c>
      <c r="J26">
        <f t="shared" ref="J26:J30" si="1">H26/$I$30</f>
        <v>0.15384615384615385</v>
      </c>
      <c r="K26">
        <f t="shared" ref="K26:K30" si="2">I26/$I$30</f>
        <v>0.33333333333333331</v>
      </c>
    </row>
    <row r="27" spans="1:17" x14ac:dyDescent="0.25">
      <c r="A27">
        <v>1.72</v>
      </c>
      <c r="E27">
        <v>3</v>
      </c>
      <c r="F27">
        <f t="shared" ref="F27:F30" si="3">G26</f>
        <v>1.6267999999999998</v>
      </c>
      <c r="G27">
        <f t="shared" si="0"/>
        <v>1.6901999999999997</v>
      </c>
      <c r="H27">
        <f>COUNTIFS($A$2:$A$40,"&gt;1.6274",$A$2:$A$40,"&lt;1.6914")</f>
        <v>8</v>
      </c>
      <c r="I27">
        <f t="shared" ref="I27:I30" si="4">H27+I26</f>
        <v>21</v>
      </c>
      <c r="J27">
        <f t="shared" si="1"/>
        <v>0.20512820512820512</v>
      </c>
      <c r="K27">
        <f t="shared" si="2"/>
        <v>0.53846153846153844</v>
      </c>
    </row>
    <row r="28" spans="1:17" x14ac:dyDescent="0.25">
      <c r="A28">
        <v>1.73</v>
      </c>
      <c r="E28">
        <v>4</v>
      </c>
      <c r="F28">
        <f t="shared" si="3"/>
        <v>1.6901999999999997</v>
      </c>
      <c r="G28">
        <f t="shared" si="0"/>
        <v>1.7535999999999996</v>
      </c>
      <c r="H28">
        <f>COUNTIFS($A$2:$A$40,"&gt;1.6914",$A$2:$A$40,"&lt;1.7554")</f>
        <v>9</v>
      </c>
      <c r="I28">
        <f t="shared" si="4"/>
        <v>30</v>
      </c>
      <c r="J28">
        <f t="shared" si="1"/>
        <v>0.23076923076923078</v>
      </c>
      <c r="K28">
        <f t="shared" si="2"/>
        <v>0.76923076923076927</v>
      </c>
    </row>
    <row r="29" spans="1:17" x14ac:dyDescent="0.25">
      <c r="A29">
        <v>1.74</v>
      </c>
      <c r="E29">
        <v>5</v>
      </c>
      <c r="F29">
        <f t="shared" si="3"/>
        <v>1.7535999999999996</v>
      </c>
      <c r="G29">
        <f t="shared" si="0"/>
        <v>1.8169999999999995</v>
      </c>
      <c r="H29">
        <f>COUNTIFS($A$2:$A$40,"&gt;1.7554",$A$2:$A$40,"&lt;1.8194")</f>
        <v>7</v>
      </c>
      <c r="I29">
        <f t="shared" si="4"/>
        <v>37</v>
      </c>
      <c r="J29">
        <f t="shared" si="1"/>
        <v>0.17948717948717949</v>
      </c>
      <c r="K29">
        <f t="shared" si="2"/>
        <v>0.94871794871794868</v>
      </c>
    </row>
    <row r="30" spans="1:17" x14ac:dyDescent="0.25">
      <c r="A30">
        <v>1.75</v>
      </c>
      <c r="E30">
        <v>6</v>
      </c>
      <c r="F30">
        <f t="shared" si="3"/>
        <v>1.8169999999999995</v>
      </c>
      <c r="G30">
        <f t="shared" si="0"/>
        <v>1.8803999999999994</v>
      </c>
      <c r="H30">
        <f>COUNTIFS($A$2:$A$40,"&gt;1.8194",$A$2:$A$40,"&lt;1.8834")</f>
        <v>2</v>
      </c>
      <c r="I30">
        <f t="shared" si="4"/>
        <v>39</v>
      </c>
      <c r="J30">
        <f t="shared" si="1"/>
        <v>5.128205128205128E-2</v>
      </c>
      <c r="K30">
        <f t="shared" si="2"/>
        <v>1</v>
      </c>
    </row>
    <row r="31" spans="1:17" x14ac:dyDescent="0.25">
      <c r="A31">
        <v>1.75</v>
      </c>
    </row>
    <row r="32" spans="1:17" ht="15.75" thickBot="1" x14ac:dyDescent="0.3">
      <c r="A32">
        <v>1.76</v>
      </c>
      <c r="Q32" t="s">
        <v>92</v>
      </c>
    </row>
    <row r="33" spans="1:17" x14ac:dyDescent="0.25">
      <c r="A33">
        <v>1.76</v>
      </c>
      <c r="E33" s="8" t="s">
        <v>83</v>
      </c>
      <c r="F33" s="8" t="s">
        <v>90</v>
      </c>
      <c r="G33" s="8" t="s">
        <v>91</v>
      </c>
      <c r="P33" t="s">
        <v>52</v>
      </c>
      <c r="Q33">
        <v>1.5</v>
      </c>
    </row>
    <row r="34" spans="1:17" x14ac:dyDescent="0.25">
      <c r="A34">
        <v>1.77</v>
      </c>
      <c r="E34" s="5">
        <v>1.5633999999999999</v>
      </c>
      <c r="F34" s="2">
        <v>7</v>
      </c>
      <c r="G34" s="6">
        <v>0.17948717948717949</v>
      </c>
      <c r="P34" t="s">
        <v>93</v>
      </c>
      <c r="Q34">
        <v>1.6</v>
      </c>
    </row>
    <row r="35" spans="1:17" x14ac:dyDescent="0.25">
      <c r="A35">
        <v>1.78</v>
      </c>
      <c r="E35" s="5">
        <v>1.6274</v>
      </c>
      <c r="F35" s="2">
        <v>6</v>
      </c>
      <c r="G35" s="6">
        <v>0.33333333333333331</v>
      </c>
      <c r="P35" t="s">
        <v>94</v>
      </c>
      <c r="Q35">
        <v>1.68</v>
      </c>
    </row>
    <row r="36" spans="1:17" x14ac:dyDescent="0.25">
      <c r="A36">
        <v>1.78</v>
      </c>
      <c r="E36" s="5">
        <v>1.6914</v>
      </c>
      <c r="F36" s="2">
        <v>8</v>
      </c>
      <c r="G36" s="6">
        <v>0.53846153846153844</v>
      </c>
      <c r="P36" t="s">
        <v>95</v>
      </c>
      <c r="Q36">
        <v>1.75</v>
      </c>
    </row>
    <row r="37" spans="1:17" x14ac:dyDescent="0.25">
      <c r="A37">
        <v>1.8</v>
      </c>
      <c r="E37" s="5">
        <v>1.7554000000000001</v>
      </c>
      <c r="F37" s="2">
        <v>9</v>
      </c>
      <c r="G37" s="6">
        <v>0.76923076923076927</v>
      </c>
      <c r="P37" t="s">
        <v>53</v>
      </c>
      <c r="Q37">
        <v>1.88</v>
      </c>
    </row>
    <row r="38" spans="1:17" x14ac:dyDescent="0.25">
      <c r="A38">
        <v>1.8</v>
      </c>
      <c r="E38" s="5">
        <v>1.8194000000000001</v>
      </c>
      <c r="F38" s="2">
        <v>7</v>
      </c>
      <c r="G38" s="6">
        <v>0.94871794871794868</v>
      </c>
    </row>
    <row r="39" spans="1:17" ht="15.75" thickBot="1" x14ac:dyDescent="0.3">
      <c r="A39">
        <v>1.82</v>
      </c>
      <c r="E39" s="3" t="s">
        <v>89</v>
      </c>
      <c r="F39" s="3">
        <v>2</v>
      </c>
      <c r="G39" s="7">
        <v>1</v>
      </c>
    </row>
    <row r="40" spans="1:17" x14ac:dyDescent="0.25">
      <c r="A40">
        <v>1.88</v>
      </c>
    </row>
  </sheetData>
  <sortState xmlns:xlrd2="http://schemas.microsoft.com/office/spreadsheetml/2017/richdata2" ref="E34:E38">
    <sortCondition ref="E34"/>
  </sortState>
  <pageMargins left="0.7" right="0.7" top="0.75" bottom="0.75" header="0.3" footer="0.3"/>
  <pageSetup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6C90D-2F44-4569-A178-1B2B5EDA614A}">
  <dimension ref="A1:J41"/>
  <sheetViews>
    <sheetView workbookViewId="0">
      <selection activeCell="J3" sqref="J3"/>
    </sheetView>
  </sheetViews>
  <sheetFormatPr baseColWidth="10" defaultRowHeight="15" x14ac:dyDescent="0.25"/>
  <cols>
    <col min="4" max="4" width="17.42578125" customWidth="1"/>
    <col min="5" max="5" width="15.5703125" customWidth="1"/>
    <col min="6" max="6" width="26.85546875" customWidth="1"/>
    <col min="7" max="7" width="27.7109375" customWidth="1"/>
    <col min="8" max="8" width="29.42578125" customWidth="1"/>
    <col min="9" max="9" width="28.28515625" customWidth="1"/>
    <col min="10" max="10" width="22.7109375" customWidth="1"/>
  </cols>
  <sheetData>
    <row r="1" spans="1:10" x14ac:dyDescent="0.25">
      <c r="A1" t="s">
        <v>81</v>
      </c>
      <c r="B1" t="s">
        <v>82</v>
      </c>
      <c r="C1" t="s">
        <v>83</v>
      </c>
      <c r="D1" t="s">
        <v>107</v>
      </c>
      <c r="E1" t="s">
        <v>84</v>
      </c>
      <c r="F1" t="s">
        <v>85</v>
      </c>
      <c r="G1" t="s">
        <v>86</v>
      </c>
      <c r="H1" t="s">
        <v>87</v>
      </c>
      <c r="J1" t="s">
        <v>114</v>
      </c>
    </row>
    <row r="2" spans="1:10" x14ac:dyDescent="0.25">
      <c r="A2">
        <v>1</v>
      </c>
      <c r="B2">
        <v>1.5</v>
      </c>
      <c r="C2">
        <v>1.5633999999999999</v>
      </c>
      <c r="D2">
        <f>(B2+C2)/2</f>
        <v>1.5316999999999998</v>
      </c>
      <c r="E2">
        <v>7</v>
      </c>
      <c r="F2">
        <v>7</v>
      </c>
      <c r="G2">
        <v>0.17948717948717949</v>
      </c>
      <c r="H2">
        <v>0.17948717948717949</v>
      </c>
      <c r="J2">
        <f>POWER(D2-$E$11,2)*E2</f>
        <v>0.14001863739644929</v>
      </c>
    </row>
    <row r="3" spans="1:10" x14ac:dyDescent="0.25">
      <c r="A3">
        <v>2</v>
      </c>
      <c r="B3">
        <v>1.5633999999999999</v>
      </c>
      <c r="C3">
        <v>1.6267999999999998</v>
      </c>
      <c r="D3">
        <f t="shared" ref="D3:D7" si="0">(B3+C3)/2</f>
        <v>1.5951</v>
      </c>
      <c r="E3">
        <v>6</v>
      </c>
      <c r="F3">
        <v>13</v>
      </c>
      <c r="G3">
        <v>0.15384615384615385</v>
      </c>
      <c r="H3">
        <v>0.33333333333333331</v>
      </c>
      <c r="J3">
        <f t="shared" ref="J3:J7" si="1">POWER(D3-$E$11,2)*E3</f>
        <v>3.6532805680473068E-2</v>
      </c>
    </row>
    <row r="4" spans="1:10" x14ac:dyDescent="0.25">
      <c r="A4">
        <v>3</v>
      </c>
      <c r="B4">
        <v>1.6267999999999998</v>
      </c>
      <c r="C4">
        <v>1.6901999999999997</v>
      </c>
      <c r="D4">
        <f t="shared" si="0"/>
        <v>1.6584999999999996</v>
      </c>
      <c r="E4">
        <v>8</v>
      </c>
      <c r="F4">
        <v>21</v>
      </c>
      <c r="G4">
        <v>0.20512820512820512</v>
      </c>
      <c r="H4">
        <v>0.53846153846153844</v>
      </c>
      <c r="J4">
        <f t="shared" si="1"/>
        <v>1.7124752662721881E-3</v>
      </c>
    </row>
    <row r="5" spans="1:10" x14ac:dyDescent="0.25">
      <c r="A5">
        <v>4</v>
      </c>
      <c r="B5">
        <v>1.6901999999999997</v>
      </c>
      <c r="C5">
        <v>1.7535999999999996</v>
      </c>
      <c r="D5">
        <f t="shared" si="0"/>
        <v>1.7218999999999998</v>
      </c>
      <c r="E5">
        <v>9</v>
      </c>
      <c r="F5">
        <v>30</v>
      </c>
      <c r="G5">
        <v>0.23076923076923078</v>
      </c>
      <c r="H5">
        <v>0.76923076923076927</v>
      </c>
      <c r="J5">
        <f t="shared" si="1"/>
        <v>2.1405940828402477E-2</v>
      </c>
    </row>
    <row r="6" spans="1:10" x14ac:dyDescent="0.25">
      <c r="A6">
        <v>5</v>
      </c>
      <c r="B6">
        <v>1.7535999999999996</v>
      </c>
      <c r="C6">
        <v>1.8169999999999995</v>
      </c>
      <c r="D6">
        <f t="shared" si="0"/>
        <v>1.7852999999999994</v>
      </c>
      <c r="E6">
        <v>7</v>
      </c>
      <c r="F6">
        <v>37</v>
      </c>
      <c r="G6">
        <v>0.17948717948717949</v>
      </c>
      <c r="H6">
        <v>0.94871794871794868</v>
      </c>
      <c r="J6">
        <f t="shared" si="1"/>
        <v>8.8073554319526334E-2</v>
      </c>
    </row>
    <row r="7" spans="1:10" x14ac:dyDescent="0.25">
      <c r="A7">
        <v>6</v>
      </c>
      <c r="B7">
        <v>1.8169999999999995</v>
      </c>
      <c r="C7">
        <v>1.8803999999999994</v>
      </c>
      <c r="D7">
        <f t="shared" si="0"/>
        <v>1.8486999999999996</v>
      </c>
      <c r="E7">
        <v>2</v>
      </c>
      <c r="F7">
        <v>39</v>
      </c>
      <c r="G7">
        <v>5.128205128205128E-2</v>
      </c>
      <c r="H7">
        <v>1</v>
      </c>
      <c r="J7">
        <f t="shared" si="1"/>
        <v>6.1649109585798771E-2</v>
      </c>
    </row>
    <row r="9" spans="1:10" x14ac:dyDescent="0.25">
      <c r="I9" t="s">
        <v>115</v>
      </c>
      <c r="J9">
        <f>SUM(J2:J7)</f>
        <v>0.34939252307692215</v>
      </c>
    </row>
    <row r="10" spans="1:10" x14ac:dyDescent="0.25">
      <c r="B10">
        <v>1.5317000000000001</v>
      </c>
      <c r="E10" t="s">
        <v>108</v>
      </c>
    </row>
    <row r="11" spans="1:10" x14ac:dyDescent="0.25">
      <c r="B11">
        <v>1.5317000000000001</v>
      </c>
      <c r="E11">
        <f>SUMPRODUCT(D2:D7,E2:E7)/39</f>
        <v>1.6731307692307689</v>
      </c>
    </row>
    <row r="12" spans="1:10" x14ac:dyDescent="0.25">
      <c r="B12">
        <v>1.5317000000000001</v>
      </c>
    </row>
    <row r="13" spans="1:10" x14ac:dyDescent="0.25">
      <c r="B13">
        <v>1.5317000000000001</v>
      </c>
      <c r="E13" t="s">
        <v>40</v>
      </c>
      <c r="F13">
        <f>D5</f>
        <v>1.7218999999999998</v>
      </c>
    </row>
    <row r="14" spans="1:10" x14ac:dyDescent="0.25">
      <c r="B14">
        <v>1.5317000000000001</v>
      </c>
    </row>
    <row r="15" spans="1:10" x14ac:dyDescent="0.25">
      <c r="B15">
        <v>1.5317000000000001</v>
      </c>
    </row>
    <row r="16" spans="1:10" x14ac:dyDescent="0.25">
      <c r="B16">
        <v>1.5317000000000001</v>
      </c>
      <c r="E16" t="s">
        <v>109</v>
      </c>
      <c r="F16">
        <v>3</v>
      </c>
    </row>
    <row r="17" spans="2:6" x14ac:dyDescent="0.25">
      <c r="B17">
        <v>1.5317000000000001</v>
      </c>
    </row>
    <row r="18" spans="2:6" x14ac:dyDescent="0.25">
      <c r="B18">
        <v>1.5951</v>
      </c>
    </row>
    <row r="19" spans="2:6" x14ac:dyDescent="0.25">
      <c r="B19">
        <v>1.5951</v>
      </c>
      <c r="E19" t="s">
        <v>39</v>
      </c>
    </row>
    <row r="20" spans="2:6" x14ac:dyDescent="0.25">
      <c r="B20">
        <v>1.5951</v>
      </c>
      <c r="E20" t="s">
        <v>110</v>
      </c>
      <c r="F20">
        <v>1.6268</v>
      </c>
    </row>
    <row r="21" spans="2:6" x14ac:dyDescent="0.25">
      <c r="B21">
        <v>1.5951</v>
      </c>
      <c r="E21" t="s">
        <v>111</v>
      </c>
      <c r="F21">
        <f>C4-B4</f>
        <v>6.3399999999999901E-2</v>
      </c>
    </row>
    <row r="22" spans="2:6" x14ac:dyDescent="0.25">
      <c r="B22">
        <v>1.5951</v>
      </c>
      <c r="E22" t="s">
        <v>112</v>
      </c>
      <c r="F22">
        <v>8</v>
      </c>
    </row>
    <row r="23" spans="2:6" x14ac:dyDescent="0.25">
      <c r="B23">
        <v>1.5951</v>
      </c>
      <c r="E23" t="s">
        <v>113</v>
      </c>
      <c r="F23">
        <v>7</v>
      </c>
    </row>
    <row r="24" spans="2:6" x14ac:dyDescent="0.25">
      <c r="B24">
        <v>1.5951</v>
      </c>
    </row>
    <row r="25" spans="2:6" x14ac:dyDescent="0.25">
      <c r="B25">
        <v>1.6585000000000001</v>
      </c>
      <c r="E25" t="s">
        <v>39</v>
      </c>
      <c r="F25">
        <f>F20+F21*(F23/F22)</f>
        <v>1.682275</v>
      </c>
    </row>
    <row r="26" spans="2:6" x14ac:dyDescent="0.25">
      <c r="B26">
        <v>1.6585000000000001</v>
      </c>
    </row>
    <row r="27" spans="2:6" x14ac:dyDescent="0.25">
      <c r="B27">
        <v>1.6585000000000001</v>
      </c>
      <c r="E27" t="s">
        <v>54</v>
      </c>
      <c r="F27">
        <f>J9/38</f>
        <v>9.194540080971635E-3</v>
      </c>
    </row>
    <row r="28" spans="2:6" x14ac:dyDescent="0.25">
      <c r="B28">
        <v>1.6585000000000001</v>
      </c>
    </row>
    <row r="29" spans="2:6" x14ac:dyDescent="0.25">
      <c r="B29">
        <v>1.6585000000000001</v>
      </c>
    </row>
    <row r="30" spans="2:6" x14ac:dyDescent="0.25">
      <c r="B30">
        <v>1.6585000000000001</v>
      </c>
    </row>
    <row r="31" spans="2:6" x14ac:dyDescent="0.25">
      <c r="B31">
        <v>1.6585000000000001</v>
      </c>
    </row>
    <row r="32" spans="2:6" x14ac:dyDescent="0.25">
      <c r="B32">
        <v>1.6585000000000001</v>
      </c>
    </row>
    <row r="33" spans="2:2" x14ac:dyDescent="0.25">
      <c r="B33">
        <v>1.7219</v>
      </c>
    </row>
    <row r="34" spans="2:2" x14ac:dyDescent="0.25">
      <c r="B34">
        <v>1.7219</v>
      </c>
    </row>
    <row r="35" spans="2:2" x14ac:dyDescent="0.25">
      <c r="B35">
        <v>1.7219</v>
      </c>
    </row>
    <row r="36" spans="2:2" x14ac:dyDescent="0.25">
      <c r="B36">
        <v>1.7219</v>
      </c>
    </row>
    <row r="37" spans="2:2" x14ac:dyDescent="0.25">
      <c r="B37">
        <v>1.7219</v>
      </c>
    </row>
    <row r="38" spans="2:2" x14ac:dyDescent="0.25">
      <c r="B38">
        <v>1.7219</v>
      </c>
    </row>
    <row r="39" spans="2:2" x14ac:dyDescent="0.25">
      <c r="B39">
        <v>1.7219</v>
      </c>
    </row>
    <row r="40" spans="2:2" x14ac:dyDescent="0.25">
      <c r="B40">
        <v>1.7219</v>
      </c>
    </row>
    <row r="41" spans="2:2" x14ac:dyDescent="0.25">
      <c r="B41">
        <v>1.7219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7348B-BF77-4F75-8E7F-D8ADD5ED1548}">
  <dimension ref="A1:A91"/>
  <sheetViews>
    <sheetView workbookViewId="0">
      <selection activeCell="D11" sqref="D11"/>
    </sheetView>
  </sheetViews>
  <sheetFormatPr baseColWidth="10" defaultRowHeight="15" x14ac:dyDescent="0.25"/>
  <sheetData>
    <row r="1" spans="1:1" x14ac:dyDescent="0.25">
      <c r="A1">
        <v>5434</v>
      </c>
    </row>
    <row r="2" spans="1:1" x14ac:dyDescent="0.25">
      <c r="A2">
        <v>4948</v>
      </c>
    </row>
    <row r="3" spans="1:1" x14ac:dyDescent="0.25">
      <c r="A3">
        <v>4521</v>
      </c>
    </row>
    <row r="4" spans="1:1" x14ac:dyDescent="0.25">
      <c r="A4">
        <v>4570</v>
      </c>
    </row>
    <row r="5" spans="1:1" x14ac:dyDescent="0.25">
      <c r="A5">
        <v>4990</v>
      </c>
    </row>
    <row r="6" spans="1:1" x14ac:dyDescent="0.25">
      <c r="A6">
        <v>5702</v>
      </c>
    </row>
    <row r="7" spans="1:1" x14ac:dyDescent="0.25">
      <c r="A7">
        <v>5241</v>
      </c>
    </row>
    <row r="8" spans="1:1" x14ac:dyDescent="0.25">
      <c r="A8">
        <v>5112</v>
      </c>
    </row>
    <row r="9" spans="1:1" x14ac:dyDescent="0.25">
      <c r="A9">
        <v>5015</v>
      </c>
    </row>
    <row r="10" spans="1:1" x14ac:dyDescent="0.25">
      <c r="A10">
        <v>4659</v>
      </c>
    </row>
    <row r="11" spans="1:1" x14ac:dyDescent="0.25">
      <c r="A11">
        <v>4806</v>
      </c>
    </row>
    <row r="12" spans="1:1" x14ac:dyDescent="0.25">
      <c r="A12">
        <v>4670</v>
      </c>
    </row>
    <row r="13" spans="1:1" x14ac:dyDescent="0.25">
      <c r="A13">
        <v>5670</v>
      </c>
    </row>
    <row r="14" spans="1:1" x14ac:dyDescent="0.25">
      <c r="A14">
        <v>4381</v>
      </c>
    </row>
    <row r="15" spans="1:1" x14ac:dyDescent="0.25">
      <c r="A15">
        <v>4820</v>
      </c>
    </row>
    <row r="16" spans="1:1" x14ac:dyDescent="0.25">
      <c r="A16">
        <v>5043</v>
      </c>
    </row>
    <row r="17" spans="1:1" x14ac:dyDescent="0.25">
      <c r="A17">
        <v>4886</v>
      </c>
    </row>
    <row r="18" spans="1:1" x14ac:dyDescent="0.25">
      <c r="A18">
        <v>4599</v>
      </c>
    </row>
    <row r="19" spans="1:1" x14ac:dyDescent="0.25">
      <c r="A19">
        <v>5288</v>
      </c>
    </row>
    <row r="20" spans="1:1" x14ac:dyDescent="0.25">
      <c r="A20">
        <v>5299</v>
      </c>
    </row>
    <row r="21" spans="1:1" x14ac:dyDescent="0.25">
      <c r="A21">
        <v>4848</v>
      </c>
    </row>
    <row r="22" spans="1:1" x14ac:dyDescent="0.25">
      <c r="A22">
        <v>5378</v>
      </c>
    </row>
    <row r="23" spans="1:1" x14ac:dyDescent="0.25">
      <c r="A23">
        <v>5260</v>
      </c>
    </row>
    <row r="24" spans="1:1" x14ac:dyDescent="0.25">
      <c r="A24">
        <v>5055</v>
      </c>
    </row>
    <row r="25" spans="1:1" x14ac:dyDescent="0.25">
      <c r="A25">
        <v>5828</v>
      </c>
    </row>
    <row r="26" spans="1:1" x14ac:dyDescent="0.25">
      <c r="A26">
        <v>5218</v>
      </c>
    </row>
    <row r="27" spans="1:1" x14ac:dyDescent="0.25">
      <c r="A27">
        <v>4859</v>
      </c>
    </row>
    <row r="28" spans="1:1" x14ac:dyDescent="0.25">
      <c r="A28">
        <v>4780</v>
      </c>
    </row>
    <row r="29" spans="1:1" x14ac:dyDescent="0.25">
      <c r="A29">
        <v>4848</v>
      </c>
    </row>
    <row r="30" spans="1:1" x14ac:dyDescent="0.25">
      <c r="A30">
        <v>5089</v>
      </c>
    </row>
    <row r="31" spans="1:1" x14ac:dyDescent="0.25">
      <c r="A31">
        <v>5518</v>
      </c>
    </row>
    <row r="32" spans="1:1" x14ac:dyDescent="0.25">
      <c r="A32">
        <v>5333</v>
      </c>
    </row>
    <row r="33" spans="1:1" x14ac:dyDescent="0.25">
      <c r="A33">
        <v>5164</v>
      </c>
    </row>
    <row r="34" spans="1:1" x14ac:dyDescent="0.25">
      <c r="A34">
        <v>5342</v>
      </c>
    </row>
    <row r="35" spans="1:1" x14ac:dyDescent="0.25">
      <c r="A35">
        <v>5069</v>
      </c>
    </row>
    <row r="36" spans="1:1" x14ac:dyDescent="0.25">
      <c r="A36">
        <v>4755</v>
      </c>
    </row>
    <row r="37" spans="1:1" x14ac:dyDescent="0.25">
      <c r="A37">
        <v>4950</v>
      </c>
    </row>
    <row r="38" spans="1:1" x14ac:dyDescent="0.25">
      <c r="A38">
        <v>5001</v>
      </c>
    </row>
    <row r="39" spans="1:1" x14ac:dyDescent="0.25">
      <c r="A39">
        <v>4803</v>
      </c>
    </row>
    <row r="40" spans="1:1" x14ac:dyDescent="0.25">
      <c r="A40">
        <v>4951</v>
      </c>
    </row>
    <row r="41" spans="1:1" x14ac:dyDescent="0.25">
      <c r="A41">
        <v>5679</v>
      </c>
    </row>
    <row r="42" spans="1:1" x14ac:dyDescent="0.25">
      <c r="A42">
        <v>5256</v>
      </c>
    </row>
    <row r="43" spans="1:1" x14ac:dyDescent="0.25">
      <c r="A43">
        <v>5207</v>
      </c>
    </row>
    <row r="44" spans="1:1" x14ac:dyDescent="0.25">
      <c r="A44">
        <v>5621</v>
      </c>
    </row>
    <row r="45" spans="1:1" x14ac:dyDescent="0.25">
      <c r="A45">
        <v>4818</v>
      </c>
    </row>
    <row r="46" spans="1:1" x14ac:dyDescent="0.25">
      <c r="A46">
        <v>5138</v>
      </c>
    </row>
    <row r="47" spans="1:1" x14ac:dyDescent="0.25">
      <c r="A47">
        <v>4786</v>
      </c>
    </row>
    <row r="48" spans="1:1" x14ac:dyDescent="0.25">
      <c r="A48">
        <v>4500</v>
      </c>
    </row>
    <row r="49" spans="1:1" x14ac:dyDescent="0.25">
      <c r="A49">
        <v>5461</v>
      </c>
    </row>
    <row r="50" spans="1:1" x14ac:dyDescent="0.25">
      <c r="A50">
        <v>5049</v>
      </c>
    </row>
    <row r="51" spans="1:1" x14ac:dyDescent="0.25">
      <c r="A51">
        <v>4974</v>
      </c>
    </row>
    <row r="52" spans="1:1" x14ac:dyDescent="0.25">
      <c r="A52">
        <v>4592</v>
      </c>
    </row>
    <row r="53" spans="1:1" x14ac:dyDescent="0.25">
      <c r="A53">
        <v>4173</v>
      </c>
    </row>
    <row r="54" spans="1:1" x14ac:dyDescent="0.25">
      <c r="A54">
        <v>5296</v>
      </c>
    </row>
    <row r="55" spans="1:1" x14ac:dyDescent="0.25">
      <c r="A55">
        <v>4965</v>
      </c>
    </row>
    <row r="56" spans="1:1" x14ac:dyDescent="0.25">
      <c r="A56">
        <v>5170</v>
      </c>
    </row>
    <row r="57" spans="1:1" x14ac:dyDescent="0.25">
      <c r="A57">
        <v>4968</v>
      </c>
    </row>
    <row r="58" spans="1:1" x14ac:dyDescent="0.25">
      <c r="A58">
        <v>4900</v>
      </c>
    </row>
    <row r="59" spans="1:1" x14ac:dyDescent="0.25">
      <c r="A59">
        <v>5078</v>
      </c>
    </row>
    <row r="60" spans="1:1" x14ac:dyDescent="0.25">
      <c r="A60">
        <v>5653</v>
      </c>
    </row>
    <row r="61" spans="1:1" x14ac:dyDescent="0.25">
      <c r="A61">
        <v>4568</v>
      </c>
    </row>
    <row r="62" spans="1:1" x14ac:dyDescent="0.25">
      <c r="A62">
        <v>5178</v>
      </c>
    </row>
    <row r="63" spans="1:1" x14ac:dyDescent="0.25">
      <c r="A63">
        <v>4740</v>
      </c>
    </row>
    <row r="64" spans="1:1" x14ac:dyDescent="0.25">
      <c r="A64">
        <v>5249</v>
      </c>
    </row>
    <row r="65" spans="1:1" x14ac:dyDescent="0.25">
      <c r="A65">
        <v>5245</v>
      </c>
    </row>
    <row r="66" spans="1:1" x14ac:dyDescent="0.25">
      <c r="A66">
        <v>4723</v>
      </c>
    </row>
    <row r="67" spans="1:1" x14ac:dyDescent="0.25">
      <c r="A67">
        <v>5275</v>
      </c>
    </row>
    <row r="68" spans="1:1" x14ac:dyDescent="0.25">
      <c r="A68">
        <v>5419</v>
      </c>
    </row>
    <row r="69" spans="1:1" x14ac:dyDescent="0.25">
      <c r="A69">
        <v>5205</v>
      </c>
    </row>
    <row r="70" spans="1:1" x14ac:dyDescent="0.25">
      <c r="A70">
        <v>4452</v>
      </c>
    </row>
    <row r="71" spans="1:1" x14ac:dyDescent="0.25">
      <c r="A71">
        <v>4774</v>
      </c>
    </row>
    <row r="72" spans="1:1" x14ac:dyDescent="0.25">
      <c r="A72">
        <v>5074</v>
      </c>
    </row>
    <row r="73" spans="1:1" x14ac:dyDescent="0.25">
      <c r="A73">
        <v>4681</v>
      </c>
    </row>
    <row r="74" spans="1:1" x14ac:dyDescent="0.25">
      <c r="A74">
        <v>5498</v>
      </c>
    </row>
    <row r="75" spans="1:1" x14ac:dyDescent="0.25">
      <c r="A75">
        <v>5388</v>
      </c>
    </row>
    <row r="76" spans="1:1" x14ac:dyDescent="0.25">
      <c r="A76">
        <v>5555</v>
      </c>
    </row>
    <row r="77" spans="1:1" x14ac:dyDescent="0.25">
      <c r="A77">
        <v>5227</v>
      </c>
    </row>
    <row r="78" spans="1:1" x14ac:dyDescent="0.25">
      <c r="A78">
        <v>4931</v>
      </c>
    </row>
    <row r="79" spans="1:1" x14ac:dyDescent="0.25">
      <c r="A79">
        <v>4493</v>
      </c>
    </row>
    <row r="80" spans="1:1" x14ac:dyDescent="0.25">
      <c r="A80">
        <v>5309</v>
      </c>
    </row>
    <row r="81" spans="1:1" x14ac:dyDescent="0.25">
      <c r="A81">
        <v>5582</v>
      </c>
    </row>
    <row r="82" spans="1:1" x14ac:dyDescent="0.25">
      <c r="A82">
        <v>4308</v>
      </c>
    </row>
    <row r="83" spans="1:1" x14ac:dyDescent="0.25">
      <c r="A83">
        <v>4823</v>
      </c>
    </row>
    <row r="84" spans="1:1" x14ac:dyDescent="0.25">
      <c r="A84">
        <v>4417</v>
      </c>
    </row>
    <row r="85" spans="1:1" x14ac:dyDescent="0.25">
      <c r="A85">
        <v>5042</v>
      </c>
    </row>
    <row r="86" spans="1:1" x14ac:dyDescent="0.25">
      <c r="A86">
        <v>5273</v>
      </c>
    </row>
    <row r="87" spans="1:1" x14ac:dyDescent="0.25">
      <c r="A87">
        <v>5764</v>
      </c>
    </row>
    <row r="88" spans="1:1" x14ac:dyDescent="0.25">
      <c r="A88">
        <v>5188</v>
      </c>
    </row>
    <row r="89" spans="1:1" x14ac:dyDescent="0.25">
      <c r="A89">
        <v>5069</v>
      </c>
    </row>
    <row r="90" spans="1:1" x14ac:dyDescent="0.25">
      <c r="A90">
        <v>5640</v>
      </c>
    </row>
    <row r="91" spans="1:1" x14ac:dyDescent="0.25">
      <c r="A91">
        <v>5364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975DB-897A-4994-B5F6-D73BEFB0582B}">
  <dimension ref="A1:M37"/>
  <sheetViews>
    <sheetView topLeftCell="A7" workbookViewId="0">
      <selection activeCell="G25" sqref="G25"/>
    </sheetView>
  </sheetViews>
  <sheetFormatPr baseColWidth="10" defaultRowHeight="15" x14ac:dyDescent="0.25"/>
  <cols>
    <col min="7" max="7" width="22.85546875" customWidth="1"/>
    <col min="10" max="10" width="15.140625" customWidth="1"/>
    <col min="11" max="12" width="18.5703125" customWidth="1"/>
    <col min="13" max="13" width="18.7109375" customWidth="1"/>
    <col min="14" max="14" width="27" customWidth="1"/>
  </cols>
  <sheetData>
    <row r="1" spans="1:8" x14ac:dyDescent="0.25">
      <c r="A1" t="s">
        <v>1</v>
      </c>
    </row>
    <row r="2" spans="1:8" x14ac:dyDescent="0.25">
      <c r="A2">
        <v>389</v>
      </c>
    </row>
    <row r="3" spans="1:8" x14ac:dyDescent="0.25">
      <c r="A3">
        <v>356</v>
      </c>
    </row>
    <row r="4" spans="1:8" x14ac:dyDescent="0.25">
      <c r="A4">
        <v>359</v>
      </c>
    </row>
    <row r="5" spans="1:8" x14ac:dyDescent="0.25">
      <c r="A5">
        <v>363</v>
      </c>
    </row>
    <row r="6" spans="1:8" x14ac:dyDescent="0.25">
      <c r="A6">
        <v>375</v>
      </c>
    </row>
    <row r="7" spans="1:8" x14ac:dyDescent="0.25">
      <c r="A7">
        <v>424</v>
      </c>
    </row>
    <row r="8" spans="1:8" x14ac:dyDescent="0.25">
      <c r="A8">
        <v>325</v>
      </c>
    </row>
    <row r="9" spans="1:8" x14ac:dyDescent="0.25">
      <c r="A9">
        <v>394</v>
      </c>
    </row>
    <row r="10" spans="1:8" x14ac:dyDescent="0.25">
      <c r="A10">
        <v>402</v>
      </c>
    </row>
    <row r="11" spans="1:8" x14ac:dyDescent="0.25">
      <c r="A11">
        <v>393</v>
      </c>
    </row>
    <row r="12" spans="1:8" x14ac:dyDescent="0.25">
      <c r="A12">
        <v>339</v>
      </c>
    </row>
    <row r="13" spans="1:8" ht="15.75" thickBot="1" x14ac:dyDescent="0.3">
      <c r="A13">
        <v>325</v>
      </c>
      <c r="D13" t="s">
        <v>96</v>
      </c>
      <c r="G13" t="s">
        <v>97</v>
      </c>
    </row>
    <row r="14" spans="1:8" x14ac:dyDescent="0.25">
      <c r="A14">
        <v>364</v>
      </c>
      <c r="D14" s="4" t="s">
        <v>1</v>
      </c>
      <c r="E14" s="4"/>
      <c r="G14" t="s">
        <v>98</v>
      </c>
    </row>
    <row r="15" spans="1:8" x14ac:dyDescent="0.25">
      <c r="A15">
        <v>366</v>
      </c>
      <c r="D15" s="2"/>
      <c r="E15" s="2"/>
      <c r="G15" t="s">
        <v>99</v>
      </c>
      <c r="H15">
        <v>5</v>
      </c>
    </row>
    <row r="16" spans="1:8" x14ac:dyDescent="0.25">
      <c r="A16">
        <v>364</v>
      </c>
      <c r="D16" s="2" t="s">
        <v>38</v>
      </c>
      <c r="E16" s="2">
        <v>370.69230769230768</v>
      </c>
      <c r="G16" t="s">
        <v>100</v>
      </c>
      <c r="H16">
        <f>99</f>
        <v>99</v>
      </c>
    </row>
    <row r="17" spans="1:13" x14ac:dyDescent="0.25">
      <c r="A17">
        <v>370</v>
      </c>
      <c r="D17" s="2" t="s">
        <v>58</v>
      </c>
      <c r="E17" s="2">
        <v>4.7771150710828456</v>
      </c>
      <c r="G17" t="s">
        <v>101</v>
      </c>
      <c r="H17">
        <f>H16/H15</f>
        <v>19.8</v>
      </c>
    </row>
    <row r="18" spans="1:13" ht="15.75" thickBot="1" x14ac:dyDescent="0.3">
      <c r="A18">
        <v>373</v>
      </c>
      <c r="D18" s="2" t="s">
        <v>39</v>
      </c>
      <c r="E18" s="2">
        <v>369.5</v>
      </c>
    </row>
    <row r="19" spans="1:13" x14ac:dyDescent="0.25">
      <c r="A19">
        <v>373</v>
      </c>
      <c r="D19" s="2" t="s">
        <v>40</v>
      </c>
      <c r="E19" s="2">
        <v>356</v>
      </c>
      <c r="G19" t="s">
        <v>78</v>
      </c>
      <c r="H19" t="s">
        <v>102</v>
      </c>
      <c r="I19" t="s">
        <v>103</v>
      </c>
      <c r="J19" s="8" t="s">
        <v>103</v>
      </c>
      <c r="K19" s="8" t="s">
        <v>90</v>
      </c>
      <c r="L19" s="8" t="s">
        <v>85</v>
      </c>
      <c r="M19" s="8" t="s">
        <v>91</v>
      </c>
    </row>
    <row r="20" spans="1:13" x14ac:dyDescent="0.25">
      <c r="A20">
        <v>392</v>
      </c>
      <c r="D20" s="2" t="s">
        <v>59</v>
      </c>
      <c r="E20" s="2">
        <v>24.358602966129613</v>
      </c>
      <c r="G20">
        <v>1</v>
      </c>
      <c r="H20">
        <v>325</v>
      </c>
      <c r="I20">
        <f>H20+19.8</f>
        <v>344.8</v>
      </c>
      <c r="J20" s="5">
        <v>344.8</v>
      </c>
      <c r="K20" s="2">
        <v>4</v>
      </c>
      <c r="L20" s="2"/>
      <c r="M20" s="6">
        <v>0.15384615384615385</v>
      </c>
    </row>
    <row r="21" spans="1:13" x14ac:dyDescent="0.25">
      <c r="A21">
        <v>369</v>
      </c>
      <c r="D21" s="2" t="s">
        <v>60</v>
      </c>
      <c r="E21" s="2">
        <v>593.34153846153845</v>
      </c>
      <c r="G21">
        <v>2</v>
      </c>
      <c r="H21">
        <f>I20</f>
        <v>344.8</v>
      </c>
      <c r="I21">
        <f t="shared" ref="I21:I24" si="0">H21+19.8</f>
        <v>364.6</v>
      </c>
      <c r="J21" s="5">
        <v>364.6</v>
      </c>
      <c r="K21" s="2">
        <v>7</v>
      </c>
      <c r="L21" s="2"/>
      <c r="M21" s="6">
        <v>0.42307692307692307</v>
      </c>
    </row>
    <row r="22" spans="1:13" x14ac:dyDescent="0.25">
      <c r="A22">
        <v>374</v>
      </c>
      <c r="D22" s="2" t="s">
        <v>61</v>
      </c>
      <c r="E22" s="2">
        <v>-5.2580752331693237E-2</v>
      </c>
      <c r="G22">
        <v>3</v>
      </c>
      <c r="H22">
        <f>I21</f>
        <v>364.6</v>
      </c>
      <c r="I22">
        <f t="shared" si="0"/>
        <v>384.40000000000003</v>
      </c>
      <c r="J22" s="5">
        <v>384.40000000000003</v>
      </c>
      <c r="K22" s="2">
        <v>7</v>
      </c>
      <c r="L22" s="2"/>
      <c r="M22" s="6">
        <v>0.69230769230769229</v>
      </c>
    </row>
    <row r="23" spans="1:13" x14ac:dyDescent="0.25">
      <c r="A23">
        <v>359</v>
      </c>
      <c r="D23" s="2" t="s">
        <v>62</v>
      </c>
      <c r="E23" s="2">
        <v>-2.6716466032883676E-2</v>
      </c>
      <c r="G23">
        <v>4</v>
      </c>
      <c r="H23">
        <f>I22</f>
        <v>384.40000000000003</v>
      </c>
      <c r="I23">
        <f t="shared" si="0"/>
        <v>404.20000000000005</v>
      </c>
      <c r="J23" s="5">
        <v>404.20000000000005</v>
      </c>
      <c r="K23" s="2">
        <v>7</v>
      </c>
      <c r="L23" s="2"/>
      <c r="M23" s="6">
        <v>0.96153846153846156</v>
      </c>
    </row>
    <row r="24" spans="1:13" ht="15.75" thickBot="1" x14ac:dyDescent="0.3">
      <c r="A24">
        <v>356</v>
      </c>
      <c r="D24" s="2" t="s">
        <v>63</v>
      </c>
      <c r="E24" s="2">
        <v>99</v>
      </c>
      <c r="G24">
        <v>5</v>
      </c>
      <c r="H24">
        <f>I23</f>
        <v>404.20000000000005</v>
      </c>
      <c r="I24">
        <f t="shared" si="0"/>
        <v>424.00000000000006</v>
      </c>
      <c r="J24" s="3" t="s">
        <v>89</v>
      </c>
      <c r="K24" s="3">
        <v>1</v>
      </c>
      <c r="L24" s="3"/>
      <c r="M24" s="7">
        <v>1</v>
      </c>
    </row>
    <row r="25" spans="1:13" x14ac:dyDescent="0.25">
      <c r="A25">
        <v>403</v>
      </c>
      <c r="D25" s="2" t="s">
        <v>64</v>
      </c>
      <c r="E25" s="2">
        <v>325</v>
      </c>
    </row>
    <row r="26" spans="1:13" x14ac:dyDescent="0.25">
      <c r="A26">
        <v>334</v>
      </c>
      <c r="D26" s="2" t="s">
        <v>65</v>
      </c>
      <c r="E26" s="2">
        <v>424</v>
      </c>
    </row>
    <row r="27" spans="1:13" x14ac:dyDescent="0.25">
      <c r="A27">
        <v>397</v>
      </c>
      <c r="D27" s="2" t="s">
        <v>66</v>
      </c>
      <c r="E27" s="2">
        <v>9638</v>
      </c>
    </row>
    <row r="28" spans="1:13" ht="15.75" thickBot="1" x14ac:dyDescent="0.3">
      <c r="D28" s="3" t="s">
        <v>67</v>
      </c>
      <c r="E28" s="3">
        <v>26</v>
      </c>
    </row>
    <row r="32" spans="1:13" x14ac:dyDescent="0.25">
      <c r="D32" t="s">
        <v>104</v>
      </c>
    </row>
    <row r="33" spans="4:5" x14ac:dyDescent="0.25">
      <c r="D33" t="s">
        <v>48</v>
      </c>
      <c r="E33">
        <f>QUARTILE($A$2:$A$27,1)</f>
        <v>359</v>
      </c>
    </row>
    <row r="34" spans="4:5" x14ac:dyDescent="0.25">
      <c r="D34" t="s">
        <v>49</v>
      </c>
      <c r="E34">
        <f>QUARTILE($A$2:$A$27,2)</f>
        <v>369.5</v>
      </c>
    </row>
    <row r="35" spans="4:5" x14ac:dyDescent="0.25">
      <c r="D35" t="s">
        <v>50</v>
      </c>
      <c r="E35">
        <f>QUARTILE($A$2:$A$27,3)</f>
        <v>391.25</v>
      </c>
    </row>
    <row r="36" spans="4:5" x14ac:dyDescent="0.25">
      <c r="D36" t="s">
        <v>105</v>
      </c>
      <c r="E36">
        <v>325</v>
      </c>
    </row>
    <row r="37" spans="4:5" x14ac:dyDescent="0.25">
      <c r="D37" t="s">
        <v>106</v>
      </c>
      <c r="E37">
        <v>424</v>
      </c>
    </row>
  </sheetData>
  <sortState xmlns:xlrd2="http://schemas.microsoft.com/office/spreadsheetml/2017/richdata2" ref="J20:J23">
    <sortCondition ref="J20"/>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F528B-A25B-475E-81C5-59A8B0FD6A16}">
  <dimension ref="A1:Q108"/>
  <sheetViews>
    <sheetView tabSelected="1" topLeftCell="A30" workbookViewId="0">
      <selection activeCell="J43" sqref="J43"/>
    </sheetView>
  </sheetViews>
  <sheetFormatPr baseColWidth="10" defaultRowHeight="15" x14ac:dyDescent="0.25"/>
  <cols>
    <col min="5" max="5" width="22.42578125" customWidth="1"/>
    <col min="9" max="9" width="15.7109375" customWidth="1"/>
    <col min="10" max="10" width="10.7109375" customWidth="1"/>
    <col min="12" max="12" width="12.85546875" customWidth="1"/>
    <col min="13" max="13" width="20.5703125" customWidth="1"/>
    <col min="14" max="14" width="23.5703125" customWidth="1"/>
    <col min="15" max="15" width="27.7109375" customWidth="1"/>
  </cols>
  <sheetData>
    <row r="1" spans="1:10" x14ac:dyDescent="0.25">
      <c r="A1" t="s">
        <v>2</v>
      </c>
    </row>
    <row r="2" spans="1:10" x14ac:dyDescent="0.25">
      <c r="A2">
        <v>122.2</v>
      </c>
    </row>
    <row r="3" spans="1:10" x14ac:dyDescent="0.25">
      <c r="A3">
        <v>124.2</v>
      </c>
    </row>
    <row r="4" spans="1:10" x14ac:dyDescent="0.25">
      <c r="A4">
        <v>124.3</v>
      </c>
    </row>
    <row r="5" spans="1:10" x14ac:dyDescent="0.25">
      <c r="A5">
        <v>125.6</v>
      </c>
    </row>
    <row r="6" spans="1:10" x14ac:dyDescent="0.25">
      <c r="A6">
        <v>126.3</v>
      </c>
    </row>
    <row r="7" spans="1:10" x14ac:dyDescent="0.25">
      <c r="A7">
        <v>126.5</v>
      </c>
    </row>
    <row r="8" spans="1:10" x14ac:dyDescent="0.25">
      <c r="A8">
        <v>126.5</v>
      </c>
    </row>
    <row r="9" spans="1:10" x14ac:dyDescent="0.25">
      <c r="A9">
        <v>127.2</v>
      </c>
    </row>
    <row r="10" spans="1:10" x14ac:dyDescent="0.25">
      <c r="A10">
        <v>127.3</v>
      </c>
    </row>
    <row r="11" spans="1:10" x14ac:dyDescent="0.25">
      <c r="A11">
        <v>127.5</v>
      </c>
    </row>
    <row r="12" spans="1:10" x14ac:dyDescent="0.25">
      <c r="A12">
        <v>127.9</v>
      </c>
    </row>
    <row r="13" spans="1:10" ht="15.75" thickBot="1" x14ac:dyDescent="0.3">
      <c r="A13">
        <v>128.6</v>
      </c>
    </row>
    <row r="14" spans="1:10" x14ac:dyDescent="0.25">
      <c r="A14">
        <v>128.80000000000001</v>
      </c>
      <c r="E14" s="12" t="s">
        <v>2</v>
      </c>
      <c r="F14" s="13"/>
      <c r="H14" t="s">
        <v>78</v>
      </c>
      <c r="I14">
        <f>SQRT(F28)</f>
        <v>10.344080432788601</v>
      </c>
      <c r="J14">
        <v>10</v>
      </c>
    </row>
    <row r="15" spans="1:10" x14ac:dyDescent="0.25">
      <c r="A15">
        <v>129</v>
      </c>
      <c r="E15" s="14"/>
      <c r="F15" s="15"/>
      <c r="H15" t="s">
        <v>145</v>
      </c>
      <c r="I15">
        <f>(F24/J14)+0.001</f>
        <v>1.5610000000000008</v>
      </c>
    </row>
    <row r="16" spans="1:10" x14ac:dyDescent="0.25">
      <c r="A16">
        <v>129.19999999999999</v>
      </c>
      <c r="E16" s="14" t="s">
        <v>38</v>
      </c>
      <c r="F16" s="15">
        <v>133.09532710280374</v>
      </c>
    </row>
    <row r="17" spans="1:17" x14ac:dyDescent="0.25">
      <c r="A17">
        <v>129.4</v>
      </c>
      <c r="E17" s="14" t="s">
        <v>58</v>
      </c>
      <c r="F17" s="15">
        <v>0.31081539958849275</v>
      </c>
      <c r="H17" t="s">
        <v>81</v>
      </c>
      <c r="I17" t="s">
        <v>82</v>
      </c>
      <c r="J17" t="s">
        <v>83</v>
      </c>
      <c r="K17" t="s">
        <v>147</v>
      </c>
      <c r="L17" t="s">
        <v>90</v>
      </c>
      <c r="M17" t="s">
        <v>85</v>
      </c>
      <c r="N17" t="s">
        <v>146</v>
      </c>
      <c r="O17" t="s">
        <v>87</v>
      </c>
      <c r="Q17" t="s">
        <v>148</v>
      </c>
    </row>
    <row r="18" spans="1:17" x14ac:dyDescent="0.25">
      <c r="A18">
        <v>129.6</v>
      </c>
      <c r="E18" s="14" t="s">
        <v>39</v>
      </c>
      <c r="F18" s="15">
        <v>133.80000000000001</v>
      </c>
      <c r="H18">
        <v>1</v>
      </c>
      <c r="I18">
        <f>F25</f>
        <v>122.2</v>
      </c>
      <c r="J18">
        <f>I18+I15</f>
        <v>123.76100000000001</v>
      </c>
      <c r="K18">
        <f>(I18+J18)/2</f>
        <v>122.98050000000001</v>
      </c>
      <c r="L18">
        <v>1</v>
      </c>
      <c r="M18">
        <f>L18</f>
        <v>1</v>
      </c>
      <c r="N18">
        <f>L18/$M$27</f>
        <v>9.3457943925233638E-3</v>
      </c>
      <c r="O18">
        <f>N18</f>
        <v>9.3457943925233638E-3</v>
      </c>
      <c r="Q18">
        <f>POWER(K18-$J$29,2)*L18</f>
        <v>102.21266691667473</v>
      </c>
    </row>
    <row r="19" spans="1:17" x14ac:dyDescent="0.25">
      <c r="A19">
        <v>130.19999999999999</v>
      </c>
      <c r="E19" s="14" t="s">
        <v>40</v>
      </c>
      <c r="F19" s="15">
        <v>135.80000000000001</v>
      </c>
      <c r="H19">
        <v>2</v>
      </c>
      <c r="I19">
        <f>J18</f>
        <v>123.76100000000001</v>
      </c>
      <c r="J19">
        <f>I19+$I$15</f>
        <v>125.32200000000002</v>
      </c>
      <c r="K19">
        <f t="shared" ref="K19:K27" si="0">(I19+J19)/2</f>
        <v>124.54150000000001</v>
      </c>
      <c r="L19">
        <v>2</v>
      </c>
      <c r="M19">
        <f>L19+M18</f>
        <v>3</v>
      </c>
      <c r="N19">
        <f t="shared" ref="N19:N27" si="1">L19/$M$27</f>
        <v>1.8691588785046728E-2</v>
      </c>
      <c r="O19">
        <f>N19+O18</f>
        <v>2.803738317757009E-2</v>
      </c>
      <c r="Q19">
        <f t="shared" ref="Q19:Q27" si="2">POWER(K19-$J$29,2)*L19</f>
        <v>146.17176076792842</v>
      </c>
    </row>
    <row r="20" spans="1:17" x14ac:dyDescent="0.25">
      <c r="A20">
        <v>130.4</v>
      </c>
      <c r="E20" s="14" t="s">
        <v>59</v>
      </c>
      <c r="F20" s="15">
        <v>3.2150994930926982</v>
      </c>
      <c r="H20">
        <v>3</v>
      </c>
      <c r="I20">
        <f t="shared" ref="I20:I27" si="3">J19</f>
        <v>125.32200000000002</v>
      </c>
      <c r="J20">
        <f t="shared" ref="J20:J27" si="4">I20+$I$15</f>
        <v>126.88300000000002</v>
      </c>
      <c r="K20">
        <f t="shared" si="0"/>
        <v>126.10250000000002</v>
      </c>
      <c r="L20">
        <v>4</v>
      </c>
      <c r="M20">
        <f t="shared" ref="M20:M27" si="5">L20+M19</f>
        <v>7</v>
      </c>
      <c r="N20">
        <f t="shared" si="1"/>
        <v>3.7383177570093455E-2</v>
      </c>
      <c r="O20">
        <f t="shared" ref="O20:O27" si="6">N20+O19</f>
        <v>6.5420560747663545E-2</v>
      </c>
      <c r="Q20">
        <f t="shared" si="2"/>
        <v>195.33014340501492</v>
      </c>
    </row>
    <row r="21" spans="1:17" x14ac:dyDescent="0.25">
      <c r="A21">
        <v>130.80000000000001</v>
      </c>
      <c r="E21" s="14" t="s">
        <v>60</v>
      </c>
      <c r="F21" s="15">
        <v>10.336864750484926</v>
      </c>
      <c r="H21">
        <v>4</v>
      </c>
      <c r="I21">
        <f t="shared" si="3"/>
        <v>126.88300000000002</v>
      </c>
      <c r="J21">
        <f t="shared" si="4"/>
        <v>128.44400000000002</v>
      </c>
      <c r="K21">
        <f t="shared" si="0"/>
        <v>127.66350000000003</v>
      </c>
      <c r="L21">
        <v>4</v>
      </c>
      <c r="M21">
        <f t="shared" si="5"/>
        <v>11</v>
      </c>
      <c r="N21">
        <f t="shared" si="1"/>
        <v>3.7383177570093455E-2</v>
      </c>
      <c r="O21">
        <f t="shared" si="6"/>
        <v>0.10280373831775699</v>
      </c>
      <c r="Q21">
        <f t="shared" si="2"/>
        <v>117.81053327417318</v>
      </c>
    </row>
    <row r="22" spans="1:17" x14ac:dyDescent="0.25">
      <c r="A22">
        <v>131.30000000000001</v>
      </c>
      <c r="E22" s="14" t="s">
        <v>61</v>
      </c>
      <c r="F22" s="15">
        <v>1.1425527780170426</v>
      </c>
      <c r="H22">
        <v>5</v>
      </c>
      <c r="I22">
        <f t="shared" si="3"/>
        <v>128.44400000000002</v>
      </c>
      <c r="J22">
        <f t="shared" si="4"/>
        <v>130.00500000000002</v>
      </c>
      <c r="K22">
        <f t="shared" si="0"/>
        <v>129.22450000000003</v>
      </c>
      <c r="L22">
        <v>6</v>
      </c>
      <c r="M22">
        <f t="shared" si="5"/>
        <v>17</v>
      </c>
      <c r="N22">
        <f t="shared" si="1"/>
        <v>5.6074766355140186E-2</v>
      </c>
      <c r="O22">
        <f t="shared" si="6"/>
        <v>0.15887850467289719</v>
      </c>
      <c r="Q22">
        <f t="shared" si="2"/>
        <v>89.677036714997428</v>
      </c>
    </row>
    <row r="23" spans="1:17" x14ac:dyDescent="0.25">
      <c r="A23">
        <v>131.4</v>
      </c>
      <c r="E23" s="14" t="s">
        <v>62</v>
      </c>
      <c r="F23" s="15">
        <v>-1.166171426108177</v>
      </c>
      <c r="H23">
        <v>6</v>
      </c>
      <c r="I23">
        <f t="shared" si="3"/>
        <v>130.00500000000002</v>
      </c>
      <c r="J23">
        <f t="shared" si="4"/>
        <v>131.56600000000003</v>
      </c>
      <c r="K23">
        <f t="shared" si="0"/>
        <v>130.78550000000001</v>
      </c>
      <c r="L23">
        <v>7</v>
      </c>
      <c r="M23">
        <f t="shared" si="5"/>
        <v>24</v>
      </c>
      <c r="N23">
        <f t="shared" si="1"/>
        <v>6.5420560747663545E-2</v>
      </c>
      <c r="O23">
        <f t="shared" si="6"/>
        <v>0.22429906542056072</v>
      </c>
      <c r="Q23">
        <f t="shared" si="2"/>
        <v>37.192079771858836</v>
      </c>
    </row>
    <row r="24" spans="1:17" x14ac:dyDescent="0.25">
      <c r="A24">
        <v>131.4</v>
      </c>
      <c r="E24" s="14" t="s">
        <v>63</v>
      </c>
      <c r="F24" s="15">
        <v>15.600000000000009</v>
      </c>
      <c r="H24">
        <v>7</v>
      </c>
      <c r="I24">
        <f t="shared" si="3"/>
        <v>131.56600000000003</v>
      </c>
      <c r="J24">
        <f t="shared" si="4"/>
        <v>133.12700000000004</v>
      </c>
      <c r="K24">
        <f t="shared" si="0"/>
        <v>132.34650000000005</v>
      </c>
      <c r="L24">
        <v>21</v>
      </c>
      <c r="M24">
        <f t="shared" si="5"/>
        <v>45</v>
      </c>
      <c r="N24">
        <f t="shared" si="1"/>
        <v>0.19626168224299065</v>
      </c>
      <c r="O24">
        <f t="shared" si="6"/>
        <v>0.42056074766355134</v>
      </c>
      <c r="Q24">
        <f t="shared" si="2"/>
        <v>11.625132128657414</v>
      </c>
    </row>
    <row r="25" spans="1:17" x14ac:dyDescent="0.25">
      <c r="A25">
        <v>131.5</v>
      </c>
      <c r="E25" s="14" t="s">
        <v>64</v>
      </c>
      <c r="F25" s="15">
        <v>122.2</v>
      </c>
      <c r="H25">
        <v>8</v>
      </c>
      <c r="I25">
        <f t="shared" si="3"/>
        <v>133.12700000000004</v>
      </c>
      <c r="J25">
        <f t="shared" si="4"/>
        <v>134.68800000000005</v>
      </c>
      <c r="K25">
        <f t="shared" si="0"/>
        <v>133.90750000000003</v>
      </c>
      <c r="L25">
        <v>20</v>
      </c>
      <c r="M25">
        <f t="shared" si="5"/>
        <v>65</v>
      </c>
      <c r="N25">
        <f t="shared" si="1"/>
        <v>0.18691588785046728</v>
      </c>
      <c r="O25">
        <f t="shared" si="6"/>
        <v>0.60747663551401865</v>
      </c>
      <c r="Q25">
        <f t="shared" si="2"/>
        <v>13.348863754039071</v>
      </c>
    </row>
    <row r="26" spans="1:17" x14ac:dyDescent="0.25">
      <c r="A26">
        <v>131.6</v>
      </c>
      <c r="E26" s="14" t="s">
        <v>65</v>
      </c>
      <c r="F26" s="15">
        <v>137.80000000000001</v>
      </c>
      <c r="H26">
        <v>9</v>
      </c>
      <c r="I26">
        <f t="shared" si="3"/>
        <v>134.68800000000005</v>
      </c>
      <c r="J26">
        <f t="shared" si="4"/>
        <v>136.24900000000005</v>
      </c>
      <c r="K26">
        <f t="shared" si="0"/>
        <v>135.46850000000006</v>
      </c>
      <c r="L26">
        <v>32</v>
      </c>
      <c r="M26">
        <f t="shared" si="5"/>
        <v>97</v>
      </c>
      <c r="N26">
        <f t="shared" si="1"/>
        <v>0.29906542056074764</v>
      </c>
      <c r="O26">
        <f t="shared" si="6"/>
        <v>0.90654205607476634</v>
      </c>
      <c r="Q26">
        <f t="shared" si="2"/>
        <v>180.95202095973715</v>
      </c>
    </row>
    <row r="27" spans="1:17" x14ac:dyDescent="0.25">
      <c r="A27">
        <v>131.6</v>
      </c>
      <c r="E27" s="14" t="s">
        <v>66</v>
      </c>
      <c r="F27" s="15">
        <v>14241.199999999999</v>
      </c>
      <c r="H27">
        <v>10</v>
      </c>
      <c r="I27">
        <f t="shared" si="3"/>
        <v>136.24900000000005</v>
      </c>
      <c r="J27">
        <f t="shared" si="4"/>
        <v>137.81000000000006</v>
      </c>
      <c r="K27">
        <f t="shared" si="0"/>
        <v>137.02950000000004</v>
      </c>
      <c r="L27">
        <v>10</v>
      </c>
      <c r="M27">
        <f t="shared" si="5"/>
        <v>107</v>
      </c>
      <c r="N27">
        <f t="shared" si="1"/>
        <v>9.3457943925233641E-2</v>
      </c>
      <c r="O27">
        <f t="shared" si="6"/>
        <v>1</v>
      </c>
      <c r="Q27">
        <f t="shared" si="2"/>
        <v>155.15500122281392</v>
      </c>
    </row>
    <row r="28" spans="1:17" ht="15.75" thickBot="1" x14ac:dyDescent="0.3">
      <c r="A28">
        <v>131.6</v>
      </c>
      <c r="E28" s="16" t="s">
        <v>67</v>
      </c>
      <c r="F28" s="17">
        <v>107</v>
      </c>
    </row>
    <row r="29" spans="1:17" x14ac:dyDescent="0.25">
      <c r="A29">
        <v>131.80000000000001</v>
      </c>
      <c r="I29" t="s">
        <v>38</v>
      </c>
      <c r="J29">
        <f>SUMPRODUCT(K18:K27,L18:L27)/107</f>
        <v>133.09052803738322</v>
      </c>
      <c r="Q29">
        <f>SUM(Q18:Q27)</f>
        <v>1049.475238915895</v>
      </c>
    </row>
    <row r="30" spans="1:17" ht="15.75" thickBot="1" x14ac:dyDescent="0.3">
      <c r="A30">
        <v>131.80000000000001</v>
      </c>
    </row>
    <row r="31" spans="1:17" x14ac:dyDescent="0.25">
      <c r="A31">
        <v>132.30000000000001</v>
      </c>
      <c r="D31" s="8" t="s">
        <v>83</v>
      </c>
      <c r="E31" s="8" t="s">
        <v>90</v>
      </c>
      <c r="F31" s="8" t="s">
        <v>91</v>
      </c>
      <c r="I31" s="18" t="s">
        <v>40</v>
      </c>
      <c r="J31">
        <f>K26</f>
        <v>135.46850000000006</v>
      </c>
    </row>
    <row r="32" spans="1:17" x14ac:dyDescent="0.25">
      <c r="A32">
        <v>132.4</v>
      </c>
      <c r="D32" s="5">
        <v>123.76100000000001</v>
      </c>
      <c r="E32" s="2">
        <v>1</v>
      </c>
      <c r="F32" s="6">
        <v>9.3457943925233638E-3</v>
      </c>
    </row>
    <row r="33" spans="1:10" x14ac:dyDescent="0.25">
      <c r="A33">
        <v>132.4</v>
      </c>
      <c r="D33" s="5">
        <v>125.32200000000002</v>
      </c>
      <c r="E33" s="2">
        <v>2</v>
      </c>
      <c r="F33" s="6">
        <v>2.8037383177570093E-2</v>
      </c>
      <c r="I33" t="s">
        <v>137</v>
      </c>
      <c r="J33">
        <v>8</v>
      </c>
    </row>
    <row r="34" spans="1:10" x14ac:dyDescent="0.25">
      <c r="A34">
        <v>132.5</v>
      </c>
      <c r="D34" s="5">
        <v>126.88300000000002</v>
      </c>
      <c r="E34" s="2">
        <v>4</v>
      </c>
      <c r="F34" s="6">
        <v>6.5420560747663545E-2</v>
      </c>
    </row>
    <row r="35" spans="1:10" x14ac:dyDescent="0.25">
      <c r="A35">
        <v>132.5</v>
      </c>
      <c r="D35" s="5">
        <v>128.44400000000002</v>
      </c>
      <c r="E35" s="2">
        <v>4</v>
      </c>
      <c r="F35" s="6">
        <v>0.10280373831775701</v>
      </c>
      <c r="I35" t="s">
        <v>112</v>
      </c>
      <c r="J35">
        <v>20</v>
      </c>
    </row>
    <row r="36" spans="1:10" x14ac:dyDescent="0.25">
      <c r="A36">
        <v>132.5</v>
      </c>
      <c r="D36" s="5">
        <v>130.00500000000002</v>
      </c>
      <c r="E36" s="2">
        <v>6</v>
      </c>
      <c r="F36" s="6">
        <v>0.15887850467289719</v>
      </c>
      <c r="I36" t="s">
        <v>113</v>
      </c>
      <c r="J36">
        <f>54-M24</f>
        <v>9</v>
      </c>
    </row>
    <row r="37" spans="1:10" x14ac:dyDescent="0.25">
      <c r="A37">
        <v>132.5</v>
      </c>
      <c r="D37" s="5">
        <v>131.56600000000003</v>
      </c>
      <c r="E37" s="2">
        <v>7</v>
      </c>
      <c r="F37" s="6">
        <v>0.22429906542056074</v>
      </c>
    </row>
    <row r="38" spans="1:10" x14ac:dyDescent="0.25">
      <c r="A38">
        <v>132.6</v>
      </c>
      <c r="D38" s="5">
        <v>133.12700000000004</v>
      </c>
      <c r="E38" s="2">
        <v>21</v>
      </c>
      <c r="F38" s="6">
        <v>0.42056074766355139</v>
      </c>
      <c r="I38" t="s">
        <v>39</v>
      </c>
      <c r="J38">
        <f>I25+(I15)*(J36/J35)</f>
        <v>133.82945000000004</v>
      </c>
    </row>
    <row r="39" spans="1:10" x14ac:dyDescent="0.25">
      <c r="A39">
        <v>132.69999999999999</v>
      </c>
      <c r="D39" s="5">
        <v>134.68800000000005</v>
      </c>
      <c r="E39" s="2">
        <v>20</v>
      </c>
      <c r="F39" s="6">
        <v>0.60747663551401865</v>
      </c>
    </row>
    <row r="40" spans="1:10" x14ac:dyDescent="0.25">
      <c r="A40">
        <v>132.9</v>
      </c>
      <c r="D40" s="5">
        <v>136.24900000000005</v>
      </c>
      <c r="E40" s="2">
        <v>32</v>
      </c>
      <c r="F40" s="6">
        <v>0.90654205607476634</v>
      </c>
      <c r="I40" t="s">
        <v>54</v>
      </c>
      <c r="J40">
        <f>Q29/106</f>
        <v>9.900709801093349</v>
      </c>
    </row>
    <row r="41" spans="1:10" ht="15.75" thickBot="1" x14ac:dyDescent="0.3">
      <c r="A41">
        <v>133</v>
      </c>
      <c r="D41" s="3" t="s">
        <v>89</v>
      </c>
      <c r="E41" s="3">
        <v>10</v>
      </c>
      <c r="F41" s="7">
        <v>1</v>
      </c>
    </row>
    <row r="42" spans="1:10" x14ac:dyDescent="0.25">
      <c r="A42">
        <v>133.1</v>
      </c>
      <c r="I42" t="s">
        <v>149</v>
      </c>
      <c r="J42">
        <f>SQRT(J40)</f>
        <v>3.1465393372868151</v>
      </c>
    </row>
    <row r="43" spans="1:10" x14ac:dyDescent="0.25">
      <c r="A43">
        <v>133.1</v>
      </c>
    </row>
    <row r="44" spans="1:10" x14ac:dyDescent="0.25">
      <c r="A44">
        <v>133.1</v>
      </c>
    </row>
    <row r="45" spans="1:10" x14ac:dyDescent="0.25">
      <c r="A45">
        <v>133.1</v>
      </c>
    </row>
    <row r="46" spans="1:10" x14ac:dyDescent="0.25">
      <c r="A46">
        <v>133.1</v>
      </c>
    </row>
    <row r="47" spans="1:10" x14ac:dyDescent="0.25">
      <c r="A47">
        <v>133.19999999999999</v>
      </c>
    </row>
    <row r="48" spans="1:10" x14ac:dyDescent="0.25">
      <c r="A48">
        <v>133.19999999999999</v>
      </c>
    </row>
    <row r="49" spans="1:1" x14ac:dyDescent="0.25">
      <c r="A49">
        <v>133.19999999999999</v>
      </c>
    </row>
    <row r="50" spans="1:1" x14ac:dyDescent="0.25">
      <c r="A50">
        <v>133.30000000000001</v>
      </c>
    </row>
    <row r="51" spans="1:1" x14ac:dyDescent="0.25">
      <c r="A51">
        <v>133.30000000000001</v>
      </c>
    </row>
    <row r="52" spans="1:1" x14ac:dyDescent="0.25">
      <c r="A52">
        <v>133.5</v>
      </c>
    </row>
    <row r="53" spans="1:1" x14ac:dyDescent="0.25">
      <c r="A53">
        <v>133.5</v>
      </c>
    </row>
    <row r="54" spans="1:1" x14ac:dyDescent="0.25">
      <c r="A54">
        <v>133.5</v>
      </c>
    </row>
    <row r="55" spans="1:1" x14ac:dyDescent="0.25">
      <c r="A55">
        <v>133.80000000000001</v>
      </c>
    </row>
    <row r="56" spans="1:1" x14ac:dyDescent="0.25">
      <c r="A56">
        <v>133.9</v>
      </c>
    </row>
    <row r="57" spans="1:1" x14ac:dyDescent="0.25">
      <c r="A57">
        <v>134</v>
      </c>
    </row>
    <row r="58" spans="1:1" x14ac:dyDescent="0.25">
      <c r="A58">
        <v>134</v>
      </c>
    </row>
    <row r="59" spans="1:1" x14ac:dyDescent="0.25">
      <c r="A59">
        <v>134</v>
      </c>
    </row>
    <row r="60" spans="1:1" x14ac:dyDescent="0.25">
      <c r="A60">
        <v>134</v>
      </c>
    </row>
    <row r="61" spans="1:1" x14ac:dyDescent="0.25">
      <c r="A61">
        <v>134.1</v>
      </c>
    </row>
    <row r="62" spans="1:1" x14ac:dyDescent="0.25">
      <c r="A62">
        <v>134.19999999999999</v>
      </c>
    </row>
    <row r="63" spans="1:1" x14ac:dyDescent="0.25">
      <c r="A63">
        <v>134.30000000000001</v>
      </c>
    </row>
    <row r="64" spans="1:1" x14ac:dyDescent="0.25">
      <c r="A64">
        <v>134.4</v>
      </c>
    </row>
    <row r="65" spans="1:1" x14ac:dyDescent="0.25">
      <c r="A65">
        <v>134.4</v>
      </c>
    </row>
    <row r="66" spans="1:1" x14ac:dyDescent="0.25">
      <c r="A66">
        <v>134.6</v>
      </c>
    </row>
    <row r="67" spans="1:1" x14ac:dyDescent="0.25">
      <c r="A67">
        <v>134.69999999999999</v>
      </c>
    </row>
    <row r="68" spans="1:1" x14ac:dyDescent="0.25">
      <c r="A68">
        <v>134.69999999999999</v>
      </c>
    </row>
    <row r="69" spans="1:1" x14ac:dyDescent="0.25">
      <c r="A69">
        <v>134.69999999999999</v>
      </c>
    </row>
    <row r="70" spans="1:1" x14ac:dyDescent="0.25">
      <c r="A70">
        <v>134.80000000000001</v>
      </c>
    </row>
    <row r="71" spans="1:1" x14ac:dyDescent="0.25">
      <c r="A71">
        <v>134.80000000000001</v>
      </c>
    </row>
    <row r="72" spans="1:1" x14ac:dyDescent="0.25">
      <c r="A72">
        <v>134.80000000000001</v>
      </c>
    </row>
    <row r="73" spans="1:1" x14ac:dyDescent="0.25">
      <c r="A73">
        <v>134.80000000000001</v>
      </c>
    </row>
    <row r="74" spans="1:1" x14ac:dyDescent="0.25">
      <c r="A74">
        <v>134.9</v>
      </c>
    </row>
    <row r="75" spans="1:1" x14ac:dyDescent="0.25">
      <c r="A75">
        <v>134.9</v>
      </c>
    </row>
    <row r="76" spans="1:1" x14ac:dyDescent="0.25">
      <c r="A76">
        <v>135.19999999999999</v>
      </c>
    </row>
    <row r="77" spans="1:1" x14ac:dyDescent="0.25">
      <c r="A77">
        <v>135.19999999999999</v>
      </c>
    </row>
    <row r="78" spans="1:1" x14ac:dyDescent="0.25">
      <c r="A78">
        <v>135.30000000000001</v>
      </c>
    </row>
    <row r="79" spans="1:1" x14ac:dyDescent="0.25">
      <c r="A79">
        <v>135.30000000000001</v>
      </c>
    </row>
    <row r="80" spans="1:1" x14ac:dyDescent="0.25">
      <c r="A80">
        <v>135.4</v>
      </c>
    </row>
    <row r="81" spans="1:1" x14ac:dyDescent="0.25">
      <c r="A81">
        <v>135.5</v>
      </c>
    </row>
    <row r="82" spans="1:1" x14ac:dyDescent="0.25">
      <c r="A82">
        <v>135.5</v>
      </c>
    </row>
    <row r="83" spans="1:1" x14ac:dyDescent="0.25">
      <c r="A83">
        <v>135.6</v>
      </c>
    </row>
    <row r="84" spans="1:1" x14ac:dyDescent="0.25">
      <c r="A84">
        <v>135.6</v>
      </c>
    </row>
    <row r="85" spans="1:1" x14ac:dyDescent="0.25">
      <c r="A85">
        <v>135.69999999999999</v>
      </c>
    </row>
    <row r="86" spans="1:1" x14ac:dyDescent="0.25">
      <c r="A86">
        <v>135.80000000000001</v>
      </c>
    </row>
    <row r="87" spans="1:1" x14ac:dyDescent="0.25">
      <c r="A87">
        <v>135.80000000000001</v>
      </c>
    </row>
    <row r="88" spans="1:1" x14ac:dyDescent="0.25">
      <c r="A88">
        <v>135.80000000000001</v>
      </c>
    </row>
    <row r="89" spans="1:1" x14ac:dyDescent="0.25">
      <c r="A89">
        <v>135.80000000000001</v>
      </c>
    </row>
    <row r="90" spans="1:1" x14ac:dyDescent="0.25">
      <c r="A90">
        <v>135.80000000000001</v>
      </c>
    </row>
    <row r="91" spans="1:1" x14ac:dyDescent="0.25">
      <c r="A91">
        <v>135.80000000000001</v>
      </c>
    </row>
    <row r="92" spans="1:1" x14ac:dyDescent="0.25">
      <c r="A92">
        <v>135.9</v>
      </c>
    </row>
    <row r="93" spans="1:1" x14ac:dyDescent="0.25">
      <c r="A93">
        <v>135.9</v>
      </c>
    </row>
    <row r="94" spans="1:1" x14ac:dyDescent="0.25">
      <c r="A94">
        <v>136</v>
      </c>
    </row>
    <row r="95" spans="1:1" x14ac:dyDescent="0.25">
      <c r="A95">
        <v>136</v>
      </c>
    </row>
    <row r="96" spans="1:1" x14ac:dyDescent="0.25">
      <c r="A96">
        <v>136.1</v>
      </c>
    </row>
    <row r="97" spans="1:1" x14ac:dyDescent="0.25">
      <c r="A97">
        <v>136.19999999999999</v>
      </c>
    </row>
    <row r="98" spans="1:1" x14ac:dyDescent="0.25">
      <c r="A98">
        <v>136.19999999999999</v>
      </c>
    </row>
    <row r="99" spans="1:1" x14ac:dyDescent="0.25">
      <c r="A99">
        <v>136.4</v>
      </c>
    </row>
    <row r="100" spans="1:1" x14ac:dyDescent="0.25">
      <c r="A100">
        <v>136.6</v>
      </c>
    </row>
    <row r="101" spans="1:1" x14ac:dyDescent="0.25">
      <c r="A101">
        <v>136.80000000000001</v>
      </c>
    </row>
    <row r="102" spans="1:1" x14ac:dyDescent="0.25">
      <c r="A102">
        <v>136.9</v>
      </c>
    </row>
    <row r="103" spans="1:1" x14ac:dyDescent="0.25">
      <c r="A103">
        <v>137</v>
      </c>
    </row>
    <row r="104" spans="1:1" x14ac:dyDescent="0.25">
      <c r="A104">
        <v>137.1</v>
      </c>
    </row>
    <row r="105" spans="1:1" x14ac:dyDescent="0.25">
      <c r="A105">
        <v>137.19999999999999</v>
      </c>
    </row>
    <row r="106" spans="1:1" x14ac:dyDescent="0.25">
      <c r="A106">
        <v>137.6</v>
      </c>
    </row>
    <row r="107" spans="1:1" x14ac:dyDescent="0.25">
      <c r="A107">
        <v>137.6</v>
      </c>
    </row>
    <row r="108" spans="1:1" x14ac:dyDescent="0.25">
      <c r="A108">
        <v>137.80000000000001</v>
      </c>
    </row>
  </sheetData>
  <sortState xmlns:xlrd2="http://schemas.microsoft.com/office/spreadsheetml/2017/richdata2" ref="D32:D40">
    <sortCondition ref="D32"/>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B4897-90FF-4445-8D0A-E2FCE30445F3}">
  <dimension ref="A1:V59"/>
  <sheetViews>
    <sheetView topLeftCell="E40" workbookViewId="0">
      <selection activeCell="M59" sqref="M59"/>
    </sheetView>
  </sheetViews>
  <sheetFormatPr baseColWidth="10" defaultRowHeight="15" x14ac:dyDescent="0.25"/>
  <cols>
    <col min="10" max="10" width="17.7109375" customWidth="1"/>
    <col min="11" max="11" width="23" customWidth="1"/>
    <col min="12" max="12" width="23.140625" customWidth="1"/>
    <col min="13" max="13" width="27.85546875" customWidth="1"/>
    <col min="20" max="20" width="19.42578125" customWidth="1"/>
    <col min="21" max="21" width="22.28515625" customWidth="1"/>
    <col min="22" max="22" width="27.85546875" customWidth="1"/>
  </cols>
  <sheetData>
    <row r="1" spans="1:22" x14ac:dyDescent="0.25">
      <c r="A1" t="s">
        <v>3</v>
      </c>
      <c r="B1" t="s">
        <v>4</v>
      </c>
    </row>
    <row r="2" spans="1:22" x14ac:dyDescent="0.25">
      <c r="A2" t="s">
        <v>5</v>
      </c>
      <c r="B2">
        <v>121</v>
      </c>
    </row>
    <row r="3" spans="1:22" x14ac:dyDescent="0.25">
      <c r="A3" t="s">
        <v>6</v>
      </c>
      <c r="B3">
        <v>199</v>
      </c>
    </row>
    <row r="4" spans="1:22" x14ac:dyDescent="0.25">
      <c r="A4" t="s">
        <v>7</v>
      </c>
      <c r="B4">
        <v>159</v>
      </c>
    </row>
    <row r="5" spans="1:22" x14ac:dyDescent="0.25">
      <c r="A5" t="s">
        <v>8</v>
      </c>
      <c r="B5">
        <v>129</v>
      </c>
    </row>
    <row r="6" spans="1:22" x14ac:dyDescent="0.25">
      <c r="A6" t="s">
        <v>9</v>
      </c>
      <c r="B6">
        <v>117</v>
      </c>
    </row>
    <row r="7" spans="1:22" x14ac:dyDescent="0.25">
      <c r="A7" t="s">
        <v>10</v>
      </c>
      <c r="B7" s="10">
        <v>92</v>
      </c>
      <c r="P7" t="s">
        <v>117</v>
      </c>
      <c r="R7">
        <f>SQRT(E24)</f>
        <v>4.4721359549995796</v>
      </c>
    </row>
    <row r="8" spans="1:22" x14ac:dyDescent="0.25">
      <c r="A8" t="s">
        <v>11</v>
      </c>
      <c r="B8" s="10">
        <v>102</v>
      </c>
      <c r="P8" t="s">
        <v>119</v>
      </c>
      <c r="R8">
        <v>28.51</v>
      </c>
    </row>
    <row r="9" spans="1:22" ht="15.75" thickBot="1" x14ac:dyDescent="0.3">
      <c r="A9" t="s">
        <v>12</v>
      </c>
      <c r="B9" s="10">
        <v>92</v>
      </c>
    </row>
    <row r="10" spans="1:22" x14ac:dyDescent="0.25">
      <c r="A10" t="s">
        <v>13</v>
      </c>
      <c r="B10">
        <v>122</v>
      </c>
      <c r="D10" s="4" t="s">
        <v>4</v>
      </c>
      <c r="E10" s="4"/>
      <c r="G10" t="s">
        <v>116</v>
      </c>
      <c r="P10" t="s">
        <v>78</v>
      </c>
      <c r="Q10" t="s">
        <v>118</v>
      </c>
      <c r="R10" t="s">
        <v>83</v>
      </c>
      <c r="S10" t="s">
        <v>90</v>
      </c>
      <c r="T10" t="s">
        <v>120</v>
      </c>
      <c r="U10" t="s">
        <v>85</v>
      </c>
      <c r="V10" t="s">
        <v>87</v>
      </c>
    </row>
    <row r="11" spans="1:22" x14ac:dyDescent="0.25">
      <c r="A11" t="s">
        <v>14</v>
      </c>
      <c r="B11" s="10">
        <v>111</v>
      </c>
      <c r="D11" s="2"/>
      <c r="E11" s="2"/>
      <c r="G11" s="9">
        <v>8</v>
      </c>
      <c r="H11">
        <v>5</v>
      </c>
      <c r="P11">
        <v>1</v>
      </c>
      <c r="Q11">
        <v>85</v>
      </c>
      <c r="R11">
        <f>Q11+$R$8</f>
        <v>113.51</v>
      </c>
      <c r="S11">
        <v>7</v>
      </c>
      <c r="T11">
        <f>S11/20</f>
        <v>0.35</v>
      </c>
      <c r="U11">
        <f>S11</f>
        <v>7</v>
      </c>
      <c r="V11">
        <f>T11</f>
        <v>0.35</v>
      </c>
    </row>
    <row r="12" spans="1:22" x14ac:dyDescent="0.25">
      <c r="A12" t="s">
        <v>15</v>
      </c>
      <c r="B12" s="10">
        <v>107</v>
      </c>
      <c r="D12" s="2" t="s">
        <v>38</v>
      </c>
      <c r="E12" s="2">
        <v>125.3</v>
      </c>
      <c r="G12" s="9">
        <v>9</v>
      </c>
      <c r="H12">
        <v>2</v>
      </c>
      <c r="I12">
        <v>2</v>
      </c>
      <c r="K12">
        <v>5</v>
      </c>
      <c r="P12">
        <v>2</v>
      </c>
      <c r="Q12">
        <f>R11</f>
        <v>113.51</v>
      </c>
      <c r="R12">
        <f t="shared" ref="R12:R14" si="0">Q12+$R$8</f>
        <v>142.02000000000001</v>
      </c>
      <c r="S12">
        <v>8</v>
      </c>
      <c r="T12">
        <f t="shared" ref="T12:T14" si="1">S12/20</f>
        <v>0.4</v>
      </c>
      <c r="U12">
        <f>U11+S12</f>
        <v>15</v>
      </c>
      <c r="V12">
        <f>V11+T12</f>
        <v>0.75</v>
      </c>
    </row>
    <row r="13" spans="1:22" x14ac:dyDescent="0.25">
      <c r="A13" t="s">
        <v>16</v>
      </c>
      <c r="B13">
        <v>116</v>
      </c>
      <c r="D13" s="2" t="s">
        <v>58</v>
      </c>
      <c r="E13" s="2">
        <v>7.096366750149798</v>
      </c>
      <c r="G13" s="9">
        <v>10</v>
      </c>
      <c r="H13">
        <v>2</v>
      </c>
      <c r="I13">
        <v>7</v>
      </c>
      <c r="P13">
        <v>3</v>
      </c>
      <c r="Q13">
        <f t="shared" ref="Q13:Q14" si="2">R12</f>
        <v>142.02000000000001</v>
      </c>
      <c r="R13">
        <f t="shared" si="0"/>
        <v>170.53</v>
      </c>
      <c r="S13">
        <v>3</v>
      </c>
      <c r="T13">
        <f t="shared" si="1"/>
        <v>0.15</v>
      </c>
      <c r="U13">
        <f t="shared" ref="U13:U14" si="3">U12+S13</f>
        <v>18</v>
      </c>
      <c r="V13">
        <f t="shared" ref="V13:V14" si="4">V12+T13</f>
        <v>0.9</v>
      </c>
    </row>
    <row r="14" spans="1:22" x14ac:dyDescent="0.25">
      <c r="A14" t="s">
        <v>17</v>
      </c>
      <c r="B14">
        <v>197</v>
      </c>
      <c r="D14" s="2" t="s">
        <v>39</v>
      </c>
      <c r="E14" s="2">
        <v>119</v>
      </c>
      <c r="G14" s="9">
        <v>11</v>
      </c>
      <c r="H14">
        <v>1</v>
      </c>
      <c r="I14">
        <v>5</v>
      </c>
      <c r="K14">
        <v>6</v>
      </c>
      <c r="L14">
        <v>7</v>
      </c>
      <c r="P14">
        <v>4</v>
      </c>
      <c r="Q14">
        <f t="shared" si="2"/>
        <v>170.53</v>
      </c>
      <c r="R14">
        <f t="shared" si="0"/>
        <v>199.04</v>
      </c>
      <c r="S14">
        <v>2</v>
      </c>
      <c r="T14">
        <f t="shared" si="1"/>
        <v>0.1</v>
      </c>
      <c r="U14">
        <f t="shared" si="3"/>
        <v>20</v>
      </c>
      <c r="V14">
        <f t="shared" si="4"/>
        <v>1</v>
      </c>
    </row>
    <row r="15" spans="1:22" x14ac:dyDescent="0.25">
      <c r="A15" t="s">
        <v>18</v>
      </c>
      <c r="B15" s="10">
        <v>95</v>
      </c>
      <c r="D15" s="2" t="s">
        <v>40</v>
      </c>
      <c r="E15" s="2">
        <v>92</v>
      </c>
      <c r="G15" s="9">
        <v>12</v>
      </c>
      <c r="H15">
        <v>1</v>
      </c>
      <c r="I15">
        <v>2</v>
      </c>
      <c r="K15">
        <v>2</v>
      </c>
      <c r="L15">
        <v>5</v>
      </c>
      <c r="M15">
        <v>9</v>
      </c>
    </row>
    <row r="16" spans="1:22" ht="15.75" thickBot="1" x14ac:dyDescent="0.3">
      <c r="A16" t="s">
        <v>19</v>
      </c>
      <c r="B16" s="10">
        <v>85</v>
      </c>
      <c r="D16" s="2" t="s">
        <v>59</v>
      </c>
      <c r="E16" s="2">
        <v>31.735916893208429</v>
      </c>
      <c r="G16" s="9">
        <v>13</v>
      </c>
    </row>
    <row r="17" spans="1:18" x14ac:dyDescent="0.25">
      <c r="A17" t="s">
        <v>20</v>
      </c>
      <c r="B17">
        <v>122</v>
      </c>
      <c r="D17" s="2" t="s">
        <v>60</v>
      </c>
      <c r="E17" s="2">
        <v>1007.1684210526322</v>
      </c>
      <c r="G17" s="9">
        <v>14</v>
      </c>
      <c r="H17">
        <v>5</v>
      </c>
      <c r="P17" s="8" t="s">
        <v>83</v>
      </c>
      <c r="Q17" s="8" t="s">
        <v>90</v>
      </c>
      <c r="R17" s="8" t="s">
        <v>91</v>
      </c>
    </row>
    <row r="18" spans="1:18" x14ac:dyDescent="0.25">
      <c r="A18" t="s">
        <v>21</v>
      </c>
      <c r="B18">
        <v>115</v>
      </c>
      <c r="D18" s="2" t="s">
        <v>61</v>
      </c>
      <c r="E18" s="2">
        <v>1.0586426794041337</v>
      </c>
      <c r="G18" s="9">
        <v>15</v>
      </c>
      <c r="H18">
        <v>5</v>
      </c>
      <c r="I18">
        <v>9</v>
      </c>
      <c r="P18" s="5">
        <v>113.51</v>
      </c>
      <c r="Q18" s="2">
        <v>7</v>
      </c>
      <c r="R18" s="6">
        <v>0.35</v>
      </c>
    </row>
    <row r="19" spans="1:18" x14ac:dyDescent="0.25">
      <c r="A19" t="s">
        <v>22</v>
      </c>
      <c r="B19">
        <v>155</v>
      </c>
      <c r="D19" s="2" t="s">
        <v>62</v>
      </c>
      <c r="E19" s="2">
        <v>1.1885681410422193</v>
      </c>
      <c r="G19" s="9">
        <v>16</v>
      </c>
      <c r="P19" s="5">
        <v>142.02000000000001</v>
      </c>
      <c r="Q19" s="2">
        <v>8</v>
      </c>
      <c r="R19" s="6">
        <v>0.75</v>
      </c>
    </row>
    <row r="20" spans="1:18" x14ac:dyDescent="0.25">
      <c r="A20" t="s">
        <v>23</v>
      </c>
      <c r="B20">
        <v>125</v>
      </c>
      <c r="D20" s="2" t="s">
        <v>63</v>
      </c>
      <c r="E20" s="2">
        <v>114</v>
      </c>
      <c r="G20" s="9">
        <v>17</v>
      </c>
      <c r="P20" s="5">
        <v>170.53</v>
      </c>
      <c r="Q20" s="2">
        <v>3</v>
      </c>
      <c r="R20" s="6">
        <v>0.9</v>
      </c>
    </row>
    <row r="21" spans="1:18" ht="15.75" thickBot="1" x14ac:dyDescent="0.3">
      <c r="A21" t="s">
        <v>24</v>
      </c>
      <c r="B21">
        <v>145</v>
      </c>
      <c r="D21" s="2" t="s">
        <v>64</v>
      </c>
      <c r="E21" s="2">
        <v>85</v>
      </c>
      <c r="G21" s="9">
        <v>18</v>
      </c>
      <c r="P21" s="3" t="s">
        <v>89</v>
      </c>
      <c r="Q21" s="3">
        <v>2</v>
      </c>
      <c r="R21" s="7">
        <v>1</v>
      </c>
    </row>
    <row r="22" spans="1:18" x14ac:dyDescent="0.25">
      <c r="D22" s="2" t="s">
        <v>65</v>
      </c>
      <c r="E22" s="2">
        <v>199</v>
      </c>
      <c r="G22" s="9">
        <v>19</v>
      </c>
      <c r="H22">
        <v>7</v>
      </c>
      <c r="I22">
        <v>9</v>
      </c>
    </row>
    <row r="23" spans="1:18" x14ac:dyDescent="0.25">
      <c r="D23" s="2" t="s">
        <v>66</v>
      </c>
      <c r="E23" s="2">
        <v>2506</v>
      </c>
    </row>
    <row r="24" spans="1:18" ht="15.75" thickBot="1" x14ac:dyDescent="0.3">
      <c r="D24" s="3" t="s">
        <v>67</v>
      </c>
      <c r="E24" s="3">
        <v>20</v>
      </c>
    </row>
    <row r="27" spans="1:18" x14ac:dyDescent="0.25">
      <c r="B27">
        <v>85</v>
      </c>
      <c r="E27" t="s">
        <v>121</v>
      </c>
    </row>
    <row r="28" spans="1:18" x14ac:dyDescent="0.25">
      <c r="B28">
        <v>92</v>
      </c>
      <c r="E28" t="s">
        <v>122</v>
      </c>
      <c r="F28">
        <v>85</v>
      </c>
    </row>
    <row r="29" spans="1:18" x14ac:dyDescent="0.25">
      <c r="B29">
        <v>92</v>
      </c>
      <c r="E29" t="s">
        <v>48</v>
      </c>
      <c r="F29">
        <f>QUARTILE($B$2:$B$21,1)</f>
        <v>105.75</v>
      </c>
    </row>
    <row r="30" spans="1:18" x14ac:dyDescent="0.25">
      <c r="B30">
        <v>95</v>
      </c>
      <c r="E30" t="s">
        <v>49</v>
      </c>
      <c r="F30">
        <f>QUARTILE($B$2:$B$21,2)</f>
        <v>119</v>
      </c>
    </row>
    <row r="31" spans="1:18" x14ac:dyDescent="0.25">
      <c r="B31">
        <v>102</v>
      </c>
      <c r="E31" t="s">
        <v>50</v>
      </c>
      <c r="F31">
        <f>QUARTILE($B$2:$B$21,3)</f>
        <v>133</v>
      </c>
    </row>
    <row r="32" spans="1:18" x14ac:dyDescent="0.25">
      <c r="B32">
        <v>107</v>
      </c>
      <c r="E32" t="s">
        <v>106</v>
      </c>
      <c r="F32">
        <v>199</v>
      </c>
    </row>
    <row r="33" spans="2:15" x14ac:dyDescent="0.25">
      <c r="B33">
        <v>111</v>
      </c>
    </row>
    <row r="34" spans="2:15" x14ac:dyDescent="0.25">
      <c r="B34">
        <v>115</v>
      </c>
    </row>
    <row r="35" spans="2:15" x14ac:dyDescent="0.25">
      <c r="B35">
        <v>116</v>
      </c>
    </row>
    <row r="36" spans="2:15" x14ac:dyDescent="0.25">
      <c r="B36">
        <v>117</v>
      </c>
    </row>
    <row r="37" spans="2:15" x14ac:dyDescent="0.25">
      <c r="B37">
        <v>121</v>
      </c>
    </row>
    <row r="38" spans="2:15" x14ac:dyDescent="0.25">
      <c r="B38">
        <v>122</v>
      </c>
    </row>
    <row r="39" spans="2:15" x14ac:dyDescent="0.25">
      <c r="B39">
        <v>122</v>
      </c>
    </row>
    <row r="40" spans="2:15" x14ac:dyDescent="0.25">
      <c r="B40">
        <v>125</v>
      </c>
    </row>
    <row r="41" spans="2:15" x14ac:dyDescent="0.25">
      <c r="B41">
        <v>129</v>
      </c>
    </row>
    <row r="42" spans="2:15" x14ac:dyDescent="0.25">
      <c r="B42">
        <v>145</v>
      </c>
      <c r="F42" t="s">
        <v>78</v>
      </c>
      <c r="G42" t="s">
        <v>118</v>
      </c>
      <c r="H42" t="s">
        <v>83</v>
      </c>
      <c r="I42" t="s">
        <v>90</v>
      </c>
      <c r="J42" t="s">
        <v>123</v>
      </c>
      <c r="K42" t="s">
        <v>120</v>
      </c>
      <c r="L42" t="s">
        <v>85</v>
      </c>
      <c r="M42" t="s">
        <v>87</v>
      </c>
      <c r="O42">
        <f>POWER(J43-$F$51,2)*I43</f>
        <v>5689.7407000000139</v>
      </c>
    </row>
    <row r="43" spans="2:15" x14ac:dyDescent="0.25">
      <c r="B43">
        <v>155</v>
      </c>
      <c r="F43">
        <v>1</v>
      </c>
      <c r="G43">
        <v>85</v>
      </c>
      <c r="H43">
        <f>G43+$R$8</f>
        <v>113.51</v>
      </c>
      <c r="I43">
        <v>7</v>
      </c>
      <c r="J43">
        <f>(G43+H43)/2</f>
        <v>99.254999999999995</v>
      </c>
      <c r="K43">
        <f>I43/20</f>
        <v>0.35</v>
      </c>
      <c r="L43">
        <f>I43</f>
        <v>7</v>
      </c>
      <c r="M43">
        <f>K43</f>
        <v>0.35</v>
      </c>
      <c r="O43">
        <f t="shared" ref="O43:O46" si="5">POWER(J44-$F$51,2)*I44</f>
        <v>1.6155871338926322E-27</v>
      </c>
    </row>
    <row r="44" spans="2:15" x14ac:dyDescent="0.25">
      <c r="B44">
        <v>159</v>
      </c>
      <c r="F44" s="10">
        <v>2</v>
      </c>
      <c r="G44" s="10">
        <f>H43</f>
        <v>113.51</v>
      </c>
      <c r="H44" s="10">
        <f t="shared" ref="H44:H46" si="6">G44+$R$8</f>
        <v>142.02000000000001</v>
      </c>
      <c r="I44" s="10">
        <v>8</v>
      </c>
      <c r="J44" s="10">
        <f t="shared" ref="J44:J46" si="7">(G44+H44)/2</f>
        <v>127.76500000000001</v>
      </c>
      <c r="K44" s="10">
        <f t="shared" ref="K44:K46" si="8">I44/20</f>
        <v>0.4</v>
      </c>
      <c r="L44" s="10">
        <f>L43+I44</f>
        <v>15</v>
      </c>
      <c r="M44" s="10">
        <f>M43+K44</f>
        <v>0.75</v>
      </c>
      <c r="O44">
        <f t="shared" si="5"/>
        <v>2438.4602999999961</v>
      </c>
    </row>
    <row r="45" spans="2:15" x14ac:dyDescent="0.25">
      <c r="B45">
        <v>197</v>
      </c>
      <c r="F45">
        <v>3</v>
      </c>
      <c r="G45">
        <f t="shared" ref="G45:G46" si="9">H44</f>
        <v>142.02000000000001</v>
      </c>
      <c r="H45">
        <f t="shared" si="6"/>
        <v>170.53</v>
      </c>
      <c r="I45">
        <v>3</v>
      </c>
      <c r="J45">
        <f t="shared" si="7"/>
        <v>156.27500000000001</v>
      </c>
      <c r="K45">
        <f t="shared" si="8"/>
        <v>0.15</v>
      </c>
      <c r="L45">
        <f t="shared" ref="L45:L46" si="10">L44+I45</f>
        <v>18</v>
      </c>
      <c r="M45">
        <f t="shared" ref="M45:M46" si="11">M44+K45</f>
        <v>0.9</v>
      </c>
      <c r="O45">
        <f t="shared" si="5"/>
        <v>6502.5607999999929</v>
      </c>
    </row>
    <row r="46" spans="2:15" x14ac:dyDescent="0.25">
      <c r="B46">
        <v>199</v>
      </c>
      <c r="F46">
        <v>4</v>
      </c>
      <c r="G46">
        <f t="shared" si="9"/>
        <v>170.53</v>
      </c>
      <c r="H46">
        <f t="shared" si="6"/>
        <v>199.04</v>
      </c>
      <c r="I46">
        <v>2</v>
      </c>
      <c r="J46">
        <f t="shared" si="7"/>
        <v>184.785</v>
      </c>
      <c r="K46">
        <f t="shared" si="8"/>
        <v>0.1</v>
      </c>
      <c r="L46">
        <f t="shared" si="10"/>
        <v>20</v>
      </c>
      <c r="M46">
        <f t="shared" si="11"/>
        <v>1</v>
      </c>
      <c r="O46">
        <f t="shared" si="5"/>
        <v>0</v>
      </c>
    </row>
    <row r="48" spans="2:15" x14ac:dyDescent="0.25">
      <c r="N48" t="s">
        <v>128</v>
      </c>
      <c r="O48">
        <f>SUM(O42:O46)</f>
        <v>14630.761800000004</v>
      </c>
    </row>
    <row r="49" spans="6:11" x14ac:dyDescent="0.25">
      <c r="F49" t="s">
        <v>124</v>
      </c>
    </row>
    <row r="50" spans="6:11" x14ac:dyDescent="0.25">
      <c r="F50" t="s">
        <v>38</v>
      </c>
    </row>
    <row r="51" spans="6:11" x14ac:dyDescent="0.25">
      <c r="F51">
        <f>SUMPRODUCT(I43:I46,J43:J46)/20</f>
        <v>127.76500000000003</v>
      </c>
    </row>
    <row r="52" spans="6:11" x14ac:dyDescent="0.25">
      <c r="J52" t="s">
        <v>54</v>
      </c>
      <c r="K52">
        <f>O48/19</f>
        <v>770.04009473684232</v>
      </c>
    </row>
    <row r="53" spans="6:11" x14ac:dyDescent="0.25">
      <c r="F53" t="s">
        <v>40</v>
      </c>
      <c r="G53">
        <f>J44</f>
        <v>127.76500000000001</v>
      </c>
    </row>
    <row r="54" spans="6:11" x14ac:dyDescent="0.25">
      <c r="F54" t="s">
        <v>63</v>
      </c>
      <c r="G54">
        <f>G57-G56</f>
        <v>28.510000000000005</v>
      </c>
    </row>
    <row r="55" spans="6:11" x14ac:dyDescent="0.25">
      <c r="F55" t="s">
        <v>39</v>
      </c>
      <c r="G55">
        <f>G56+(28.51)*(G59/G58)</f>
        <v>127.765</v>
      </c>
      <c r="J55" t="s">
        <v>129</v>
      </c>
      <c r="K55">
        <f>SQRT(K52)</f>
        <v>27.749596298628244</v>
      </c>
    </row>
    <row r="56" spans="6:11" x14ac:dyDescent="0.25">
      <c r="F56" t="s">
        <v>110</v>
      </c>
      <c r="G56">
        <v>113.51</v>
      </c>
    </row>
    <row r="57" spans="6:11" x14ac:dyDescent="0.25">
      <c r="F57" t="s">
        <v>125</v>
      </c>
      <c r="G57">
        <v>142.02000000000001</v>
      </c>
    </row>
    <row r="58" spans="6:11" x14ac:dyDescent="0.25">
      <c r="F58" t="s">
        <v>126</v>
      </c>
      <c r="G58">
        <v>8</v>
      </c>
    </row>
    <row r="59" spans="6:11" x14ac:dyDescent="0.25">
      <c r="F59" t="s">
        <v>127</v>
      </c>
      <c r="G59">
        <v>4</v>
      </c>
    </row>
  </sheetData>
  <sortState xmlns:xlrd2="http://schemas.microsoft.com/office/spreadsheetml/2017/richdata2" ref="P18:P20">
    <sortCondition ref="P18"/>
  </sortState>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EBDE7-3C45-4508-96BF-62A2FAF9F2D5}">
  <dimension ref="A1:H41"/>
  <sheetViews>
    <sheetView workbookViewId="0">
      <selection activeCell="H15" sqref="H15"/>
    </sheetView>
  </sheetViews>
  <sheetFormatPr baseColWidth="10" defaultRowHeight="15" x14ac:dyDescent="0.25"/>
  <cols>
    <col min="4" max="4" width="28.42578125" customWidth="1"/>
  </cols>
  <sheetData>
    <row r="1" spans="1:8" x14ac:dyDescent="0.25">
      <c r="A1" t="s">
        <v>25</v>
      </c>
    </row>
    <row r="2" spans="1:8" x14ac:dyDescent="0.25">
      <c r="A2">
        <v>17</v>
      </c>
    </row>
    <row r="3" spans="1:8" x14ac:dyDescent="0.25">
      <c r="A3">
        <v>15</v>
      </c>
    </row>
    <row r="4" spans="1:8" x14ac:dyDescent="0.25">
      <c r="A4">
        <v>20</v>
      </c>
    </row>
    <row r="5" spans="1:8" x14ac:dyDescent="0.25">
      <c r="A5">
        <v>29</v>
      </c>
    </row>
    <row r="6" spans="1:8" x14ac:dyDescent="0.25">
      <c r="A6">
        <v>19</v>
      </c>
    </row>
    <row r="7" spans="1:8" x14ac:dyDescent="0.25">
      <c r="A7">
        <v>18</v>
      </c>
    </row>
    <row r="8" spans="1:8" ht="15.75" thickBot="1" x14ac:dyDescent="0.3">
      <c r="A8">
        <v>22</v>
      </c>
    </row>
    <row r="9" spans="1:8" x14ac:dyDescent="0.25">
      <c r="A9">
        <v>25</v>
      </c>
      <c r="D9" s="4" t="s">
        <v>25</v>
      </c>
      <c r="E9" s="4"/>
    </row>
    <row r="10" spans="1:8" x14ac:dyDescent="0.25">
      <c r="A10">
        <v>27</v>
      </c>
      <c r="D10" s="2"/>
      <c r="E10" s="2"/>
    </row>
    <row r="11" spans="1:8" x14ac:dyDescent="0.25">
      <c r="A11">
        <v>9</v>
      </c>
      <c r="D11" s="2" t="s">
        <v>38</v>
      </c>
      <c r="E11" s="2">
        <v>19.600000000000001</v>
      </c>
    </row>
    <row r="12" spans="1:8" x14ac:dyDescent="0.25">
      <c r="A12">
        <v>24</v>
      </c>
      <c r="D12" s="2" t="s">
        <v>58</v>
      </c>
      <c r="E12" s="2">
        <v>0.87177978870813477</v>
      </c>
    </row>
    <row r="13" spans="1:8" x14ac:dyDescent="0.25">
      <c r="A13">
        <v>20</v>
      </c>
      <c r="D13" s="2" t="s">
        <v>39</v>
      </c>
      <c r="E13" s="2">
        <v>19.5</v>
      </c>
    </row>
    <row r="14" spans="1:8" x14ac:dyDescent="0.25">
      <c r="A14">
        <v>17</v>
      </c>
      <c r="D14" s="2" t="s">
        <v>40</v>
      </c>
      <c r="E14" s="2">
        <v>24</v>
      </c>
      <c r="H14" t="s">
        <v>136</v>
      </c>
    </row>
    <row r="15" spans="1:8" x14ac:dyDescent="0.25">
      <c r="A15">
        <v>6</v>
      </c>
      <c r="D15" s="2" t="s">
        <v>59</v>
      </c>
      <c r="E15" s="2">
        <v>5.5136195008360893</v>
      </c>
    </row>
    <row r="16" spans="1:8" x14ac:dyDescent="0.25">
      <c r="A16">
        <v>24</v>
      </c>
      <c r="D16" s="2" t="s">
        <v>60</v>
      </c>
      <c r="E16" s="2">
        <v>30.400000000000009</v>
      </c>
    </row>
    <row r="17" spans="1:5" x14ac:dyDescent="0.25">
      <c r="A17">
        <v>14</v>
      </c>
      <c r="D17" s="2" t="s">
        <v>61</v>
      </c>
      <c r="E17" s="2">
        <v>-1.2520918082954857E-2</v>
      </c>
    </row>
    <row r="18" spans="1:5" x14ac:dyDescent="0.25">
      <c r="A18">
        <v>15</v>
      </c>
      <c r="D18" s="2" t="s">
        <v>62</v>
      </c>
      <c r="E18" s="2">
        <v>-0.24745495575614876</v>
      </c>
    </row>
    <row r="19" spans="1:5" x14ac:dyDescent="0.25">
      <c r="A19">
        <v>23</v>
      </c>
      <c r="D19" s="2" t="s">
        <v>63</v>
      </c>
      <c r="E19" s="2">
        <v>25</v>
      </c>
    </row>
    <row r="20" spans="1:5" x14ac:dyDescent="0.25">
      <c r="A20">
        <v>24</v>
      </c>
      <c r="D20" s="2" t="s">
        <v>64</v>
      </c>
      <c r="E20" s="2">
        <v>6</v>
      </c>
    </row>
    <row r="21" spans="1:5" x14ac:dyDescent="0.25">
      <c r="A21">
        <v>26</v>
      </c>
      <c r="D21" s="2" t="s">
        <v>65</v>
      </c>
      <c r="E21" s="2">
        <v>31</v>
      </c>
    </row>
    <row r="22" spans="1:5" x14ac:dyDescent="0.25">
      <c r="A22">
        <v>19</v>
      </c>
      <c r="D22" s="2" t="s">
        <v>66</v>
      </c>
      <c r="E22" s="2">
        <v>784</v>
      </c>
    </row>
    <row r="23" spans="1:5" ht="15.75" thickBot="1" x14ac:dyDescent="0.3">
      <c r="A23">
        <v>23</v>
      </c>
      <c r="D23" s="3" t="s">
        <v>67</v>
      </c>
      <c r="E23" s="3">
        <v>40</v>
      </c>
    </row>
    <row r="24" spans="1:5" x14ac:dyDescent="0.25">
      <c r="A24">
        <v>28</v>
      </c>
      <c r="D24" s="2" t="s">
        <v>135</v>
      </c>
      <c r="E24">
        <f>(E15/E11)*100</f>
        <v>28.130711738959636</v>
      </c>
    </row>
    <row r="25" spans="1:5" x14ac:dyDescent="0.25">
      <c r="A25">
        <v>19</v>
      </c>
    </row>
    <row r="26" spans="1:5" x14ac:dyDescent="0.25">
      <c r="A26">
        <v>16</v>
      </c>
    </row>
    <row r="27" spans="1:5" x14ac:dyDescent="0.25">
      <c r="A27">
        <v>22</v>
      </c>
    </row>
    <row r="28" spans="1:5" x14ac:dyDescent="0.25">
      <c r="A28">
        <v>24</v>
      </c>
    </row>
    <row r="29" spans="1:5" x14ac:dyDescent="0.25">
      <c r="A29">
        <v>17</v>
      </c>
    </row>
    <row r="30" spans="1:5" x14ac:dyDescent="0.25">
      <c r="A30">
        <v>20</v>
      </c>
    </row>
    <row r="31" spans="1:5" x14ac:dyDescent="0.25">
      <c r="A31">
        <v>13</v>
      </c>
    </row>
    <row r="32" spans="1:5" x14ac:dyDescent="0.25">
      <c r="A32">
        <v>19</v>
      </c>
    </row>
    <row r="33" spans="1:1" x14ac:dyDescent="0.25">
      <c r="A33">
        <v>10</v>
      </c>
    </row>
    <row r="34" spans="1:1" x14ac:dyDescent="0.25">
      <c r="A34">
        <v>23</v>
      </c>
    </row>
    <row r="35" spans="1:1" x14ac:dyDescent="0.25">
      <c r="A35">
        <v>18</v>
      </c>
    </row>
    <row r="36" spans="1:1" x14ac:dyDescent="0.25">
      <c r="A36">
        <v>31</v>
      </c>
    </row>
    <row r="37" spans="1:1" x14ac:dyDescent="0.25">
      <c r="A37">
        <v>13</v>
      </c>
    </row>
    <row r="38" spans="1:1" x14ac:dyDescent="0.25">
      <c r="A38">
        <v>20</v>
      </c>
    </row>
    <row r="39" spans="1:1" x14ac:dyDescent="0.25">
      <c r="A39">
        <v>17</v>
      </c>
    </row>
    <row r="40" spans="1:1" x14ac:dyDescent="0.25">
      <c r="A40">
        <v>24</v>
      </c>
    </row>
    <row r="41" spans="1:1" x14ac:dyDescent="0.25">
      <c r="A41">
        <v>14</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BB34F-A0D1-45ED-96F1-3D5195AA4973}">
  <dimension ref="A1:J41"/>
  <sheetViews>
    <sheetView workbookViewId="0">
      <selection activeCell="F18" sqref="F18"/>
    </sheetView>
  </sheetViews>
  <sheetFormatPr baseColWidth="10" defaultRowHeight="15" x14ac:dyDescent="0.25"/>
  <cols>
    <col min="6" max="6" width="13.85546875" customWidth="1"/>
    <col min="7" max="7" width="15" customWidth="1"/>
    <col min="8" max="8" width="21.42578125" customWidth="1"/>
    <col min="9" max="9" width="24.5703125" customWidth="1"/>
    <col min="10" max="10" width="28.28515625" customWidth="1"/>
  </cols>
  <sheetData>
    <row r="1" spans="1:10" x14ac:dyDescent="0.25">
      <c r="A1" t="s">
        <v>26</v>
      </c>
    </row>
    <row r="2" spans="1:10" x14ac:dyDescent="0.25">
      <c r="A2">
        <v>24.1</v>
      </c>
    </row>
    <row r="3" spans="1:10" x14ac:dyDescent="0.25">
      <c r="A3">
        <v>25</v>
      </c>
    </row>
    <row r="4" spans="1:10" x14ac:dyDescent="0.25">
      <c r="A4">
        <v>24.8</v>
      </c>
    </row>
    <row r="5" spans="1:10" x14ac:dyDescent="0.25">
      <c r="A5">
        <v>24.3</v>
      </c>
    </row>
    <row r="6" spans="1:10" x14ac:dyDescent="0.25">
      <c r="A6">
        <v>24.2</v>
      </c>
      <c r="D6" t="s">
        <v>63</v>
      </c>
      <c r="E6">
        <f>B10-B9</f>
        <v>2.5</v>
      </c>
      <c r="G6" t="s">
        <v>119</v>
      </c>
      <c r="H6">
        <f>(E6/6)</f>
        <v>0.41666666666666669</v>
      </c>
    </row>
    <row r="7" spans="1:10" x14ac:dyDescent="0.25">
      <c r="A7">
        <v>25.3</v>
      </c>
      <c r="D7" t="s">
        <v>130</v>
      </c>
      <c r="E7">
        <f>SQRT(40)</f>
        <v>6.324555320336759</v>
      </c>
    </row>
    <row r="8" spans="1:10" x14ac:dyDescent="0.25">
      <c r="A8">
        <v>24.2</v>
      </c>
    </row>
    <row r="9" spans="1:10" x14ac:dyDescent="0.25">
      <c r="A9">
        <v>23.6</v>
      </c>
      <c r="B9">
        <f>MIN(A2:A41)</f>
        <v>23.3</v>
      </c>
      <c r="D9" t="s">
        <v>81</v>
      </c>
      <c r="E9" t="s">
        <v>131</v>
      </c>
      <c r="F9" t="s">
        <v>132</v>
      </c>
      <c r="G9" t="s">
        <v>133</v>
      </c>
      <c r="H9" t="s">
        <v>85</v>
      </c>
      <c r="I9" t="s">
        <v>120</v>
      </c>
      <c r="J9" t="s">
        <v>134</v>
      </c>
    </row>
    <row r="10" spans="1:10" x14ac:dyDescent="0.25">
      <c r="A10">
        <v>24.5</v>
      </c>
      <c r="B10">
        <f>MAX(A2:A41)</f>
        <v>25.8</v>
      </c>
      <c r="D10">
        <v>1</v>
      </c>
      <c r="E10">
        <f>B9</f>
        <v>23.3</v>
      </c>
      <c r="F10">
        <f>E10+$H$6</f>
        <v>23.716666666666669</v>
      </c>
      <c r="G10">
        <v>2</v>
      </c>
      <c r="H10">
        <f>G10</f>
        <v>2</v>
      </c>
      <c r="I10">
        <f>G10/40</f>
        <v>0.05</v>
      </c>
      <c r="J10">
        <f>I10</f>
        <v>0.05</v>
      </c>
    </row>
    <row r="11" spans="1:10" x14ac:dyDescent="0.25">
      <c r="A11">
        <v>24.4</v>
      </c>
      <c r="D11">
        <v>2</v>
      </c>
      <c r="E11">
        <f>F10</f>
        <v>23.716666666666669</v>
      </c>
      <c r="F11">
        <f>E11+$H$6</f>
        <v>24.133333333333336</v>
      </c>
      <c r="G11">
        <v>8</v>
      </c>
      <c r="H11">
        <f>H10+G11</f>
        <v>10</v>
      </c>
      <c r="I11">
        <f t="shared" ref="I11:I15" si="0">G11/40</f>
        <v>0.2</v>
      </c>
      <c r="J11">
        <f>J10+I11</f>
        <v>0.25</v>
      </c>
    </row>
    <row r="12" spans="1:10" x14ac:dyDescent="0.25">
      <c r="A12">
        <v>24.5</v>
      </c>
      <c r="D12">
        <v>3</v>
      </c>
      <c r="E12">
        <f t="shared" ref="E12:E15" si="1">F11</f>
        <v>24.133333333333336</v>
      </c>
      <c r="F12">
        <f t="shared" ref="F12:F15" si="2">E12+$H$6</f>
        <v>24.550000000000004</v>
      </c>
      <c r="G12">
        <v>12</v>
      </c>
      <c r="H12">
        <f t="shared" ref="H12:H15" si="3">H11+G12</f>
        <v>22</v>
      </c>
      <c r="I12">
        <f t="shared" si="0"/>
        <v>0.3</v>
      </c>
      <c r="J12">
        <f t="shared" ref="J12:J15" si="4">J11+I12</f>
        <v>0.55000000000000004</v>
      </c>
    </row>
    <row r="13" spans="1:10" x14ac:dyDescent="0.25">
      <c r="A13">
        <v>24.3</v>
      </c>
      <c r="D13">
        <v>4</v>
      </c>
      <c r="E13">
        <f t="shared" si="1"/>
        <v>24.550000000000004</v>
      </c>
      <c r="F13">
        <f t="shared" si="2"/>
        <v>24.966666666666672</v>
      </c>
      <c r="G13">
        <v>8</v>
      </c>
      <c r="H13">
        <f t="shared" si="3"/>
        <v>30</v>
      </c>
      <c r="I13">
        <f t="shared" si="0"/>
        <v>0.2</v>
      </c>
      <c r="J13">
        <f t="shared" si="4"/>
        <v>0.75</v>
      </c>
    </row>
    <row r="14" spans="1:10" x14ac:dyDescent="0.25">
      <c r="A14">
        <v>24</v>
      </c>
      <c r="D14">
        <v>5</v>
      </c>
      <c r="E14">
        <f t="shared" si="1"/>
        <v>24.966666666666672</v>
      </c>
      <c r="F14">
        <f t="shared" si="2"/>
        <v>25.38333333333334</v>
      </c>
      <c r="G14">
        <v>8</v>
      </c>
      <c r="H14">
        <f t="shared" si="3"/>
        <v>38</v>
      </c>
      <c r="I14">
        <f t="shared" si="0"/>
        <v>0.2</v>
      </c>
      <c r="J14">
        <f t="shared" si="4"/>
        <v>0.95</v>
      </c>
    </row>
    <row r="15" spans="1:10" x14ac:dyDescent="0.25">
      <c r="A15">
        <v>23.8</v>
      </c>
      <c r="D15">
        <v>6</v>
      </c>
      <c r="E15">
        <f t="shared" si="1"/>
        <v>25.38333333333334</v>
      </c>
      <c r="F15" s="11">
        <f t="shared" si="2"/>
        <v>25.800000000000008</v>
      </c>
      <c r="G15">
        <v>2</v>
      </c>
      <c r="H15">
        <f t="shared" si="3"/>
        <v>40</v>
      </c>
      <c r="I15">
        <f t="shared" si="0"/>
        <v>0.05</v>
      </c>
      <c r="J15">
        <f t="shared" si="4"/>
        <v>1</v>
      </c>
    </row>
    <row r="16" spans="1:10" x14ac:dyDescent="0.25">
      <c r="A16">
        <v>23.8</v>
      </c>
    </row>
    <row r="17" spans="1:1" x14ac:dyDescent="0.25">
      <c r="A17">
        <v>25.3</v>
      </c>
    </row>
    <row r="18" spans="1:1" x14ac:dyDescent="0.25">
      <c r="A18">
        <v>24.5</v>
      </c>
    </row>
    <row r="19" spans="1:1" x14ac:dyDescent="0.25">
      <c r="A19">
        <v>24.6</v>
      </c>
    </row>
    <row r="20" spans="1:1" x14ac:dyDescent="0.25">
      <c r="A20">
        <v>24</v>
      </c>
    </row>
    <row r="21" spans="1:1" x14ac:dyDescent="0.25">
      <c r="A21">
        <v>25.2</v>
      </c>
    </row>
    <row r="22" spans="1:1" x14ac:dyDescent="0.25">
      <c r="A22">
        <v>25.2</v>
      </c>
    </row>
    <row r="23" spans="1:1" x14ac:dyDescent="0.25">
      <c r="A23">
        <v>24.4</v>
      </c>
    </row>
    <row r="24" spans="1:1" x14ac:dyDescent="0.25">
      <c r="A24">
        <v>24.7</v>
      </c>
    </row>
    <row r="25" spans="1:1" x14ac:dyDescent="0.25">
      <c r="A25">
        <v>24.1</v>
      </c>
    </row>
    <row r="26" spans="1:1" x14ac:dyDescent="0.25">
      <c r="A26">
        <v>24.6</v>
      </c>
    </row>
    <row r="27" spans="1:1" x14ac:dyDescent="0.25">
      <c r="A27">
        <v>24.9</v>
      </c>
    </row>
    <row r="28" spans="1:1" x14ac:dyDescent="0.25">
      <c r="A28">
        <v>24.1</v>
      </c>
    </row>
    <row r="29" spans="1:1" x14ac:dyDescent="0.25">
      <c r="A29">
        <v>25.8</v>
      </c>
    </row>
    <row r="30" spans="1:1" x14ac:dyDescent="0.25">
      <c r="A30">
        <v>24.2</v>
      </c>
    </row>
    <row r="31" spans="1:1" x14ac:dyDescent="0.25">
      <c r="A31">
        <v>24.8</v>
      </c>
    </row>
    <row r="32" spans="1:1" x14ac:dyDescent="0.25">
      <c r="A32">
        <v>24.1</v>
      </c>
    </row>
    <row r="33" spans="1:1" x14ac:dyDescent="0.25">
      <c r="A33">
        <v>25.6</v>
      </c>
    </row>
    <row r="34" spans="1:1" x14ac:dyDescent="0.25">
      <c r="A34">
        <v>24.5</v>
      </c>
    </row>
    <row r="35" spans="1:1" x14ac:dyDescent="0.25">
      <c r="A35">
        <v>25.1</v>
      </c>
    </row>
    <row r="36" spans="1:1" x14ac:dyDescent="0.25">
      <c r="A36">
        <v>24.6</v>
      </c>
    </row>
    <row r="37" spans="1:1" x14ac:dyDescent="0.25">
      <c r="A37">
        <v>24.3</v>
      </c>
    </row>
    <row r="38" spans="1:1" x14ac:dyDescent="0.25">
      <c r="A38">
        <v>25.2</v>
      </c>
    </row>
    <row r="39" spans="1:1" x14ac:dyDescent="0.25">
      <c r="A39">
        <v>24.7</v>
      </c>
    </row>
    <row r="40" spans="1:1" x14ac:dyDescent="0.25">
      <c r="A40">
        <v>23.3</v>
      </c>
    </row>
    <row r="41" spans="1:1" x14ac:dyDescent="0.25">
      <c r="A41">
        <v>25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701CC-2E7F-4BE7-A204-58C811D1C369}">
  <dimension ref="A1:A40"/>
  <sheetViews>
    <sheetView workbookViewId="0">
      <selection activeCell="A41" sqref="A41"/>
    </sheetView>
  </sheetViews>
  <sheetFormatPr baseColWidth="10" defaultRowHeight="15" x14ac:dyDescent="0.25"/>
  <sheetData>
    <row r="1" spans="1:1" x14ac:dyDescent="0.25">
      <c r="A1" t="s">
        <v>35</v>
      </c>
    </row>
    <row r="2" spans="1:1" x14ac:dyDescent="0.25">
      <c r="A2">
        <v>74</v>
      </c>
    </row>
    <row r="3" spans="1:1" x14ac:dyDescent="0.25">
      <c r="A3">
        <v>89</v>
      </c>
    </row>
    <row r="4" spans="1:1" x14ac:dyDescent="0.25">
      <c r="A4">
        <v>82</v>
      </c>
    </row>
    <row r="5" spans="1:1" x14ac:dyDescent="0.25">
      <c r="A5">
        <v>64</v>
      </c>
    </row>
    <row r="6" spans="1:1" x14ac:dyDescent="0.25">
      <c r="A6">
        <v>72</v>
      </c>
    </row>
    <row r="7" spans="1:1" x14ac:dyDescent="0.25">
      <c r="A7">
        <v>84</v>
      </c>
    </row>
    <row r="8" spans="1:1" x14ac:dyDescent="0.25">
      <c r="A8">
        <v>66</v>
      </c>
    </row>
    <row r="9" spans="1:1" x14ac:dyDescent="0.25">
      <c r="A9">
        <v>84</v>
      </c>
    </row>
    <row r="10" spans="1:1" x14ac:dyDescent="0.25">
      <c r="A10">
        <v>69</v>
      </c>
    </row>
    <row r="11" spans="1:1" x14ac:dyDescent="0.25">
      <c r="A11">
        <v>81</v>
      </c>
    </row>
    <row r="12" spans="1:1" x14ac:dyDescent="0.25">
      <c r="A12">
        <v>71</v>
      </c>
    </row>
    <row r="13" spans="1:1" x14ac:dyDescent="0.25">
      <c r="A13">
        <v>74</v>
      </c>
    </row>
    <row r="14" spans="1:1" x14ac:dyDescent="0.25">
      <c r="A14">
        <v>60</v>
      </c>
    </row>
    <row r="15" spans="1:1" x14ac:dyDescent="0.25">
      <c r="A15">
        <v>63</v>
      </c>
    </row>
    <row r="16" spans="1:1" x14ac:dyDescent="0.25">
      <c r="A16">
        <v>98</v>
      </c>
    </row>
    <row r="17" spans="1:1" x14ac:dyDescent="0.25">
      <c r="A17">
        <v>70</v>
      </c>
    </row>
    <row r="18" spans="1:1" x14ac:dyDescent="0.25">
      <c r="A18">
        <v>95</v>
      </c>
    </row>
    <row r="19" spans="1:1" x14ac:dyDescent="0.25">
      <c r="A19">
        <v>82</v>
      </c>
    </row>
    <row r="20" spans="1:1" x14ac:dyDescent="0.25">
      <c r="A20">
        <v>81</v>
      </c>
    </row>
    <row r="21" spans="1:1" x14ac:dyDescent="0.25">
      <c r="A21">
        <v>70</v>
      </c>
    </row>
    <row r="22" spans="1:1" x14ac:dyDescent="0.25">
      <c r="A22">
        <v>69</v>
      </c>
    </row>
    <row r="23" spans="1:1" x14ac:dyDescent="0.25">
      <c r="A23">
        <v>66</v>
      </c>
    </row>
    <row r="24" spans="1:1" x14ac:dyDescent="0.25">
      <c r="A24">
        <v>93</v>
      </c>
    </row>
    <row r="25" spans="1:1" x14ac:dyDescent="0.25">
      <c r="A25">
        <v>85</v>
      </c>
    </row>
    <row r="26" spans="1:1" x14ac:dyDescent="0.25">
      <c r="A26">
        <v>72</v>
      </c>
    </row>
    <row r="27" spans="1:1" x14ac:dyDescent="0.25">
      <c r="A27">
        <v>81</v>
      </c>
    </row>
    <row r="28" spans="1:1" x14ac:dyDescent="0.25">
      <c r="A28">
        <v>90</v>
      </c>
    </row>
    <row r="29" spans="1:1" x14ac:dyDescent="0.25">
      <c r="A29">
        <v>89</v>
      </c>
    </row>
    <row r="30" spans="1:1" x14ac:dyDescent="0.25">
      <c r="A30">
        <v>80</v>
      </c>
    </row>
    <row r="31" spans="1:1" x14ac:dyDescent="0.25">
      <c r="A31">
        <v>87</v>
      </c>
    </row>
    <row r="32" spans="1:1" x14ac:dyDescent="0.25">
      <c r="A32">
        <v>88</v>
      </c>
    </row>
    <row r="33" spans="1:1" x14ac:dyDescent="0.25">
      <c r="A33">
        <v>80</v>
      </c>
    </row>
    <row r="34" spans="1:1" x14ac:dyDescent="0.25">
      <c r="A34">
        <v>85</v>
      </c>
    </row>
    <row r="35" spans="1:1" x14ac:dyDescent="0.25">
      <c r="A35">
        <v>67</v>
      </c>
    </row>
    <row r="36" spans="1:1" x14ac:dyDescent="0.25">
      <c r="A36">
        <v>81</v>
      </c>
    </row>
    <row r="37" spans="1:1" x14ac:dyDescent="0.25">
      <c r="A37">
        <v>68</v>
      </c>
    </row>
    <row r="38" spans="1:1" x14ac:dyDescent="0.25">
      <c r="A38">
        <v>85</v>
      </c>
    </row>
    <row r="39" spans="1:1" x14ac:dyDescent="0.25">
      <c r="A39">
        <v>81</v>
      </c>
    </row>
    <row r="40" spans="1:1" x14ac:dyDescent="0.25">
      <c r="A40">
        <v>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0345C-AF71-4A18-9B52-827353CE60BB}">
  <dimension ref="A1:A32"/>
  <sheetViews>
    <sheetView topLeftCell="A25" workbookViewId="0">
      <selection activeCell="J1" sqref="J1"/>
    </sheetView>
  </sheetViews>
  <sheetFormatPr baseColWidth="10" defaultRowHeight="15" x14ac:dyDescent="0.25"/>
  <sheetData>
    <row r="1" spans="1:1" x14ac:dyDescent="0.25">
      <c r="A1" t="s">
        <v>36</v>
      </c>
    </row>
    <row r="2" spans="1:1" x14ac:dyDescent="0.25">
      <c r="A2">
        <v>94</v>
      </c>
    </row>
    <row r="3" spans="1:1" x14ac:dyDescent="0.25">
      <c r="A3">
        <v>95</v>
      </c>
    </row>
    <row r="4" spans="1:1" x14ac:dyDescent="0.25">
      <c r="A4">
        <v>128</v>
      </c>
    </row>
    <row r="5" spans="1:1" x14ac:dyDescent="0.25">
      <c r="A5">
        <v>125</v>
      </c>
    </row>
    <row r="6" spans="1:1" x14ac:dyDescent="0.25">
      <c r="A6">
        <v>104</v>
      </c>
    </row>
    <row r="7" spans="1:1" x14ac:dyDescent="0.25">
      <c r="A7">
        <v>162</v>
      </c>
    </row>
    <row r="8" spans="1:1" x14ac:dyDescent="0.25">
      <c r="A8">
        <v>90</v>
      </c>
    </row>
    <row r="9" spans="1:1" x14ac:dyDescent="0.25">
      <c r="A9">
        <v>92</v>
      </c>
    </row>
    <row r="10" spans="1:1" x14ac:dyDescent="0.25">
      <c r="A10">
        <v>116</v>
      </c>
    </row>
    <row r="11" spans="1:1" x14ac:dyDescent="0.25">
      <c r="A11">
        <v>77</v>
      </c>
    </row>
    <row r="12" spans="1:1" x14ac:dyDescent="0.25">
      <c r="A12">
        <v>95</v>
      </c>
    </row>
    <row r="13" spans="1:1" x14ac:dyDescent="0.25">
      <c r="A13">
        <v>109</v>
      </c>
    </row>
    <row r="14" spans="1:1" x14ac:dyDescent="0.25">
      <c r="A14">
        <v>138</v>
      </c>
    </row>
    <row r="15" spans="1:1" x14ac:dyDescent="0.25">
      <c r="A15">
        <v>90</v>
      </c>
    </row>
    <row r="16" spans="1:1" x14ac:dyDescent="0.25">
      <c r="A16">
        <v>93</v>
      </c>
    </row>
    <row r="17" spans="1:1" x14ac:dyDescent="0.25">
      <c r="A17">
        <v>95</v>
      </c>
    </row>
    <row r="18" spans="1:1" x14ac:dyDescent="0.25">
      <c r="A18">
        <v>91</v>
      </c>
    </row>
    <row r="19" spans="1:1" x14ac:dyDescent="0.25">
      <c r="A19">
        <v>116</v>
      </c>
    </row>
    <row r="20" spans="1:1" x14ac:dyDescent="0.25">
      <c r="A20">
        <v>102</v>
      </c>
    </row>
    <row r="21" spans="1:1" x14ac:dyDescent="0.25">
      <c r="A21">
        <v>110</v>
      </c>
    </row>
    <row r="22" spans="1:1" x14ac:dyDescent="0.25">
      <c r="A22">
        <v>113</v>
      </c>
    </row>
    <row r="23" spans="1:1" x14ac:dyDescent="0.25">
      <c r="A23">
        <v>90</v>
      </c>
    </row>
    <row r="24" spans="1:1" x14ac:dyDescent="0.25">
      <c r="A24">
        <v>103</v>
      </c>
    </row>
    <row r="25" spans="1:1" x14ac:dyDescent="0.25">
      <c r="A25">
        <v>120</v>
      </c>
    </row>
    <row r="26" spans="1:1" x14ac:dyDescent="0.25">
      <c r="A26">
        <v>91</v>
      </c>
    </row>
    <row r="27" spans="1:1" x14ac:dyDescent="0.25">
      <c r="A27">
        <v>195</v>
      </c>
    </row>
    <row r="28" spans="1:1" x14ac:dyDescent="0.25">
      <c r="A28">
        <v>121</v>
      </c>
    </row>
    <row r="29" spans="1:1" x14ac:dyDescent="0.25">
      <c r="A29">
        <v>124</v>
      </c>
    </row>
    <row r="30" spans="1:1" x14ac:dyDescent="0.25">
      <c r="A30">
        <v>135</v>
      </c>
    </row>
    <row r="31" spans="1:1" x14ac:dyDescent="0.25">
      <c r="A31">
        <v>142</v>
      </c>
    </row>
    <row r="32" spans="1:1" x14ac:dyDescent="0.25">
      <c r="A32">
        <v>135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CFFB6856988F84FAD5FB5AAD9B916DF" ma:contentTypeVersion="0" ma:contentTypeDescription="Crear nuevo documento." ma:contentTypeScope="" ma:versionID="938859e455dbcf7cc976285ab31925fe">
  <xsd:schema xmlns:xsd="http://www.w3.org/2001/XMLSchema" xmlns:xs="http://www.w3.org/2001/XMLSchema" xmlns:p="http://schemas.microsoft.com/office/2006/metadata/properties" targetNamespace="http://schemas.microsoft.com/office/2006/metadata/properties" ma:root="true" ma:fieldsID="986dcc55fc7de7b749655be5365d3ef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3C6429-077B-4FAC-B9A7-1392C6B79E7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CB675E8-399C-41C5-AEEB-1355FE9206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21CADAE-8E6C-4C0A-AD95-746FA0DBC6B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IQ</vt:lpstr>
      <vt:lpstr>resistencia</vt:lpstr>
      <vt:lpstr>escape</vt:lpstr>
      <vt:lpstr>tensión</vt:lpstr>
      <vt:lpstr>hoteles</vt:lpstr>
      <vt:lpstr>EmisiónIndustrial</vt:lpstr>
      <vt:lpstr>Gasolina</vt:lpstr>
      <vt:lpstr>Calificaciones</vt:lpstr>
      <vt:lpstr>PelículasEUA</vt:lpstr>
      <vt:lpstr>Enfermeras</vt:lpstr>
      <vt:lpstr>Cojinetes</vt:lpstr>
      <vt:lpstr>Gripes</vt:lpstr>
      <vt:lpstr>Estatura</vt: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Cerda</dc:creator>
  <cp:lastModifiedBy>admin</cp:lastModifiedBy>
  <dcterms:created xsi:type="dcterms:W3CDTF">2020-08-09T16:00:29Z</dcterms:created>
  <dcterms:modified xsi:type="dcterms:W3CDTF">2020-09-20T00:01:17Z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0x0101007CFFB6856988F84FAD5FB5AAD9B916DF</vt:lpwstr>
  </property>
</Properties>
</file>