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ld/Dropbox/Unis/tec/Modelos de optimizacion/canvas/"/>
    </mc:Choice>
  </mc:AlternateContent>
  <xr:revisionPtr revIDLastSave="0" documentId="13_ncr:1_{A7E2F66D-5E04-324C-A119-042BFCCE3536}" xr6:coauthVersionLast="45" xr6:coauthVersionMax="45" xr10:uidLastSave="{00000000-0000-0000-0000-000000000000}"/>
  <bookViews>
    <workbookView xWindow="0" yWindow="460" windowWidth="20480" windowHeight="14900" xr2:uid="{F0BEAA29-0378-4E53-BDE2-70C1F6178FFD}"/>
  </bookViews>
  <sheets>
    <sheet name="Gaermont Destilleries" sheetId="4" r:id="rId1"/>
    <sheet name="Gaermont Destilleries Xsolver" sheetId="10" r:id="rId2"/>
    <sheet name="Gaermont Oils " sheetId="1" r:id="rId3"/>
    <sheet name="Gaermont Oils Sensitivity Rep 1" sheetId="7" state="hidden" r:id="rId4"/>
    <sheet name="Gaermont Oils  (1)" sheetId="6" state="hidden" r:id="rId5"/>
    <sheet name="slnXsolver" sheetId="13" r:id="rId6"/>
    <sheet name="Gaermont Destilleries (3)" sheetId="11" state="hidden" r:id="rId7"/>
    <sheet name="Gaermont Destilleries (4)" sheetId="12" state="hidden" r:id="rId8"/>
  </sheets>
  <definedNames>
    <definedName name="solver_adj" localSheetId="6" hidden="1">'Gaermont Destilleries (3)'!$K$5:$M$7</definedName>
    <definedName name="solver_adj" localSheetId="7" hidden="1">'Gaermont Destilleries (4)'!$O$5:$Q$7</definedName>
    <definedName name="solver_adj" localSheetId="1" hidden="1">'Gaermont Destilleries Xsolver'!$N$6:$V$6</definedName>
    <definedName name="solver_adj" localSheetId="2" hidden="1">'Gaermont Oils '!$D$77:$E$77</definedName>
    <definedName name="solver_adj" localSheetId="4" hidden="1">'Gaermont Oils  (1)'!$AB$55:$AC$55</definedName>
    <definedName name="solver_adj" localSheetId="5" hidden="1">slnXsolver!$B$7:$J$7</definedName>
    <definedName name="solver_cvg" localSheetId="6" hidden="1">0.0001</definedName>
    <definedName name="solver_cvg" localSheetId="7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eng" localSheetId="6" hidden="1">2</definedName>
    <definedName name="solver_eng" localSheetId="7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st" localSheetId="6" hidden="1">1</definedName>
    <definedName name="solver_est" localSheetId="7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6" hidden="1">2147483647</definedName>
    <definedName name="solver_itr" localSheetId="7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6" hidden="1">'Gaermont Destilleries (3)'!$H$12</definedName>
    <definedName name="solver_lhs1" localSheetId="7" hidden="1">'Gaermont Destilleries (4)'!$L$12</definedName>
    <definedName name="solver_lhs1" localSheetId="1" hidden="1">'Gaermont Destilleries Xsolver'!$W$11</definedName>
    <definedName name="solver_lhs1" localSheetId="2" hidden="1">'Gaermont Oils '!$F$80:$F$81</definedName>
    <definedName name="solver_lhs1" localSheetId="4" hidden="1">'Gaermont Oils  (1)'!$AD$58:$AD$59</definedName>
    <definedName name="solver_lhs1" localSheetId="5" hidden="1">slnXsolver!$K$13</definedName>
    <definedName name="solver_lhs2" localSheetId="6" hidden="1">'Gaermont Destilleries (3)'!$H$15</definedName>
    <definedName name="solver_lhs2" localSheetId="7" hidden="1">'Gaermont Destilleries (4)'!$L$14</definedName>
    <definedName name="solver_lhs2" localSheetId="1" hidden="1">'Gaermont Destilleries Xsolver'!$W$12</definedName>
    <definedName name="solver_lhs2" localSheetId="2" hidden="1">'Gaermont Oils '!$F$84:$F$85</definedName>
    <definedName name="solver_lhs2" localSheetId="4" hidden="1">'Gaermont Oils  (1)'!$AD$62:$AD$63</definedName>
    <definedName name="solver_lhs2" localSheetId="5" hidden="1">slnXsolver!$K$14</definedName>
    <definedName name="solver_lhs3" localSheetId="6" hidden="1">'Gaermont Destilleries (3)'!$H$18</definedName>
    <definedName name="solver_lhs3" localSheetId="7" hidden="1">'Gaermont Destilleries (4)'!$L$16</definedName>
    <definedName name="solver_lhs3" localSheetId="1" hidden="1">'Gaermont Destilleries Xsolver'!$W$13</definedName>
    <definedName name="solver_lhs3" localSheetId="2" hidden="1">'Gaermont Oils '!$F$85</definedName>
    <definedName name="solver_lhs3" localSheetId="4" hidden="1">'Gaermont Oils  (1)'!$AD$63</definedName>
    <definedName name="solver_lhs3" localSheetId="5" hidden="1">slnXsolver!$K$15</definedName>
    <definedName name="solver_lhs4" localSheetId="6" hidden="1">'Gaermont Destilleries (3)'!$H$21</definedName>
    <definedName name="solver_lhs4" localSheetId="7" hidden="1">'Gaermont Destilleries (4)'!$L$19</definedName>
    <definedName name="solver_lhs4" localSheetId="1" hidden="1">'Gaermont Destilleries Xsolver'!$W$14</definedName>
    <definedName name="solver_lhs4" localSheetId="5" hidden="1">slnXsolver!$K$16</definedName>
    <definedName name="solver_lhs5" localSheetId="6" hidden="1">'Gaermont Destilleries (3)'!$H$24</definedName>
    <definedName name="solver_lhs5" localSheetId="7" hidden="1">'Gaermont Destilleries (4)'!$L$22</definedName>
    <definedName name="solver_lhs5" localSheetId="1" hidden="1">'Gaermont Destilleries Xsolver'!$W$15</definedName>
    <definedName name="solver_lhs5" localSheetId="5" hidden="1">slnXsolver!$K$17</definedName>
    <definedName name="solver_lhs6" localSheetId="6" hidden="1">'Gaermont Destilleries (3)'!$H$27</definedName>
    <definedName name="solver_lhs6" localSheetId="7" hidden="1">'Gaermont Destilleries (4)'!$L$25</definedName>
    <definedName name="solver_lhs6" localSheetId="1" hidden="1">'Gaermont Destilleries Xsolver'!$W$16</definedName>
    <definedName name="solver_lhs6" localSheetId="5" hidden="1">slnXsolver!$K$9:$K$12</definedName>
    <definedName name="solver_lhs7" localSheetId="6" hidden="1">'Gaermont Destilleries (3)'!$O$5:$O$7</definedName>
    <definedName name="solver_lhs7" localSheetId="7" hidden="1">'Gaermont Destilleries (4)'!$S$5:$S$7</definedName>
    <definedName name="solver_lhs7" localSheetId="1" hidden="1">'Gaermont Destilleries Xsolver'!$W$8:$W$10</definedName>
    <definedName name="solver_lin" localSheetId="2" hidden="1">1</definedName>
    <definedName name="solver_lin" localSheetId="5" hidden="1">1</definedName>
    <definedName name="solver_mip" localSheetId="6" hidden="1">2147483647</definedName>
    <definedName name="solver_mip" localSheetId="7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6" hidden="1">7</definedName>
    <definedName name="solver_num" localSheetId="7" hidden="1">7</definedName>
    <definedName name="solver_num" localSheetId="1" hidden="1">7</definedName>
    <definedName name="solver_num" localSheetId="2" hidden="1">3</definedName>
    <definedName name="solver_num" localSheetId="4" hidden="1">3</definedName>
    <definedName name="solver_num" localSheetId="5" hidden="1">6</definedName>
    <definedName name="solver_nwt" localSheetId="6" hidden="1">1</definedName>
    <definedName name="solver_nwt" localSheetId="7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6" hidden="1">'Gaermont Destilleries (3)'!$O$9</definedName>
    <definedName name="solver_opt" localSheetId="7" hidden="1">'Gaermont Destilleries (4)'!$S$9</definedName>
    <definedName name="solver_opt" localSheetId="1" hidden="1">'Gaermont Destilleries Xsolver'!$W$6</definedName>
    <definedName name="solver_opt" localSheetId="2" hidden="1">'Gaermont Oils '!$F$77</definedName>
    <definedName name="solver_opt" localSheetId="4" hidden="1">'Gaermont Oils  (1)'!$AD$55</definedName>
    <definedName name="solver_opt" localSheetId="5" hidden="1">slnXsolver!$K$7</definedName>
    <definedName name="solver_pre" localSheetId="6" hidden="1">0.000001</definedName>
    <definedName name="solver_pre" localSheetId="7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el1" localSheetId="5" hidden="1">3</definedName>
    <definedName name="solver_rel2" localSheetId="6" hidden="1">3</definedName>
    <definedName name="solver_rel2" localSheetId="7" hidden="1">3</definedName>
    <definedName name="solver_rel2" localSheetId="1" hidden="1">3</definedName>
    <definedName name="solver_rel2" localSheetId="2" hidden="1">3</definedName>
    <definedName name="solver_rel2" localSheetId="4" hidden="1">3</definedName>
    <definedName name="solver_rel2" localSheetId="5" hidden="1">1</definedName>
    <definedName name="solver_rel3" localSheetId="6" hidden="1">1</definedName>
    <definedName name="solver_rel3" localSheetId="7" hidden="1">1</definedName>
    <definedName name="solver_rel3" localSheetId="1" hidden="1">1</definedName>
    <definedName name="solver_rel3" localSheetId="2" hidden="1">1</definedName>
    <definedName name="solver_rel3" localSheetId="4" hidden="1">1</definedName>
    <definedName name="solver_rel3" localSheetId="5" hidden="1">3</definedName>
    <definedName name="solver_rel4" localSheetId="6" hidden="1">3</definedName>
    <definedName name="solver_rel4" localSheetId="7" hidden="1">3</definedName>
    <definedName name="solver_rel4" localSheetId="1" hidden="1">3</definedName>
    <definedName name="solver_rel4" localSheetId="5" hidden="1">1</definedName>
    <definedName name="solver_rel5" localSheetId="6" hidden="1">1</definedName>
    <definedName name="solver_rel5" localSheetId="7" hidden="1">1</definedName>
    <definedName name="solver_rel5" localSheetId="1" hidden="1">1</definedName>
    <definedName name="solver_rel5" localSheetId="5" hidden="1">3</definedName>
    <definedName name="solver_rel6" localSheetId="6" hidden="1">3</definedName>
    <definedName name="solver_rel6" localSheetId="7" hidden="1">3</definedName>
    <definedName name="solver_rel6" localSheetId="1" hidden="1">3</definedName>
    <definedName name="solver_rel6" localSheetId="5" hidden="1">1</definedName>
    <definedName name="solver_rel7" localSheetId="6" hidden="1">1</definedName>
    <definedName name="solver_rel7" localSheetId="7" hidden="1">1</definedName>
    <definedName name="solver_rel7" localSheetId="1" hidden="1">1</definedName>
    <definedName name="solver_rhs1" localSheetId="6" hidden="1">'Gaermont Destilleries (3)'!$K$12</definedName>
    <definedName name="solver_rhs1" localSheetId="7" hidden="1">'Gaermont Destilleries (4)'!$O$12</definedName>
    <definedName name="solver_rhs1" localSheetId="1" hidden="1">'Gaermont Destilleries Xsolver'!$Y$11</definedName>
    <definedName name="solver_rhs1" localSheetId="2" hidden="1">'Gaermont Oils '!$H$80:$H$81</definedName>
    <definedName name="solver_rhs1" localSheetId="4" hidden="1">'Gaermont Oils  (1)'!$AF$58:$AF$59</definedName>
    <definedName name="solver_rhs1" localSheetId="5" hidden="1">slnXsolver!$M$13</definedName>
    <definedName name="solver_rhs2" localSheetId="6" hidden="1">'Gaermont Destilleries (3)'!$K$15</definedName>
    <definedName name="solver_rhs2" localSheetId="7" hidden="1">'Gaermont Destilleries (4)'!$O$14</definedName>
    <definedName name="solver_rhs2" localSheetId="1" hidden="1">'Gaermont Destilleries Xsolver'!$Y$12</definedName>
    <definedName name="solver_rhs2" localSheetId="2" hidden="1">'Gaermont Oils '!$H$84:$H$85</definedName>
    <definedName name="solver_rhs2" localSheetId="4" hidden="1">'Gaermont Oils  (1)'!$AF$62:$AF$63</definedName>
    <definedName name="solver_rhs2" localSheetId="5" hidden="1">slnXsolver!$M$14</definedName>
    <definedName name="solver_rhs3" localSheetId="6" hidden="1">'Gaermont Destilleries (3)'!$K$18</definedName>
    <definedName name="solver_rhs3" localSheetId="7" hidden="1">'Gaermont Destilleries (4)'!$O$16</definedName>
    <definedName name="solver_rhs3" localSheetId="1" hidden="1">'Gaermont Destilleries Xsolver'!$Y$13</definedName>
    <definedName name="solver_rhs3" localSheetId="2" hidden="1">0.5*'Gaermont Oils '!$F$84</definedName>
    <definedName name="solver_rhs3" localSheetId="4" hidden="1">0.5*'Gaermont Oils  (1)'!$AD$62</definedName>
    <definedName name="solver_rhs3" localSheetId="5" hidden="1">slnXsolver!$M$15</definedName>
    <definedName name="solver_rhs4" localSheetId="6" hidden="1">'Gaermont Destilleries (3)'!$K$21</definedName>
    <definedName name="solver_rhs4" localSheetId="7" hidden="1">'Gaermont Destilleries (4)'!$O$19</definedName>
    <definedName name="solver_rhs4" localSheetId="1" hidden="1">'Gaermont Destilleries Xsolver'!$Y$14</definedName>
    <definedName name="solver_rhs4" localSheetId="5" hidden="1">slnXsolver!$M$16</definedName>
    <definedName name="solver_rhs5" localSheetId="6" hidden="1">'Gaermont Destilleries (3)'!$K$24</definedName>
    <definedName name="solver_rhs5" localSheetId="7" hidden="1">'Gaermont Destilleries (4)'!$O$22</definedName>
    <definedName name="solver_rhs5" localSheetId="1" hidden="1">'Gaermont Destilleries Xsolver'!$Y$15</definedName>
    <definedName name="solver_rhs5" localSheetId="5" hidden="1">slnXsolver!$M$17</definedName>
    <definedName name="solver_rhs6" localSheetId="6" hidden="1">'Gaermont Destilleries (3)'!$K$27</definedName>
    <definedName name="solver_rhs6" localSheetId="7" hidden="1">'Gaermont Destilleries (4)'!$O$25</definedName>
    <definedName name="solver_rhs6" localSheetId="1" hidden="1">'Gaermont Destilleries Xsolver'!$Y$16</definedName>
    <definedName name="solver_rhs6" localSheetId="5" hidden="1">slnXsolver!$M$9:$M$12</definedName>
    <definedName name="solver_rhs7" localSheetId="6" hidden="1">'Gaermont Destilleries (3)'!$Q$5:$Q$7</definedName>
    <definedName name="solver_rhs7" localSheetId="7" hidden="1">'Gaermont Destilleries (4)'!$U$5:$U$7</definedName>
    <definedName name="solver_rhs7" localSheetId="1" hidden="1">'Gaermont Destilleries Xsolver'!$Y$8:$Y$10</definedName>
    <definedName name="solver_rlx" localSheetId="6" hidden="1">2</definedName>
    <definedName name="solver_rlx" localSheetId="7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6" hidden="1">1</definedName>
    <definedName name="solver_typ" localSheetId="7" hidden="1">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val" localSheetId="6" hidden="1">0</definedName>
    <definedName name="solver_val" localSheetId="7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6" hidden="1">3</definedName>
    <definedName name="solver_ver" localSheetId="7" hidden="1">3</definedName>
    <definedName name="solver_ver" localSheetId="1" hidden="1">3</definedName>
    <definedName name="solver_ver" localSheetId="2" hidden="1">2</definedName>
    <definedName name="solver_ver" localSheetId="4" hidden="1">3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3" l="1"/>
  <c r="K16" i="13"/>
  <c r="K17" i="13"/>
  <c r="K11" i="13"/>
  <c r="K12" i="13"/>
  <c r="K13" i="13"/>
  <c r="K14" i="13"/>
  <c r="K10" i="13"/>
  <c r="K9" i="13"/>
  <c r="K7" i="13"/>
  <c r="J6" i="13"/>
  <c r="I6" i="13"/>
  <c r="H6" i="13"/>
  <c r="G6" i="13"/>
  <c r="F6" i="13"/>
  <c r="E6" i="13"/>
  <c r="D6" i="13"/>
  <c r="C6" i="13"/>
  <c r="B6" i="13"/>
  <c r="F77" i="1" l="1"/>
  <c r="W16" i="10" l="1"/>
  <c r="L25" i="12"/>
  <c r="L22" i="12"/>
  <c r="O9" i="12"/>
  <c r="O12" i="12" s="1"/>
  <c r="L12" i="12"/>
  <c r="L19" i="12"/>
  <c r="L16" i="12"/>
  <c r="L14" i="12"/>
  <c r="Q9" i="12"/>
  <c r="O25" i="12" s="1"/>
  <c r="P9" i="12"/>
  <c r="O16" i="12" s="1"/>
  <c r="S7" i="12"/>
  <c r="S6" i="12"/>
  <c r="S5" i="12"/>
  <c r="H27" i="11"/>
  <c r="H24" i="11"/>
  <c r="H21" i="11"/>
  <c r="H18" i="11"/>
  <c r="H15" i="11"/>
  <c r="H12" i="11"/>
  <c r="M9" i="11"/>
  <c r="K27" i="11" s="1"/>
  <c r="L9" i="11"/>
  <c r="K21" i="11" s="1"/>
  <c r="K9" i="11"/>
  <c r="K15" i="11" s="1"/>
  <c r="O7" i="11"/>
  <c r="O6" i="11"/>
  <c r="O5" i="11"/>
  <c r="W15" i="10"/>
  <c r="W14" i="10"/>
  <c r="W13" i="10"/>
  <c r="W12" i="10"/>
  <c r="W11" i="10"/>
  <c r="W10" i="10"/>
  <c r="W9" i="10"/>
  <c r="W8" i="10"/>
  <c r="V5" i="10"/>
  <c r="U5" i="10"/>
  <c r="T5" i="10"/>
  <c r="S5" i="10"/>
  <c r="R5" i="10"/>
  <c r="Q5" i="10"/>
  <c r="P5" i="10"/>
  <c r="O5" i="10"/>
  <c r="N5" i="10"/>
  <c r="I16" i="7"/>
  <c r="J16" i="7"/>
  <c r="I17" i="7"/>
  <c r="J17" i="7"/>
  <c r="I18" i="7"/>
  <c r="J18" i="7"/>
  <c r="I19" i="7"/>
  <c r="J19" i="7"/>
  <c r="J15" i="7"/>
  <c r="I15" i="7"/>
  <c r="I10" i="7"/>
  <c r="J10" i="7"/>
  <c r="J9" i="7"/>
  <c r="I9" i="7"/>
  <c r="AD63" i="6"/>
  <c r="AA66" i="6" s="1"/>
  <c r="AD62" i="6"/>
  <c r="AC66" i="6" s="1"/>
  <c r="AD59" i="6"/>
  <c r="AD58" i="6"/>
  <c r="AD55" i="6"/>
  <c r="S12" i="12" l="1"/>
  <c r="S11" i="12"/>
  <c r="O14" i="12"/>
  <c r="O22" i="12"/>
  <c r="O19" i="12"/>
  <c r="S9" i="12"/>
  <c r="O9" i="11"/>
  <c r="K12" i="11"/>
  <c r="K18" i="11"/>
  <c r="K24" i="11"/>
  <c r="W6" i="10"/>
  <c r="F85" i="1" l="1"/>
  <c r="C88" i="1" s="1"/>
  <c r="F84" i="1"/>
  <c r="E88" i="1" s="1"/>
  <c r="F81" i="1"/>
  <c r="F80" i="1"/>
</calcChain>
</file>

<file path=xl/sharedStrings.xml><?xml version="1.0" encoding="utf-8"?>
<sst xmlns="http://schemas.openxmlformats.org/spreadsheetml/2006/main" count="417" uniqueCount="153">
  <si>
    <t>Proceso 1</t>
  </si>
  <si>
    <t>Proceso2</t>
  </si>
  <si>
    <t>Pet Nac</t>
  </si>
  <si>
    <t>Pet Imp</t>
  </si>
  <si>
    <t>Disponibilidad</t>
  </si>
  <si>
    <t>Entrada</t>
  </si>
  <si>
    <t>Salida</t>
  </si>
  <si>
    <t>Gasolina</t>
  </si>
  <si>
    <t>Demanda</t>
  </si>
  <si>
    <t>(galones)</t>
  </si>
  <si>
    <t>(barriles)</t>
  </si>
  <si>
    <t>Diesel</t>
  </si>
  <si>
    <t>Cant Diesel &lt;= 0.5 Cant Gasolina</t>
  </si>
  <si>
    <t>Contribución( $/hr)</t>
  </si>
  <si>
    <t>Sea Pi las horas de mezclado del proceso i, 1=1,2</t>
  </si>
  <si>
    <t>&lt;=</t>
  </si>
  <si>
    <t>&gt;=</t>
  </si>
  <si>
    <t>Utilizacion</t>
  </si>
  <si>
    <t>Sea Pi las horas de mezclado del proceso i, i=1,2</t>
  </si>
  <si>
    <t>Cell</t>
  </si>
  <si>
    <t>Name</t>
  </si>
  <si>
    <t>Variable Cells</t>
  </si>
  <si>
    <t>Constraints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</si>
  <si>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</si>
  <si>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</si>
  <si>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</si>
  <si>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</si>
  <si>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</si>
  <si>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</si>
  <si>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</si>
  <si>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</si>
  <si>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</si>
  <si>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</si>
  <si>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</si>
  <si>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</si>
  <si>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</si>
  <si>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</si>
  <si>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Costo por quinto de galón</t>
  </si>
  <si>
    <t>Grado I</t>
  </si>
  <si>
    <t>Grado II</t>
  </si>
  <si>
    <t>Grado III</t>
  </si>
  <si>
    <t>Marca</t>
  </si>
  <si>
    <t>Requerimientos</t>
  </si>
  <si>
    <t>Precio de venta</t>
  </si>
  <si>
    <t>Prairie</t>
  </si>
  <si>
    <t>Lane Wolf</t>
  </si>
  <si>
    <t>Wild West</t>
  </si>
  <si>
    <t>No más del 50% de grado III</t>
  </si>
  <si>
    <t>Cuando menos 10% de grado II</t>
  </si>
  <si>
    <t xml:space="preserve">      Ganancia Neta: $ 35538.46</t>
  </si>
  <si>
    <t>Ganancia Total</t>
  </si>
  <si>
    <t xml:space="preserve">Horas </t>
  </si>
  <si>
    <t>Utilización</t>
  </si>
  <si>
    <t>Producción</t>
  </si>
  <si>
    <t>(barriles/hr)</t>
  </si>
  <si>
    <t>(galones/hr)</t>
  </si>
  <si>
    <t>Rango</t>
  </si>
  <si>
    <t>Worksheet: [Problemas C01 y C02.xlsx]Gaermont Oils  (1)</t>
  </si>
  <si>
    <t>Report Created: 29/06/2020 07:39:45 p. m.</t>
  </si>
  <si>
    <t>$AB$55</t>
  </si>
  <si>
    <t>Horas  Proceso 1</t>
  </si>
  <si>
    <t>$AC$55</t>
  </si>
  <si>
    <t>Horas  Proceso2</t>
  </si>
  <si>
    <t>$AD$58</t>
  </si>
  <si>
    <t>Pet Nac Utilización</t>
  </si>
  <si>
    <t>$AD$59</t>
  </si>
  <si>
    <t>Pet Imp Utilización</t>
  </si>
  <si>
    <t>$AD$62</t>
  </si>
  <si>
    <t>Gasolina Producción</t>
  </si>
  <si>
    <t>$AD$63</t>
  </si>
  <si>
    <t>Diesel Producción</t>
  </si>
  <si>
    <t>de Variación</t>
  </si>
  <si>
    <t>Whisky Base</t>
  </si>
  <si>
    <t xml:space="preserve">      X1,1   =   1538.461548        </t>
  </si>
  <si>
    <t xml:space="preserve">      X2,1   =   1169.230713</t>
  </si>
  <si>
    <t xml:space="preserve">  VARIABLE        VALUE         </t>
  </si>
  <si>
    <t xml:space="preserve">      X3,1   =  369.230774        </t>
  </si>
  <si>
    <t xml:space="preserve">      X2,2 =      523.076904 </t>
  </si>
  <si>
    <t xml:space="preserve">      X3,2  =     523.076904   </t>
  </si>
  <si>
    <t xml:space="preserve">      X1,3   =      0.000000  </t>
  </si>
  <si>
    <t xml:space="preserve">      X2,3   =     307.692322 </t>
  </si>
  <si>
    <t xml:space="preserve">      X3,3   =    307.692322  </t>
  </si>
  <si>
    <t xml:space="preserve">      X1,2  =    261.538452    </t>
  </si>
  <si>
    <t xml:space="preserve">No más del 40% de grado III </t>
  </si>
  <si>
    <t xml:space="preserve"> Cuando menos 25% de grado I</t>
  </si>
  <si>
    <t>No más del 12% de grado III</t>
  </si>
  <si>
    <t>Cuando menos el 50% de grado I</t>
  </si>
  <si>
    <t>x21</t>
  </si>
  <si>
    <t>x22</t>
  </si>
  <si>
    <t>x23</t>
  </si>
  <si>
    <t>Praire High</t>
  </si>
  <si>
    <t>Lone Wolf</t>
  </si>
  <si>
    <t>Precio</t>
  </si>
  <si>
    <t>Costo</t>
  </si>
  <si>
    <t>Total</t>
  </si>
  <si>
    <t>Ganancia Neta</t>
  </si>
  <si>
    <t>Grado I en Praire High</t>
  </si>
  <si>
    <t>&lt;= 12% Praire High</t>
  </si>
  <si>
    <t>Grado III en Praire High</t>
  </si>
  <si>
    <t>&gt;= 50 % Praire High</t>
  </si>
  <si>
    <t>Grado I en Lane Wolfe</t>
  </si>
  <si>
    <t>&lt;= 40% Lane Wolf</t>
  </si>
  <si>
    <t>x11</t>
  </si>
  <si>
    <t>x12</t>
  </si>
  <si>
    <t>x13</t>
  </si>
  <si>
    <t>X32</t>
  </si>
  <si>
    <t>X33</t>
  </si>
  <si>
    <t>Valor VdD</t>
  </si>
  <si>
    <t>Ganacia Total</t>
  </si>
  <si>
    <t>X31</t>
  </si>
  <si>
    <t>Disponibilidad Grado I</t>
  </si>
  <si>
    <t>Disponibilidad Grado II</t>
  </si>
  <si>
    <t>Disponibilidad Grado III</t>
  </si>
  <si>
    <t>Restricciones</t>
  </si>
  <si>
    <t>No más del 12% de grado III en Praire High</t>
  </si>
  <si>
    <t>Cuando menos el 50% de grado I en Praire High</t>
  </si>
  <si>
    <t>No más del 40% de grado III en Lane Wolf</t>
  </si>
  <si>
    <t>No más del 50% de grado III en Wild West</t>
  </si>
  <si>
    <t>Cuando menos 10% de grado II en Wild West</t>
  </si>
  <si>
    <t>Cuando menos 25% de grado I en Lane Wolf</t>
  </si>
  <si>
    <t>VARIABLE</t>
  </si>
  <si>
    <t>VALUE</t>
  </si>
  <si>
    <t>GANANCIA</t>
  </si>
  <si>
    <t>Grado III en Lane Wolfe</t>
  </si>
  <si>
    <t>&gt;= 25% Lane Wolf</t>
  </si>
  <si>
    <t>Grado III en Wild West</t>
  </si>
  <si>
    <t>&lt;= 50 % Wild West</t>
  </si>
  <si>
    <t>Grado II en Wild West</t>
  </si>
  <si>
    <t>&gt;= 10 % Wild West</t>
  </si>
  <si>
    <t xml:space="preserve">No más del 12% </t>
  </si>
  <si>
    <t xml:space="preserve">Cuando menos el 50% </t>
  </si>
  <si>
    <t xml:space="preserve">No más del 40% </t>
  </si>
  <si>
    <t xml:space="preserve"> Cuando menos 25%</t>
  </si>
  <si>
    <t>No más del 50%</t>
  </si>
  <si>
    <t>Cuando menos 10%</t>
  </si>
  <si>
    <t>Insumos</t>
  </si>
  <si>
    <t xml:space="preserve">Cuando menos  50% </t>
  </si>
  <si>
    <t>X11</t>
  </si>
  <si>
    <t>X12</t>
  </si>
  <si>
    <t>X13</t>
  </si>
  <si>
    <t>X21</t>
  </si>
  <si>
    <t>X22</t>
  </si>
  <si>
    <t>X23</t>
  </si>
  <si>
    <t>6 X11 +4X12 +3X13+8X21+6X22+5X23+11X31+9X32+8X33</t>
  </si>
  <si>
    <t>X11 + X12 +X13 &lt;= 1800</t>
  </si>
  <si>
    <t>X21 + X22 +X23 &lt;= 2000</t>
  </si>
  <si>
    <t>X31 + X32 +X33 &lt;= 1200</t>
  </si>
  <si>
    <t>0.88 X31 - 0.12 X11 -  0.12 X21 &lt;= 0</t>
  </si>
  <si>
    <t>0.5 X11  -  0.5 X21   - 0.5 X31    &gt;=0</t>
  </si>
  <si>
    <t>0.6 X32   - 0.4 X12   - 0.4 X22    &lt;= 0</t>
  </si>
  <si>
    <t>0.75X12  - 0.25 X22 - 0.25 X32  &gt;= 0</t>
  </si>
  <si>
    <t>0.5 X33   - 0.5 X13   - 0.5 X23    &lt;= 0</t>
  </si>
  <si>
    <t>0.9 X23   - 0.1 X13   - 0.1 X33   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</si>
</sst>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"/>
    <numFmt numFmtId="165" formatCode="&quot;$&quot;#,##0.00"/>
    <numFmt numFmtId="166" formatCode="0.0"/>
    <numFmt numFmtId="167" formatCode="_-&quot;$&quot;* #,##0.0_-;\-&quot;$&quot;* #,##0.0_-;_-&quot;$&quot;* &quot;-&quot;??_-;_-@_-"/>
    <numFmt numFmtId="168" formatCode="&quot;$&quot;#,##0.0"/>
  </numFmts>
  <fonts count="36"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color theme="0"/>
      <name val="Arial"/>
      <family val="2"/>
    </font>
    <font>
      <u/>
      <sz val="14"/>
      <color theme="1"/>
      <name val="Arial"/>
      <family val="2"/>
    </font>
    <font>
      <i/>
      <u/>
      <sz val="14"/>
      <color theme="1"/>
      <name val="Arial"/>
      <family val="2"/>
    </font>
    <font>
      <sz val="14"/>
      <color theme="5" tint="-0.249977111117893"/>
      <name val="Arial"/>
      <family val="2"/>
    </font>
    <font>
      <sz val="16"/>
      <color theme="9" tint="-0.249977111117893"/>
      <name val="Arial"/>
      <family val="2"/>
    </font>
    <font>
      <sz val="14"/>
      <name val="Arial"/>
      <family val="2"/>
    </font>
    <font>
      <sz val="16"/>
      <color rgb="FF0033CC"/>
      <name val="Arial"/>
      <family val="2"/>
    </font>
    <font>
      <sz val="14"/>
      <color rgb="FF0033CC"/>
      <name val="Arial"/>
      <family val="2"/>
    </font>
    <font>
      <sz val="16"/>
      <name val="Arial"/>
      <family val="2"/>
    </font>
    <font>
      <b/>
      <sz val="16"/>
      <color indexed="18"/>
      <name val="Arial"/>
      <family val="2"/>
    </font>
    <font>
      <i/>
      <sz val="14"/>
      <color theme="1"/>
      <name val="Arial"/>
      <family val="2"/>
    </font>
    <font>
      <sz val="18"/>
      <color theme="1"/>
      <name val="Arial"/>
      <family val="2"/>
    </font>
    <font>
      <sz val="16"/>
      <color theme="5" tint="-0.249977111117893"/>
      <name val="Arial"/>
      <family val="2"/>
    </font>
    <font>
      <sz val="16"/>
      <color theme="1"/>
      <name val="Avenir Next Regular"/>
    </font>
    <font>
      <b/>
      <sz val="16"/>
      <color theme="1"/>
      <name val="Avenir Next Regular"/>
    </font>
    <font>
      <i/>
      <u/>
      <sz val="14"/>
      <color theme="0"/>
      <name val="Arial"/>
      <family val="2"/>
    </font>
    <font>
      <sz val="14"/>
      <color theme="0"/>
      <name val="Arial"/>
      <family val="2"/>
    </font>
    <font>
      <sz val="18"/>
      <color theme="0"/>
      <name val="Avenir Next Regular"/>
    </font>
    <font>
      <u/>
      <sz val="14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venir Next"/>
      <family val="2"/>
    </font>
    <font>
      <b/>
      <sz val="14"/>
      <color theme="0"/>
      <name val="Arial"/>
      <family val="2"/>
    </font>
    <font>
      <i/>
      <sz val="14"/>
      <color theme="0"/>
      <name val="Arial"/>
      <family val="2"/>
    </font>
    <font>
      <i/>
      <u/>
      <sz val="18"/>
      <color theme="0"/>
      <name val="Avenir Next Regular"/>
    </font>
    <font>
      <sz val="18"/>
      <color theme="4" tint="-0.249977111117893"/>
      <name val="Avenir Next Regular"/>
    </font>
    <font>
      <i/>
      <u/>
      <sz val="18"/>
      <color theme="4" tint="-0.249977111117893"/>
      <name val="Avenir Next Regular"/>
    </font>
    <font>
      <sz val="14"/>
      <color theme="4" tint="-0.249977111117893"/>
      <name val="Arial"/>
      <family val="2"/>
    </font>
    <font>
      <sz val="16"/>
      <color theme="4" tint="-0.249977111117893"/>
      <name val="Arial"/>
      <family val="2"/>
    </font>
    <font>
      <i/>
      <sz val="16"/>
      <color theme="1"/>
      <name val="Avenir Next Regular"/>
    </font>
    <font>
      <u/>
      <sz val="16"/>
      <color theme="1"/>
      <name val="Avenir Next Regular"/>
    </font>
    <font>
      <i/>
      <u/>
      <sz val="16"/>
      <color theme="1"/>
      <name val="Avenir Next Regula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8" borderId="0" xfId="0" applyFont="1" applyFill="1"/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0" xfId="0" applyFont="1"/>
    <xf numFmtId="0" fontId="16" fillId="0" borderId="0" xfId="0" applyFont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/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/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66" fontId="2" fillId="11" borderId="6" xfId="0" applyNumberFormat="1" applyFont="1" applyFill="1" applyBorder="1" applyAlignment="1">
      <alignment vertical="center" wrapText="1"/>
    </xf>
    <xf numFmtId="0" fontId="0" fillId="11" borderId="0" xfId="0" applyFont="1" applyFill="1"/>
    <xf numFmtId="0" fontId="0" fillId="11" borderId="5" xfId="0" applyFont="1" applyFill="1" applyBorder="1"/>
    <xf numFmtId="167" fontId="0" fillId="11" borderId="5" xfId="1" applyNumberFormat="1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5" xfId="0" applyFont="1" applyFill="1" applyBorder="1" applyAlignment="1">
      <alignment horizontal="center"/>
    </xf>
    <xf numFmtId="44" fontId="0" fillId="11" borderId="5" xfId="1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166" fontId="2" fillId="11" borderId="5" xfId="0" applyNumberFormat="1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left" vertical="center" wrapText="1" indent="2"/>
    </xf>
    <xf numFmtId="0" fontId="2" fillId="11" borderId="0" xfId="0" applyFont="1" applyFill="1" applyAlignment="1">
      <alignment horizontal="left" vertical="center"/>
    </xf>
    <xf numFmtId="168" fontId="0" fillId="11" borderId="5" xfId="1" applyNumberFormat="1" applyFont="1" applyFill="1" applyBorder="1" applyAlignment="1">
      <alignment horizontal="center"/>
    </xf>
    <xf numFmtId="0" fontId="15" fillId="11" borderId="0" xfId="0" applyFont="1" applyFill="1" applyAlignment="1">
      <alignment horizontal="left" vertical="center" wrapText="1" indent="1"/>
    </xf>
    <xf numFmtId="166" fontId="15" fillId="11" borderId="0" xfId="0" applyNumberFormat="1" applyFont="1" applyFill="1" applyAlignment="1">
      <alignment horizontal="left" vertical="center" wrapText="1" indent="1"/>
    </xf>
    <xf numFmtId="44" fontId="2" fillId="11" borderId="5" xfId="1" applyFont="1" applyFill="1" applyBorder="1" applyAlignment="1">
      <alignment horizontal="center" vertical="center" wrapText="1"/>
    </xf>
    <xf numFmtId="8" fontId="2" fillId="11" borderId="0" xfId="0" applyNumberFormat="1" applyFont="1" applyFill="1" applyBorder="1" applyAlignment="1">
      <alignment horizontal="left" vertical="center" wrapText="1" indent="3"/>
    </xf>
    <xf numFmtId="0" fontId="2" fillId="11" borderId="5" xfId="0" applyFont="1" applyFill="1" applyBorder="1" applyAlignment="1">
      <alignment vertical="center" wrapText="1"/>
    </xf>
    <xf numFmtId="166" fontId="0" fillId="11" borderId="0" xfId="0" applyNumberFormat="1" applyFont="1" applyFill="1" applyAlignment="1">
      <alignment vertical="top"/>
    </xf>
    <xf numFmtId="0" fontId="0" fillId="11" borderId="0" xfId="0" applyFont="1" applyFill="1" applyAlignment="1">
      <alignment vertical="top"/>
    </xf>
    <xf numFmtId="166" fontId="2" fillId="11" borderId="5" xfId="0" applyNumberFormat="1" applyFont="1" applyFill="1" applyBorder="1" applyAlignment="1">
      <alignment vertical="center" wrapText="1"/>
    </xf>
    <xf numFmtId="0" fontId="2" fillId="11" borderId="5" xfId="0" applyFont="1" applyFill="1" applyBorder="1" applyAlignment="1">
      <alignment horizontal="left" vertical="center" wrapText="1" indent="2"/>
    </xf>
    <xf numFmtId="0" fontId="7" fillId="11" borderId="0" xfId="0" applyFont="1" applyFill="1" applyAlignment="1">
      <alignment horizontal="left" vertical="center" wrapText="1" indent="1"/>
    </xf>
    <xf numFmtId="6" fontId="2" fillId="11" borderId="0" xfId="0" applyNumberFormat="1" applyFont="1" applyFill="1" applyAlignment="1">
      <alignment horizontal="center" vertical="center" wrapText="1"/>
    </xf>
    <xf numFmtId="166" fontId="0" fillId="11" borderId="0" xfId="0" applyNumberFormat="1" applyFont="1" applyFill="1"/>
    <xf numFmtId="0" fontId="2" fillId="11" borderId="0" xfId="0" applyFont="1" applyFill="1" applyBorder="1" applyAlignment="1">
      <alignment horizontal="left" vertical="center" wrapText="1" indent="2"/>
    </xf>
    <xf numFmtId="0" fontId="6" fillId="11" borderId="0" xfId="0" applyFont="1" applyFill="1" applyAlignment="1">
      <alignment vertical="center" wrapText="1"/>
    </xf>
    <xf numFmtId="0" fontId="6" fillId="11" borderId="0" xfId="0" applyFont="1" applyFill="1" applyAlignment="1">
      <alignment horizontal="left" vertical="center" wrapText="1" indent="1"/>
    </xf>
    <xf numFmtId="0" fontId="2" fillId="11" borderId="0" xfId="0" applyFont="1" applyFill="1" applyAlignment="1">
      <alignment vertical="center" wrapText="1"/>
    </xf>
    <xf numFmtId="8" fontId="2" fillId="11" borderId="0" xfId="0" applyNumberFormat="1" applyFont="1" applyFill="1" applyAlignment="1">
      <alignment horizontal="center" vertical="center" wrapText="1"/>
    </xf>
    <xf numFmtId="8" fontId="2" fillId="11" borderId="0" xfId="0" applyNumberFormat="1" applyFont="1" applyFill="1" applyAlignment="1">
      <alignment horizontal="left" vertical="center" wrapText="1" indent="3"/>
    </xf>
    <xf numFmtId="0" fontId="7" fillId="11" borderId="0" xfId="0" applyFont="1" applyFill="1" applyAlignment="1">
      <alignment vertical="center" wrapText="1"/>
    </xf>
    <xf numFmtId="0" fontId="7" fillId="11" borderId="0" xfId="0" applyFont="1" applyFill="1" applyAlignment="1">
      <alignment horizontal="left" vertical="center" wrapText="1" indent="2"/>
    </xf>
    <xf numFmtId="9" fontId="2" fillId="11" borderId="0" xfId="0" applyNumberFormat="1" applyFont="1" applyFill="1" applyAlignment="1">
      <alignment horizontal="left" vertical="center" wrapText="1" indent="3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Alignment="1">
      <alignment horizontal="left" vertical="center" wrapText="1" indent="2"/>
    </xf>
    <xf numFmtId="0" fontId="2" fillId="11" borderId="0" xfId="0" applyFont="1" applyFill="1" applyAlignment="1">
      <alignment horizontal="left" vertical="center" wrapText="1" indent="1"/>
    </xf>
    <xf numFmtId="0" fontId="5" fillId="12" borderId="0" xfId="0" applyFont="1" applyFill="1"/>
    <xf numFmtId="0" fontId="22" fillId="12" borderId="0" xfId="0" applyFont="1" applyFill="1"/>
    <xf numFmtId="0" fontId="22" fillId="12" borderId="5" xfId="0" applyFont="1" applyFill="1" applyBorder="1" applyAlignment="1">
      <alignment horizontal="center" wrapText="1"/>
    </xf>
    <xf numFmtId="166" fontId="22" fillId="12" borderId="5" xfId="0" applyNumberFormat="1" applyFont="1" applyFill="1" applyBorder="1" applyAlignment="1">
      <alignment horizontal="center" wrapText="1"/>
    </xf>
    <xf numFmtId="0" fontId="22" fillId="12" borderId="0" xfId="0" applyFont="1" applyFill="1" applyAlignment="1">
      <alignment horizontal="left" vertical="center" wrapText="1"/>
    </xf>
    <xf numFmtId="0" fontId="22" fillId="12" borderId="0" xfId="0" applyFont="1" applyFill="1" applyAlignment="1">
      <alignment horizontal="left" vertical="center" wrapText="1" indent="1"/>
    </xf>
    <xf numFmtId="0" fontId="21" fillId="12" borderId="0" xfId="0" applyFont="1" applyFill="1" applyAlignment="1">
      <alignment horizontal="left" vertical="center" wrapText="1" indent="1"/>
    </xf>
    <xf numFmtId="0" fontId="24" fillId="12" borderId="0" xfId="0" applyFont="1" applyFill="1"/>
    <xf numFmtId="0" fontId="24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left" shrinkToFit="1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0" xfId="0" applyFont="1" applyFill="1" applyAlignment="1">
      <alignment horizontal="left" vertical="center" wrapText="1" indent="2"/>
    </xf>
    <xf numFmtId="0" fontId="22" fillId="12" borderId="5" xfId="0" applyFont="1" applyFill="1" applyBorder="1" applyAlignment="1">
      <alignment horizontal="left" vertical="center" wrapText="1" indent="2"/>
    </xf>
    <xf numFmtId="0" fontId="21" fillId="12" borderId="0" xfId="0" applyFont="1" applyFill="1" applyBorder="1" applyAlignment="1">
      <alignment horizontal="left" vertical="center" wrapText="1" indent="2"/>
    </xf>
    <xf numFmtId="168" fontId="5" fillId="12" borderId="5" xfId="1" applyNumberFormat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0" fontId="22" fillId="12" borderId="5" xfId="0" applyFont="1" applyFill="1" applyBorder="1" applyAlignment="1">
      <alignment horizontal="left" vertical="center" shrinkToFit="1"/>
    </xf>
    <xf numFmtId="0" fontId="5" fillId="12" borderId="5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21" fillId="12" borderId="5" xfId="0" applyFont="1" applyFill="1" applyBorder="1" applyAlignment="1">
      <alignment vertical="center" wrapText="1"/>
    </xf>
    <xf numFmtId="166" fontId="21" fillId="12" borderId="5" xfId="0" applyNumberFormat="1" applyFont="1" applyFill="1" applyBorder="1" applyAlignment="1">
      <alignment horizontal="center" vertical="center" wrapText="1"/>
    </xf>
    <xf numFmtId="166" fontId="21" fillId="12" borderId="6" xfId="0" applyNumberFormat="1" applyFont="1" applyFill="1" applyBorder="1" applyAlignment="1">
      <alignment vertical="center" wrapText="1"/>
    </xf>
    <xf numFmtId="0" fontId="21" fillId="12" borderId="0" xfId="0" applyFont="1" applyFill="1" applyAlignment="1">
      <alignment horizontal="center" vertical="center" wrapText="1"/>
    </xf>
    <xf numFmtId="0" fontId="21" fillId="12" borderId="5" xfId="0" applyFont="1" applyFill="1" applyBorder="1" applyAlignment="1">
      <alignment horizontal="center" vertical="center" wrapText="1"/>
    </xf>
    <xf numFmtId="0" fontId="21" fillId="12" borderId="0" xfId="0" applyFont="1" applyFill="1" applyBorder="1" applyAlignment="1">
      <alignment horizontal="center" vertical="center" wrapText="1"/>
    </xf>
    <xf numFmtId="166" fontId="21" fillId="12" borderId="5" xfId="0" applyNumberFormat="1" applyFont="1" applyFill="1" applyBorder="1" applyAlignment="1">
      <alignment vertical="center" wrapText="1"/>
    </xf>
    <xf numFmtId="0" fontId="21" fillId="12" borderId="5" xfId="0" applyFont="1" applyFill="1" applyBorder="1" applyAlignment="1">
      <alignment horizontal="left" vertical="center" wrapText="1" indent="2"/>
    </xf>
    <xf numFmtId="0" fontId="26" fillId="12" borderId="0" xfId="0" applyFont="1" applyFill="1" applyAlignment="1">
      <alignment horizontal="left" vertical="center" wrapText="1" indent="2"/>
    </xf>
    <xf numFmtId="0" fontId="21" fillId="12" borderId="0" xfId="0" applyFont="1" applyFill="1" applyAlignment="1">
      <alignment horizontal="left" vertical="center" wrapText="1" indent="2"/>
    </xf>
    <xf numFmtId="166" fontId="27" fillId="12" borderId="0" xfId="0" applyNumberFormat="1" applyFont="1" applyFill="1" applyAlignment="1">
      <alignment horizontal="left" vertical="center" wrapText="1" indent="1"/>
    </xf>
    <xf numFmtId="0" fontId="28" fillId="12" borderId="0" xfId="0" applyFont="1" applyFill="1" applyAlignment="1">
      <alignment horizontal="left" vertical="center" wrapText="1"/>
    </xf>
    <xf numFmtId="6" fontId="21" fillId="12" borderId="0" xfId="0" applyNumberFormat="1" applyFont="1" applyFill="1" applyAlignment="1">
      <alignment horizontal="center" vertical="center" wrapText="1"/>
    </xf>
    <xf numFmtId="166" fontId="5" fillId="12" borderId="0" xfId="0" applyNumberFormat="1" applyFont="1" applyFill="1"/>
    <xf numFmtId="0" fontId="23" fillId="12" borderId="0" xfId="0" applyFont="1" applyFill="1" applyAlignment="1">
      <alignment vertical="center" wrapText="1"/>
    </xf>
    <xf numFmtId="0" fontId="23" fillId="12" borderId="0" xfId="0" applyFont="1" applyFill="1" applyAlignment="1">
      <alignment horizontal="left" vertical="center" wrapText="1" indent="1"/>
    </xf>
    <xf numFmtId="0" fontId="21" fillId="12" borderId="0" xfId="0" applyFont="1" applyFill="1" applyAlignment="1">
      <alignment vertical="center" wrapText="1"/>
    </xf>
    <xf numFmtId="8" fontId="21" fillId="12" borderId="0" xfId="0" applyNumberFormat="1" applyFont="1" applyFill="1" applyAlignment="1">
      <alignment horizontal="center" vertical="center" wrapText="1"/>
    </xf>
    <xf numFmtId="0" fontId="20" fillId="12" borderId="0" xfId="0" applyFont="1" applyFill="1" applyAlignment="1">
      <alignment vertical="center" wrapText="1"/>
    </xf>
    <xf numFmtId="0" fontId="20" fillId="12" borderId="0" xfId="0" applyFont="1" applyFill="1" applyAlignment="1">
      <alignment horizontal="left" vertical="center" wrapText="1" indent="2"/>
    </xf>
    <xf numFmtId="0" fontId="20" fillId="12" borderId="0" xfId="0" applyFont="1" applyFill="1" applyAlignment="1">
      <alignment horizontal="left" vertical="center" wrapText="1" indent="1"/>
    </xf>
    <xf numFmtId="8" fontId="21" fillId="12" borderId="0" xfId="0" applyNumberFormat="1" applyFont="1" applyFill="1" applyAlignment="1">
      <alignment horizontal="left" vertical="center" wrapText="1" indent="3"/>
    </xf>
    <xf numFmtId="0" fontId="27" fillId="12" borderId="0" xfId="0" applyFont="1" applyFill="1" applyAlignment="1">
      <alignment vertical="center" wrapText="1"/>
    </xf>
    <xf numFmtId="0" fontId="27" fillId="12" borderId="0" xfId="0" applyFont="1" applyFill="1" applyAlignment="1">
      <alignment horizontal="left" vertical="center" wrapText="1" indent="2"/>
    </xf>
    <xf numFmtId="0" fontId="27" fillId="12" borderId="0" xfId="0" applyFont="1" applyFill="1" applyAlignment="1">
      <alignment horizontal="left" vertical="center" wrapText="1" indent="1"/>
    </xf>
    <xf numFmtId="0" fontId="22" fillId="13" borderId="0" xfId="0" applyFont="1" applyFill="1" applyAlignment="1">
      <alignment horizontal="center"/>
    </xf>
    <xf numFmtId="0" fontId="18" fillId="14" borderId="0" xfId="0" applyFont="1" applyFill="1"/>
    <xf numFmtId="0" fontId="18" fillId="14" borderId="0" xfId="0" applyFont="1" applyFill="1" applyAlignment="1">
      <alignment horizontal="center"/>
    </xf>
    <xf numFmtId="166" fontId="18" fillId="14" borderId="0" xfId="0" applyNumberFormat="1" applyFont="1" applyFill="1"/>
    <xf numFmtId="0" fontId="22" fillId="11" borderId="0" xfId="0" applyFont="1" applyFill="1" applyAlignment="1">
      <alignment wrapText="1"/>
    </xf>
    <xf numFmtId="166" fontId="22" fillId="11" borderId="0" xfId="0" applyNumberFormat="1" applyFont="1" applyFill="1" applyAlignment="1">
      <alignment horizontal="center" wrapText="1"/>
    </xf>
    <xf numFmtId="166" fontId="22" fillId="11" borderId="0" xfId="0" applyNumberFormat="1" applyFont="1" applyFill="1" applyAlignment="1">
      <alignment horizontal="left" vertical="center" wrapText="1"/>
    </xf>
    <xf numFmtId="0" fontId="0" fillId="11" borderId="0" xfId="0" applyFill="1"/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21" fillId="12" borderId="0" xfId="0" applyFont="1" applyFill="1" applyAlignment="1">
      <alignment vertical="center" wrapText="1"/>
    </xf>
    <xf numFmtId="6" fontId="21" fillId="12" borderId="0" xfId="0" applyNumberFormat="1" applyFont="1" applyFill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6" fontId="2" fillId="11" borderId="0" xfId="0" applyNumberFormat="1" applyFont="1" applyFill="1" applyAlignment="1">
      <alignment horizontal="center" vertical="center" wrapText="1"/>
    </xf>
    <xf numFmtId="0" fontId="29" fillId="11" borderId="0" xfId="0" applyFont="1" applyFill="1"/>
    <xf numFmtId="0" fontId="29" fillId="11" borderId="0" xfId="0" applyFont="1" applyFill="1" applyAlignment="1">
      <alignment wrapText="1"/>
    </xf>
    <xf numFmtId="166" fontId="29" fillId="11" borderId="0" xfId="0" applyNumberFormat="1" applyFont="1" applyFill="1" applyAlignment="1">
      <alignment horizontal="center" wrapText="1"/>
    </xf>
    <xf numFmtId="166" fontId="29" fillId="11" borderId="0" xfId="0" applyNumberFormat="1" applyFont="1" applyFill="1" applyAlignment="1">
      <alignment horizontal="left" vertical="center" wrapText="1"/>
    </xf>
    <xf numFmtId="166" fontId="29" fillId="11" borderId="5" xfId="0" applyNumberFormat="1" applyFont="1" applyFill="1" applyBorder="1" applyAlignment="1">
      <alignment horizontal="center" wrapText="1"/>
    </xf>
    <xf numFmtId="0" fontId="30" fillId="11" borderId="0" xfId="0" applyFont="1" applyFill="1" applyAlignment="1">
      <alignment horizontal="left" vertical="center" wrapText="1"/>
    </xf>
    <xf numFmtId="6" fontId="31" fillId="11" borderId="0" xfId="0" applyNumberFormat="1" applyFont="1" applyFill="1" applyAlignment="1">
      <alignment horizontal="center" vertical="center" wrapText="1"/>
    </xf>
    <xf numFmtId="0" fontId="32" fillId="11" borderId="0" xfId="0" applyFont="1" applyFill="1"/>
    <xf numFmtId="0" fontId="5" fillId="15" borderId="0" xfId="0" applyFont="1" applyFill="1" applyAlignment="1">
      <alignment horizontal="right"/>
    </xf>
    <xf numFmtId="0" fontId="23" fillId="15" borderId="0" xfId="0" applyFont="1" applyFill="1" applyAlignment="1">
      <alignment horizontal="right" vertical="center" wrapText="1" indent="1"/>
    </xf>
    <xf numFmtId="0" fontId="25" fillId="15" borderId="0" xfId="0" applyFont="1" applyFill="1" applyAlignment="1">
      <alignment horizontal="right" shrinkToFit="1"/>
    </xf>
    <xf numFmtId="0" fontId="20" fillId="15" borderId="0" xfId="0" applyFont="1" applyFill="1" applyAlignment="1">
      <alignment horizontal="right" vertical="center" wrapText="1" indent="1"/>
    </xf>
    <xf numFmtId="6" fontId="21" fillId="15" borderId="0" xfId="0" applyNumberFormat="1" applyFont="1" applyFill="1" applyAlignment="1">
      <alignment horizontal="right" vertical="center" wrapText="1"/>
    </xf>
    <xf numFmtId="0" fontId="19" fillId="16" borderId="0" xfId="0" applyFont="1" applyFill="1"/>
    <xf numFmtId="0" fontId="18" fillId="16" borderId="0" xfId="0" applyFont="1" applyFill="1"/>
    <xf numFmtId="0" fontId="19" fillId="16" borderId="5" xfId="0" applyFont="1" applyFill="1" applyBorder="1" applyAlignment="1">
      <alignment horizontal="center" vertical="center"/>
    </xf>
    <xf numFmtId="168" fontId="18" fillId="16" borderId="5" xfId="1" applyNumberFormat="1" applyFont="1" applyFill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6" borderId="5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18" fillId="16" borderId="5" xfId="0" applyFont="1" applyFill="1" applyBorder="1" applyAlignment="1">
      <alignment vertical="center" wrapText="1"/>
    </xf>
    <xf numFmtId="166" fontId="18" fillId="16" borderId="5" xfId="0" applyNumberFormat="1" applyFont="1" applyFill="1" applyBorder="1" applyAlignment="1">
      <alignment horizontal="center" vertical="center" wrapText="1"/>
    </xf>
    <xf numFmtId="166" fontId="18" fillId="16" borderId="6" xfId="0" applyNumberFormat="1" applyFont="1" applyFill="1" applyBorder="1" applyAlignment="1">
      <alignment vertical="center" wrapText="1"/>
    </xf>
    <xf numFmtId="0" fontId="18" fillId="16" borderId="0" xfId="0" applyFont="1" applyFill="1" applyAlignment="1">
      <alignment horizontal="center" vertical="center" wrapText="1"/>
    </xf>
    <xf numFmtId="0" fontId="18" fillId="16" borderId="5" xfId="0" applyFont="1" applyFill="1" applyBorder="1" applyAlignment="1">
      <alignment horizontal="center" vertical="center" wrapText="1"/>
    </xf>
    <xf numFmtId="0" fontId="19" fillId="16" borderId="0" xfId="0" applyFont="1" applyFill="1" applyBorder="1" applyAlignment="1">
      <alignment horizontal="center" vertical="center" wrapText="1"/>
    </xf>
    <xf numFmtId="0" fontId="19" fillId="16" borderId="0" xfId="0" applyFont="1" applyFill="1" applyAlignment="1">
      <alignment horizontal="left"/>
    </xf>
    <xf numFmtId="166" fontId="18" fillId="16" borderId="5" xfId="0" applyNumberFormat="1" applyFont="1" applyFill="1" applyBorder="1" applyAlignment="1">
      <alignment vertical="center" wrapText="1"/>
    </xf>
    <xf numFmtId="0" fontId="18" fillId="16" borderId="5" xfId="0" applyFont="1" applyFill="1" applyBorder="1" applyAlignment="1">
      <alignment horizontal="left" vertical="center" wrapText="1" indent="2"/>
    </xf>
    <xf numFmtId="0" fontId="18" fillId="16" borderId="0" xfId="0" applyFont="1" applyFill="1" applyAlignment="1">
      <alignment horizontal="left" vertical="center" wrapText="1" indent="2"/>
    </xf>
    <xf numFmtId="0" fontId="19" fillId="16" borderId="0" xfId="0" applyFont="1" applyFill="1" applyAlignment="1">
      <alignment horizontal="left" vertical="center" wrapText="1" indent="2"/>
    </xf>
    <xf numFmtId="166" fontId="33" fillId="16" borderId="0" xfId="0" applyNumberFormat="1" applyFont="1" applyFill="1" applyAlignment="1">
      <alignment horizontal="left" vertical="center" wrapText="1" indent="1"/>
    </xf>
    <xf numFmtId="0" fontId="18" fillId="16" borderId="0" xfId="0" applyFont="1" applyFill="1" applyBorder="1" applyAlignment="1">
      <alignment horizontal="left" vertical="center" wrapText="1" indent="2"/>
    </xf>
    <xf numFmtId="166" fontId="18" fillId="16" borderId="0" xfId="0" applyNumberFormat="1" applyFont="1" applyFill="1"/>
    <xf numFmtId="0" fontId="34" fillId="16" borderId="0" xfId="0" applyFont="1" applyFill="1" applyAlignment="1">
      <alignment vertical="center" wrapText="1"/>
    </xf>
    <xf numFmtId="0" fontId="34" fillId="16" borderId="0" xfId="0" applyFont="1" applyFill="1" applyAlignment="1">
      <alignment horizontal="left" vertical="center" wrapText="1" indent="1"/>
    </xf>
    <xf numFmtId="0" fontId="18" fillId="16" borderId="0" xfId="0" applyFont="1" applyFill="1" applyAlignment="1">
      <alignment vertical="center" wrapText="1"/>
    </xf>
    <xf numFmtId="8" fontId="18" fillId="16" borderId="0" xfId="0" applyNumberFormat="1" applyFont="1" applyFill="1" applyAlignment="1">
      <alignment horizontal="center" vertical="center" wrapText="1"/>
    </xf>
    <xf numFmtId="0" fontId="35" fillId="16" borderId="0" xfId="0" applyFont="1" applyFill="1" applyAlignment="1">
      <alignment vertical="center" wrapText="1"/>
    </xf>
    <xf numFmtId="0" fontId="35" fillId="16" borderId="0" xfId="0" applyFont="1" applyFill="1" applyAlignment="1">
      <alignment horizontal="left" vertical="center" wrapText="1" indent="2"/>
    </xf>
    <xf numFmtId="0" fontId="35" fillId="16" borderId="0" xfId="0" applyFont="1" applyFill="1" applyAlignment="1">
      <alignment horizontal="left" vertical="center" wrapText="1" indent="1"/>
    </xf>
    <xf numFmtId="8" fontId="18" fillId="16" borderId="0" xfId="0" applyNumberFormat="1" applyFont="1" applyFill="1" applyAlignment="1">
      <alignment horizontal="left" vertical="center" wrapText="1" indent="3"/>
    </xf>
    <xf numFmtId="0" fontId="33" fillId="16" borderId="0" xfId="0" applyFont="1" applyFill="1" applyAlignment="1">
      <alignment vertical="center" wrapText="1"/>
    </xf>
    <xf numFmtId="0" fontId="33" fillId="16" borderId="0" xfId="0" applyFont="1" applyFill="1" applyAlignment="1">
      <alignment horizontal="left" vertical="center" wrapText="1" indent="2"/>
    </xf>
    <xf numFmtId="0" fontId="33" fillId="16" borderId="0" xfId="0" applyFont="1" applyFill="1" applyAlignment="1">
      <alignment horizontal="left" vertical="center" wrapText="1" indent="1"/>
    </xf>
    <xf numFmtId="6" fontId="18" fillId="16" borderId="0" xfId="0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750207</xdr:colOff>
      <xdr:row>0</xdr:row>
      <xdr:rowOff>192313</xdr:rowOff>
    </xdr:from>
    <xdr:ext cx="8736540" cy="2161190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C854AF-DBFF-4DA0-89B6-4E075B2FA077}"/>
            </a:ext>
          </a:extLst>
        </xdr:cNvPr>
        <xdr:cNvSpPr txBox="1"/>
      </xdr:nvSpPr>
      <xdr:spPr>
        <a:xfrm>
          <a:off x="25431050" y="192313"/>
          <a:ext cx="8736540" cy="216119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Sea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i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j la cantidad whisky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Grado</a:t>
          </a:r>
          <a:r>
            <a:rPr lang="en-GB" sz="16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1, 2, 3 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a agregar al los Whiskys Prairie High Lone Wolf y Wild West respectivamente.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Requerimientos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Disponibilidad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Grado 1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 +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 +X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 &lt;= 1800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Disponibilidad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Grado 2</a:t>
          </a:r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 +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 +X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 &lt;= 2000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Disponibilidad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Grado 3</a:t>
          </a:r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 + 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2 +X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3 &lt;= 1200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Whisky Praire (1):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        No más del 12% de grado III :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      	X31  &lt;= 0.12 ( X1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 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+ X2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+X3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)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		 X31 - 0.12 ( X11 + X21 +X31) &lt;= 0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                         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0.88 X31 - 0.12 X11 -  0.12 X21 &lt;= 0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      Cuando menos el 50% de grado I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                                                      X11  &gt;= 0.5 </a:t>
          </a:r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( X11 + X21 +X31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)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Whisky Lone Wolf: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No más del 40% de grado III 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     X32  &lt;= 0.4( X12 + X22 +X32) </a:t>
          </a:r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Cuando menos 25% de grado I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                                                          X12  &gt;= 0.25( X12 + X22 +X32) 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Whisky Wild West:</a:t>
          </a:r>
          <a:r>
            <a:rPr lang="en-GB" sz="16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No más del 50% de grado III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         X33  &lt;= 0.5 ( X13 + X23+X33) 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Cuando menos 10% de grado II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                             X23  &gt;= 0.1 ( X13 + X23+X33) 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Objetivo: Maximizar la ganancia Neta Total</a:t>
          </a: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Max z =  	15( X11 + X21 +X31) 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              	+</a:t>
          </a:r>
          <a:r>
            <a:rPr lang="en-GB" sz="16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13( X12 + X22 +X32) 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	+ 12 ( X13 + X23+X33) </a:t>
          </a: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	 - </a:t>
          </a:r>
          <a:r>
            <a:rPr lang="en-GB" sz="16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n-GB" sz="160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9( X11 + X12 +X13)  </a:t>
          </a:r>
        </a:p>
        <a:p>
          <a:r>
            <a:rPr lang="en-GB" sz="160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	</a:t>
          </a:r>
          <a:r>
            <a:rPr lang="en-GB" sz="1600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-  </a:t>
          </a:r>
          <a:r>
            <a:rPr lang="en-GB" sz="160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7( X21 + X22 +X23)    </a:t>
          </a:r>
        </a:p>
        <a:p>
          <a:r>
            <a:rPr lang="en-GB" sz="160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	  - 4( X31 + X32 +X33) </a:t>
          </a:r>
        </a:p>
        <a:p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b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>
                <a:lumMod val="75000"/>
                <a:lumOff val="25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                                                                  </a:t>
          </a:r>
        </a:p>
      </xdr:txBody>
    </xdr:sp>
    <xdr:clientData/>
  </xdr:oneCellAnchor>
  <xdr:oneCellAnchor>
    <xdr:from>
      <xdr:col>20</xdr:col>
      <xdr:colOff>805188</xdr:colOff>
      <xdr:row>0</xdr:row>
      <xdr:rowOff>219278</xdr:rowOff>
    </xdr:from>
    <xdr:ext cx="7124700" cy="465182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B26B6A6-7B7B-4350-8CB2-EF6338FC418F}"/>
            </a:ext>
          </a:extLst>
        </xdr:cNvPr>
        <xdr:cNvSpPr txBox="1"/>
      </xdr:nvSpPr>
      <xdr:spPr>
        <a:xfrm>
          <a:off x="24088521" y="219278"/>
          <a:ext cx="7124700" cy="4651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Sea Xij la cantidad whisky Grado I  II II a agregar al los Whiskys Prairie High Lone Wolf y Wild West respectivamente.</a:t>
          </a:r>
        </a:p>
        <a:p>
          <a:endParaRPr lang="en-GB" sz="140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Objetivo: Maximizar la ganancia Neta Total</a:t>
          </a:r>
        </a:p>
        <a:p>
          <a:endParaRPr lang="en-GB" sz="140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Max  z= 6 X11 +4X12 +3X13+8X21+6X22+5X23+11X31+9X32+8X33</a:t>
          </a:r>
        </a:p>
        <a:p>
          <a:endParaRPr lang="en-GB" sz="140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Sujeto a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X11 + X12 +X13 &lt;= 1800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X21 + X22 +X23 &lt;= 2000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X31 + X32 +X33 &lt;= 1200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0.88 X31 - 0.12 X11 -  0.12 X21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X11  -  0.5 X21   - 0.5 X31    &gt;=0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0.6 X32   - 0.4 X12   - 0.4 X22   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0.75X12  - 0.25 X22 - 0.25 X32  &gt;=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X33   - 0.5 X13   - 0.5 X23   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0.9 X23   - 0.1 X13   - 0.1 X33    &gt;=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Xij &gt;=0 i=123  j=123</a:t>
          </a:r>
        </a:p>
        <a:p>
          <a:pPr marL="914400" marR="0" lvl="2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MX" sz="14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400">
            <a:latin typeface="Avenir Next" panose="020B0503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>
              <a:latin typeface="Avenir Next" panose="020B0503020202020204" pitchFamily="34" charset="0"/>
              <a:cs typeface="Arial" panose="020B0604020202020204" pitchFamily="34" charset="0"/>
            </a:rPr>
            <a:t>                                                                  </a:t>
          </a:r>
        </a:p>
      </xdr:txBody>
    </xdr:sp>
    <xdr:clientData/>
  </xdr:oneCellAnchor>
  <xdr:oneCellAnchor>
    <xdr:from>
      <xdr:col>20</xdr:col>
      <xdr:colOff>776816</xdr:colOff>
      <xdr:row>15</xdr:row>
      <xdr:rowOff>67734</xdr:rowOff>
    </xdr:from>
    <xdr:ext cx="6303434" cy="358185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9A50AD-DECB-44C7-828C-CF8B2FDDB404}"/>
            </a:ext>
          </a:extLst>
        </xdr:cNvPr>
        <xdr:cNvSpPr txBox="1"/>
      </xdr:nvSpPr>
      <xdr:spPr>
        <a:xfrm>
          <a:off x="23996649" y="5094817"/>
          <a:ext cx="6303434" cy="35818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lvl="0" indent="0"/>
          <a:r>
            <a:rPr lang="es-ES" sz="1400" i="0" u="sng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Formato Lindo/Lingo</a:t>
          </a:r>
          <a:endParaRPr lang="es-ES" sz="1400" i="0" u="sng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endParaRPr lang="es-ES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Max  6 X11 +4X12 +3X13+8X21+6X22+5X23+11X31+9X32+8X33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subject to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X11 + X12 +X13 &lt;= 1800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X21 + X22 +X23 &lt;= 2000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X31 + X32 +X33 &lt;= 1200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0.88 X31 - 0.12 X11 -  0.12 X21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X11  -  0.5 X21   - 0.5 X31    &gt;=0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0.6 X32   - 0.4 X12   - 0.4 X22   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0.75X12  - 0.25 X22 - 0.25 X32  &gt;=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X33   - 0.5 X13   - 0.5 X23    &lt;=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0.9 X23   - 0.1 X13   - 0.1 X33    &gt;= 0</a:t>
          </a:r>
        </a:p>
        <a:p>
          <a:r>
            <a:rPr lang="en-GB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End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400" b="0" i="0" u="none" strike="noStrike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0" i="0" u="none" strike="noStrike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</a:t>
          </a:r>
        </a:p>
      </xdr:txBody>
    </xdr:sp>
    <xdr:clientData/>
  </xdr:oneCellAnchor>
  <xdr:oneCellAnchor>
    <xdr:from>
      <xdr:col>1</xdr:col>
      <xdr:colOff>704494</xdr:colOff>
      <xdr:row>0</xdr:row>
      <xdr:rowOff>184270</xdr:rowOff>
    </xdr:from>
    <xdr:ext cx="10600266" cy="16821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A4A115-64D8-4A83-8B96-3E4ACC93B379}"/>
            </a:ext>
          </a:extLst>
        </xdr:cNvPr>
        <xdr:cNvSpPr txBox="1"/>
      </xdr:nvSpPr>
      <xdr:spPr>
        <a:xfrm>
          <a:off x="9120157" y="184270"/>
          <a:ext cx="10600266" cy="1682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lvl="0" indent="0"/>
          <a:r>
            <a:rPr lang="es-ES" sz="18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Gaermont Distilleries destila y distribuye whisky fino. La compañía fabrica tres whiskys distintos. </a:t>
          </a:r>
          <a:r>
            <a:rPr lang="es-ES" sz="1800" b="1" i="1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Prairie High, Lone Wolf y Wild West</a:t>
          </a:r>
          <a:r>
            <a:rPr lang="es-ES" sz="18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. Las mezclas se producen combinando diferentes grados de whisky base. Los requerimientos de las mezclas, la disponibilidad (en galones) y el costo por galón de whisky base y los precios de venta por  galón de los diferentes productos son los siguientes:</a:t>
          </a:r>
          <a:endParaRPr lang="es-MX" sz="180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endParaRPr lang="es-MX" sz="1600"/>
        </a:p>
      </xdr:txBody>
    </xdr:sp>
    <xdr:clientData/>
  </xdr:oneCellAnchor>
  <xdr:oneCellAnchor>
    <xdr:from>
      <xdr:col>4</xdr:col>
      <xdr:colOff>74083</xdr:colOff>
      <xdr:row>14</xdr:row>
      <xdr:rowOff>285750</xdr:rowOff>
    </xdr:from>
    <xdr:ext cx="5610225" cy="6691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27ABCA0-36A6-47FF-9CBE-0DB42F608BB1}"/>
            </a:ext>
          </a:extLst>
        </xdr:cNvPr>
        <xdr:cNvSpPr txBox="1"/>
      </xdr:nvSpPr>
      <xdr:spPr>
        <a:xfrm>
          <a:off x="3534833" y="4836583"/>
          <a:ext cx="5610225" cy="669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/>
          <a:endParaRPr lang="es-ES" sz="105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8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¿Qué Decisión Debemos de Tomar?</a:t>
          </a:r>
        </a:p>
        <a:p>
          <a:endParaRPr lang="es-MX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0</xdr:col>
      <xdr:colOff>30629</xdr:colOff>
      <xdr:row>3</xdr:row>
      <xdr:rowOff>260164</xdr:rowOff>
    </xdr:from>
    <xdr:ext cx="8048407" cy="312140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C1F3EE7-387D-7945-A1EE-CB647117C548}"/>
            </a:ext>
          </a:extLst>
        </xdr:cNvPr>
        <xdr:cNvSpPr txBox="1"/>
      </xdr:nvSpPr>
      <xdr:spPr>
        <a:xfrm>
          <a:off x="30629" y="1132333"/>
          <a:ext cx="8048407" cy="3121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MX" sz="1600"/>
        </a:p>
      </xdr:txBody>
    </xdr:sp>
    <xdr:clientData/>
  </xdr:oneCellAnchor>
  <xdr:twoCellAnchor editAs="oneCell">
    <xdr:from>
      <xdr:col>0</xdr:col>
      <xdr:colOff>15302</xdr:colOff>
      <xdr:row>0</xdr:row>
      <xdr:rowOff>168314</xdr:rowOff>
    </xdr:from>
    <xdr:to>
      <xdr:col>0</xdr:col>
      <xdr:colOff>9667302</xdr:colOff>
      <xdr:row>18</xdr:row>
      <xdr:rowOff>186522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F9FF08-3AF2-DB4B-B858-D438D424E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02" y="168314"/>
          <a:ext cx="9652000" cy="626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6557283</xdr:colOff>
      <xdr:row>18</xdr:row>
      <xdr:rowOff>102504</xdr:rowOff>
    </xdr:from>
    <xdr:ext cx="7124700" cy="48981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59FA91-7581-4FE3-ACEB-C1378E019102}"/>
            </a:ext>
          </a:extLst>
        </xdr:cNvPr>
        <xdr:cNvSpPr txBox="1"/>
      </xdr:nvSpPr>
      <xdr:spPr>
        <a:xfrm>
          <a:off x="20686033" y="5277754"/>
          <a:ext cx="7124700" cy="489812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2000" b="1" u="sng">
              <a:solidFill>
                <a:schemeClr val="tx1">
                  <a:lumMod val="75000"/>
                  <a:lumOff val="25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Formato Lindo/Lingo</a:t>
          </a:r>
        </a:p>
        <a:p>
          <a:b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</a:br>
          <a:endParaRPr lang="en-GB" sz="160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Max  6 X11 +4X12 +3X13+8X21+6X22+5X23+11X31+9X32+8X33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subject to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X11 + X12 +X13 &lt;= 1800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X21 + X22 +X23 &lt;= 2000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X31 + X32 +X33 &lt;= 1200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0.88 X31 - 0.12 X11 -  0.12 X21 &lt;= 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X11  -  0.5 X21   - 0.5 X31    &gt;=0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0.6 X32   - 0.4 X12   - 0.4 X22    &lt;= 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0.75X12  - 0.25 X22 - 0.25 X32  &gt;= 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0.5 X33   - 0.5 X13   - 0.5 X23    &lt;= 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0.9 X23   - 0.1 X13   - 0.1 X33    &gt;= 0</a:t>
          </a:r>
        </a:p>
        <a:p>
          <a:r>
            <a:rPr lang="en-GB" sz="16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End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600" b="0" i="0" u="none" strike="noStrike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 b="0" i="0" u="none" strike="noStrike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</a:t>
          </a:r>
        </a:p>
      </xdr:txBody>
    </xdr:sp>
    <xdr:clientData/>
  </xdr:oneCellAnchor>
  <xdr:oneCellAnchor>
    <xdr:from>
      <xdr:col>1</xdr:col>
      <xdr:colOff>467178</xdr:colOff>
      <xdr:row>0</xdr:row>
      <xdr:rowOff>125486</xdr:rowOff>
    </xdr:from>
    <xdr:ext cx="9741505" cy="194279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A626EE5-EB91-4FD9-BABF-74ADDBD7BB8E}"/>
            </a:ext>
          </a:extLst>
        </xdr:cNvPr>
        <xdr:cNvSpPr txBox="1"/>
      </xdr:nvSpPr>
      <xdr:spPr>
        <a:xfrm>
          <a:off x="1465035" y="125486"/>
          <a:ext cx="9741505" cy="194279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lvl="0" indent="0"/>
          <a:r>
            <a:rPr lang="es-ES" sz="18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Gaermont Distilleries destila y distribuye whisky fino. La compañía fabrica tres whiskys distintos. </a:t>
          </a:r>
          <a:r>
            <a:rPr lang="es-ES" sz="1800" i="1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Prairie High, Lone Wolf y Wild West. </a:t>
          </a:r>
        </a:p>
        <a:p>
          <a:pPr marL="0" lvl="0" indent="0"/>
          <a:r>
            <a:rPr lang="es-ES" sz="18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Las mezclas se producen combinando </a:t>
          </a:r>
          <a:r>
            <a:rPr lang="es-ES" sz="1800" i="1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diferentes grados de whisky base. </a:t>
          </a:r>
          <a:r>
            <a:rPr lang="es-ES" sz="180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Los requerimientos de las mezclas, la disponibilidad (en galones) y el costo por galón de whisky base y los precios de venta por  galón de los diferentes productos son los siguientes:</a:t>
          </a:r>
          <a:endParaRPr lang="es-MX" sz="1800">
            <a:solidFill>
              <a:schemeClr val="accent1">
                <a:lumMod val="60000"/>
                <a:lumOff val="40000"/>
              </a:schemeClr>
            </a:solidFill>
            <a:effectLst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endParaRPr lang="es-MX" sz="16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104775</xdr:rowOff>
    </xdr:from>
    <xdr:ext cx="5610225" cy="57699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8BF3F9-CD6C-4C34-B979-BA1D41893AED}"/>
            </a:ext>
          </a:extLst>
        </xdr:cNvPr>
        <xdr:cNvSpPr txBox="1"/>
      </xdr:nvSpPr>
      <xdr:spPr>
        <a:xfrm>
          <a:off x="6791325" y="104775"/>
          <a:ext cx="5610225" cy="5769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Oils debe programar dos procesos de mezclado. Cuando se realiza </a:t>
          </a:r>
          <a:r>
            <a:rPr lang="es-ES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proceso 1 durante una hora se consumen 130 barriles de petróleo nacional y 260 barriles de petróleo importado</a:t>
          </a:r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De manera similar, </a:t>
          </a:r>
          <a:r>
            <a:rPr lang="es-ES" sz="160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cuando se efectúa el proceso de 2 durante una hora, se consumen 170 barriles de petróleo nacional y 220 barriles de petróleo importado.</a:t>
          </a:r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600">
              <a:solidFill>
                <a:srgbClr val="7030A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 respecto a la producción, el proceso 1 genera, 4,000 galones de gasolina y 1,750 galones de diesel por hora de operación</a:t>
          </a:r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es-ES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proceso 2 genera 3,500 galones de gasolina y 2250 galones de diesel por hora. </a:t>
          </a:r>
          <a:r>
            <a:rPr lang="es-ES" sz="16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la siguiente corrida de producción, existen disponibles 12,000 barriles de petróleo nacional y 18,000 barriles de petróleo importado. </a:t>
          </a:r>
          <a:r>
            <a:rPr lang="es-ES" sz="16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 contratos de ventas exigen que se fabriquen 270,000 galones de gasolina y 120,000 galones de diesel para consumo doméstico</a:t>
          </a:r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es-ES" sz="1600">
              <a:solidFill>
                <a:schemeClr val="accent5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contribuciones a las utilidades por hora de operación son $900 $1,100 para los procesos 1 y 2, respectivamente.</a:t>
          </a:r>
        </a:p>
        <a:p>
          <a:pPr lvl="0"/>
          <a:endParaRPr lang="es-MX" sz="16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Finalmente, la secretaría de energía ha emitido un dictamen que </a:t>
          </a:r>
          <a:r>
            <a:rPr lang="es-ES" sz="160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limita la producción total de diesel</a:t>
          </a:r>
          <a:r>
            <a:rPr lang="es-ES" sz="1600" baseline="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60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no más de la mitad de la gasolina que se fabrique. </a:t>
          </a:r>
          <a:r>
            <a:rPr lang="es-ES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Plantee un modelo de programación lineal para determinar el programa de producción que maximice la contribución total.</a:t>
          </a:r>
          <a:endParaRPr lang="es-MX" sz="16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600"/>
        </a:p>
      </xdr:txBody>
    </xdr:sp>
    <xdr:clientData/>
  </xdr:oneCellAnchor>
  <xdr:oneCellAnchor>
    <xdr:from>
      <xdr:col>6</xdr:col>
      <xdr:colOff>819151</xdr:colOff>
      <xdr:row>43</xdr:row>
      <xdr:rowOff>19050</xdr:rowOff>
    </xdr:from>
    <xdr:ext cx="4114800" cy="44095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01FF46-65BA-407F-8A0B-58616269AA8E}"/>
            </a:ext>
          </a:extLst>
        </xdr:cNvPr>
        <xdr:cNvSpPr txBox="1"/>
      </xdr:nvSpPr>
      <xdr:spPr>
        <a:xfrm>
          <a:off x="7267576" y="5419725"/>
          <a:ext cx="4114800" cy="4409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endParaRPr lang="es-ES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ES" sz="14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Maximizar</a:t>
          </a:r>
          <a:r>
            <a:rPr lang="es-ES" sz="1400" baseline="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900 p1 + 1100 </a:t>
          </a:r>
          <a:r>
            <a:rPr lang="es-MX" sz="1400" baseline="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p2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 to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130 p1 + 179 p2</a:t>
          </a:r>
          <a:r>
            <a:rPr lang="es-MX" sz="14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&lt;=  12000</a:t>
          </a:r>
        </a:p>
        <a:p>
          <a:pPr lvl="0"/>
          <a:r>
            <a:rPr lang="es-MX" sz="14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260 p1 +  220 p2 &lt;= 18000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 baseline="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4000p1 + 3500 p2  &gt;=  28000</a:t>
          </a:r>
        </a:p>
        <a:p>
          <a:pPr lvl="0"/>
          <a:r>
            <a:rPr lang="es-MX" sz="1400" baseline="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1750p1 +  2250 p2 &gt;=  12000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1750p1 +  2250 p2 &lt;= .5( 4000p1 + 3500p2)</a:t>
          </a:r>
        </a:p>
        <a:p>
          <a:pPr marL="0" lvl="0" indent="0"/>
          <a:endParaRPr lang="es-MX" sz="1400" baseline="0"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(1750-.5*4000)p1 + (2250-.5*3500)p2 &lt;= 0</a:t>
          </a:r>
        </a:p>
        <a:p>
          <a:pPr marL="0" lvl="0" indent="0"/>
          <a:endParaRPr lang="es-MX" sz="140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-250 p1 +  500 p2 &lt;= 0</a:t>
          </a:r>
        </a:p>
        <a:p>
          <a:pPr marL="0" lvl="0" indent="0"/>
          <a:endParaRPr lang="es-MX" sz="1400" baseline="0"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p1,p2 &gt;=0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/>
        </a:p>
      </xdr:txBody>
    </xdr:sp>
    <xdr:clientData/>
  </xdr:oneCellAnchor>
  <xdr:oneCellAnchor>
    <xdr:from>
      <xdr:col>0</xdr:col>
      <xdr:colOff>844550</xdr:colOff>
      <xdr:row>58</xdr:row>
      <xdr:rowOff>200025</xdr:rowOff>
    </xdr:from>
    <xdr:ext cx="5610225" cy="39766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D6C7DB-3D63-4732-BCC7-393A5792BFC7}"/>
            </a:ext>
          </a:extLst>
        </xdr:cNvPr>
        <xdr:cNvSpPr txBox="1"/>
      </xdr:nvSpPr>
      <xdr:spPr>
        <a:xfrm>
          <a:off x="844550" y="15579725"/>
          <a:ext cx="5610225" cy="3976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endParaRPr lang="es-ES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ES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Max</a:t>
          </a:r>
          <a:r>
            <a:rPr lang="es-ES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 900 p1 + 1100 </a:t>
          </a:r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p2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Subject to</a:t>
          </a:r>
        </a:p>
        <a:p>
          <a:pPr lvl="0"/>
          <a:r>
            <a:rPr lang="es-MX" sz="140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130 p1 + 170 p2</a:t>
          </a:r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  &lt;=  12000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260 p1 +  220 p2 &lt;= 18000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4000p1 + 3500 p2  &gt;=  270000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1750p1 +  2250 p2 &gt;=  120000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-250 p1 +  500 p2 &lt;= 0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End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Contribución Total : $70540.54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venir Next" panose="020B0503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  VARIABLE       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        P1 = 48.65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venir Next" panose="020B0503020202020204" pitchFamily="34" charset="0"/>
              <a:ea typeface="+mn-ea"/>
              <a:cs typeface="Arial" panose="020B0604020202020204" pitchFamily="34" charset="0"/>
            </a:rPr>
            <a:t>        P2 = 24.32 </a:t>
          </a:r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</a:t>
          </a:r>
          <a:endParaRPr lang="es-MX" sz="1200"/>
        </a:p>
      </xdr:txBody>
    </xdr:sp>
    <xdr:clientData/>
  </xdr:oneCellAnchor>
  <xdr:oneCellAnchor>
    <xdr:from>
      <xdr:col>6</xdr:col>
      <xdr:colOff>22225</xdr:colOff>
      <xdr:row>29</xdr:row>
      <xdr:rowOff>225425</xdr:rowOff>
    </xdr:from>
    <xdr:ext cx="5610225" cy="66915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ADDC72-1999-4FF2-9B14-DCEEE7CC6461}"/>
            </a:ext>
          </a:extLst>
        </xdr:cNvPr>
        <xdr:cNvSpPr txBox="1"/>
      </xdr:nvSpPr>
      <xdr:spPr>
        <a:xfrm>
          <a:off x="30540325" y="6321425"/>
          <a:ext cx="5610225" cy="669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/>
          <a:endParaRPr lang="es-ES" sz="105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8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¿Qué Decisión Debemos de Tomar?</a:t>
          </a:r>
        </a:p>
        <a:p>
          <a:endParaRPr lang="es-MX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149225</xdr:colOff>
      <xdr:row>33</xdr:row>
      <xdr:rowOff>107950</xdr:rowOff>
    </xdr:from>
    <xdr:ext cx="5610225" cy="120007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7546460-20D3-4B1A-86D7-0D2E80A38B14}"/>
            </a:ext>
          </a:extLst>
        </xdr:cNvPr>
        <xdr:cNvSpPr txBox="1"/>
      </xdr:nvSpPr>
      <xdr:spPr>
        <a:xfrm>
          <a:off x="30667325" y="7219950"/>
          <a:ext cx="5610225" cy="1200072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/>
          <a:endParaRPr lang="es-ES" sz="1050" b="1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Determinar</a:t>
          </a:r>
          <a:r>
            <a:rPr lang="es-MX" sz="1800" b="1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cantidad de horas de ejecución de los Procesos 1 y 2 que Maximizan la Ganancia </a:t>
          </a:r>
        </a:p>
        <a:p>
          <a:pPr lvl="0"/>
          <a:r>
            <a:rPr lang="es-MX" sz="1800" b="1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satisfaciendo las restricciones dadas</a:t>
          </a:r>
          <a:endParaRPr lang="es-MX" sz="1800" b="1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0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352425</xdr:colOff>
      <xdr:row>0</xdr:row>
      <xdr:rowOff>104775</xdr:rowOff>
    </xdr:from>
    <xdr:ext cx="5610225" cy="461600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2B12C8-0086-4F5C-9D8F-86B704E514A5}"/>
            </a:ext>
          </a:extLst>
        </xdr:cNvPr>
        <xdr:cNvSpPr txBox="1"/>
      </xdr:nvSpPr>
      <xdr:spPr>
        <a:xfrm>
          <a:off x="30565725" y="104775"/>
          <a:ext cx="5610225" cy="4616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Oils debe programar dos procesos de mezclado. Cuando se realiza </a:t>
          </a:r>
          <a:r>
            <a:rPr lang="es-ES" sz="14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proceso 1 durante una hora se consumen 130 barriles de petróleo nacional y 260 barriles de petróleo importado</a:t>
          </a:r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De manera similar, </a:t>
          </a:r>
          <a:r>
            <a:rPr lang="es-ES" sz="140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cuando se efectúa el proceso de 2 durante una hora, se consumen 170 barriles de petróleo nacional y 220 barriles de petróleo importado.</a:t>
          </a:r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400">
              <a:solidFill>
                <a:srgbClr val="7030A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 respecto a la producción, el proceso 1 genera, 4,000 galones de gasolina y 1,750 galones de diesel por hora de operación</a:t>
          </a:r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es-ES" sz="14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proceso 2 genera 3,500 galones de gasolina y 2250 galones de diesel por hora. </a:t>
          </a:r>
          <a:r>
            <a:rPr lang="es-ES" sz="140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la siguiente corrida de producción, existen disponibles 12,000 barriles de petróleo nacional y 18,000 barriles de petróleo importado. </a:t>
          </a:r>
          <a:r>
            <a:rPr lang="es-ES" sz="14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 contratos de ventas exigen que se fabriquen 270,000 galones de gasolina y 120,000 galones de diesel para consumo doméstico</a:t>
          </a:r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es-ES" sz="1400">
              <a:solidFill>
                <a:schemeClr val="accent5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contribuciones a las utilidades por hora de operación son $900 $1,100 para los procesos 1 y 2, respectivamente.</a:t>
          </a:r>
        </a:p>
        <a:p>
          <a:pPr lvl="0"/>
          <a:endParaRPr lang="es-MX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Finalmente, la secretaría de energía ha emitido un dictamen que </a:t>
          </a:r>
          <a:r>
            <a:rPr lang="es-ES" sz="140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limita la producción total de diesel</a:t>
          </a:r>
          <a:r>
            <a:rPr lang="es-ES" sz="1400" baseline="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400">
              <a:solidFill>
                <a:srgbClr val="0033CC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no más de la mitad de la gasolina que se fabrique. </a:t>
          </a:r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Plantee un modelo de programación lineal para determinar el programa de producción que maximice la contribución total.</a:t>
          </a:r>
          <a:endParaRPr lang="es-MX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/>
        </a:p>
      </xdr:txBody>
    </xdr:sp>
    <xdr:clientData/>
  </xdr:oneCellAnchor>
  <xdr:oneCellAnchor>
    <xdr:from>
      <xdr:col>30</xdr:col>
      <xdr:colOff>819151</xdr:colOff>
      <xdr:row>21</xdr:row>
      <xdr:rowOff>19050</xdr:rowOff>
    </xdr:from>
    <xdr:ext cx="4114800" cy="44095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31916E-7665-4A54-AA59-4A16B427B1A3}"/>
            </a:ext>
          </a:extLst>
        </xdr:cNvPr>
        <xdr:cNvSpPr txBox="1"/>
      </xdr:nvSpPr>
      <xdr:spPr>
        <a:xfrm>
          <a:off x="31032451" y="5419725"/>
          <a:ext cx="4114800" cy="4409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endParaRPr lang="es-ES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ES" sz="14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Maximizar</a:t>
          </a:r>
          <a:r>
            <a:rPr lang="es-ES" sz="1400" baseline="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900 p1 + 1100 </a:t>
          </a:r>
          <a:r>
            <a:rPr lang="es-MX" sz="1400" baseline="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p2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 to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130 p1 + 179 p2</a:t>
          </a:r>
          <a:r>
            <a:rPr lang="es-MX" sz="14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&lt;=  12000</a:t>
          </a:r>
        </a:p>
        <a:p>
          <a:pPr lvl="0"/>
          <a:r>
            <a:rPr lang="es-MX" sz="14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260 p1 +  220 p2 &lt;= 18000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400" baseline="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4000p1 + 3500 p2  &gt;=  28000</a:t>
          </a:r>
        </a:p>
        <a:p>
          <a:pPr lvl="0"/>
          <a:r>
            <a:rPr lang="es-MX" sz="1400" baseline="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1750p1 +  2250 p2 &gt;=  12000</a:t>
          </a:r>
        </a:p>
        <a:p>
          <a:pPr lvl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1750p1 +  2250 p2 &lt;= .5( 4000p1 + 3500p2)</a:t>
          </a:r>
        </a:p>
        <a:p>
          <a:pPr marL="0" lvl="0" indent="0"/>
          <a:endParaRPr lang="es-MX" sz="1400" baseline="0"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(1750-.5*4000)p1 + (2250-.5*3500)p2 &lt;= 0</a:t>
          </a:r>
        </a:p>
        <a:p>
          <a:pPr marL="0" lvl="0" indent="0"/>
          <a:endParaRPr lang="es-MX" sz="140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-250 p1 +  500 p2 &lt;= 0</a:t>
          </a:r>
        </a:p>
        <a:p>
          <a:pPr marL="0" lvl="0" indent="0"/>
          <a:endParaRPr lang="es-MX" sz="1400" baseline="0">
            <a:solidFill>
              <a:schemeClr val="accent5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p1,p2 &gt;=0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/>
        </a:p>
      </xdr:txBody>
    </xdr:sp>
    <xdr:clientData/>
  </xdr:oneCellAnchor>
  <xdr:oneCellAnchor>
    <xdr:from>
      <xdr:col>24</xdr:col>
      <xdr:colOff>971550</xdr:colOff>
      <xdr:row>36</xdr:row>
      <xdr:rowOff>200025</xdr:rowOff>
    </xdr:from>
    <xdr:ext cx="5610225" cy="32020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D7D17E-9D4A-4175-9C3F-7B6DAD7DE10F}"/>
            </a:ext>
          </a:extLst>
        </xdr:cNvPr>
        <xdr:cNvSpPr txBox="1"/>
      </xdr:nvSpPr>
      <xdr:spPr>
        <a:xfrm>
          <a:off x="24631650" y="9458325"/>
          <a:ext cx="5610225" cy="32020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endParaRPr lang="es-ES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Max</a:t>
          </a:r>
          <a:r>
            <a:rPr lang="es-ES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900 p1 + 1100 </a:t>
          </a:r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p2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 to</a:t>
          </a:r>
        </a:p>
        <a:p>
          <a:pPr lvl="0"/>
          <a:r>
            <a:rPr lang="es-MX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130 p1 + 170 p2</a:t>
          </a:r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&lt;=  12000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260 p1 +  220 p2 &lt;= 18000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4000p1 + 3500 p2  &gt;=  270000</a:t>
          </a:r>
        </a:p>
        <a:p>
          <a:pPr lvl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1750p1 +  2250 p2 &gt;=  120000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-250 p1 +  500 p2 &lt;= 0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End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Contribución Total : $70540.54</a:t>
          </a:r>
        </a:p>
        <a:p>
          <a:pPr marL="0" lvl="0" indent="0"/>
          <a:endParaRPr lang="es-MX" sz="14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VARIABLE       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P1 = 48.65</a:t>
          </a:r>
        </a:p>
        <a:p>
          <a:pPr marL="0" lvl="0" indent="0"/>
          <a:r>
            <a:rPr lang="es-MX" sz="14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P2 = 24.32         </a:t>
          </a:r>
          <a:endParaRPr lang="es-MX" sz="1200"/>
        </a:p>
      </xdr:txBody>
    </xdr:sp>
    <xdr:clientData/>
  </xdr:oneCellAnchor>
  <xdr:oneCellAnchor>
    <xdr:from>
      <xdr:col>0</xdr:col>
      <xdr:colOff>171450</xdr:colOff>
      <xdr:row>0</xdr:row>
      <xdr:rowOff>200025</xdr:rowOff>
    </xdr:from>
    <xdr:ext cx="5610225" cy="461600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81EF1B-0D76-4D19-A0A0-B173A898F97F}"/>
            </a:ext>
          </a:extLst>
        </xdr:cNvPr>
        <xdr:cNvSpPr txBox="1"/>
      </xdr:nvSpPr>
      <xdr:spPr>
        <a:xfrm>
          <a:off x="171450" y="200025"/>
          <a:ext cx="5610225" cy="4616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Oils debe programar dos procesos de mezclado. Cuando se realiza el proceso 1 durante una hora se consumen 130 barriles de petróleo nacional y 260 barriles de petróleo importado. De manera similar, cuando se efectúa el proceso de 2 durante una hora, se consumen 170 barriles de petróleo nacional y 220 barriles de petróleo importado. Con respecto a la producción, el proceso 1 genera, 4,000 galones de gasolina y 1,750 galones de diesel por hora de operación. El proceso 2 genera 3,500 galones de gasolina y 2250 galones de diesel por hora. Para la siguiente corrida de producción, existen disponibles 12,000 barriles de petróleo nacional y 18,000 barriles de petróleo importado. Los contratos de ventas exigen que se fabriquen 270,000 galones de gasolina y 120,000 galones de diesel para consumo doméstico. Las contribuciones a las utilidades por hora de operación son $900 $1,100 para los procesos 1 y 2, respectivamente.</a:t>
          </a:r>
        </a:p>
        <a:p>
          <a:pPr lvl="0"/>
          <a:endParaRPr lang="es-MX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Finalmente, la secretaría de energía ha emitido un dictamen que limita la producción total de diesel</a:t>
          </a:r>
          <a:r>
            <a:rPr lang="es-ES" sz="14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no más de la mitad de la gasolina que se fabrique. Plantee un modelo de programación lineal para determinar el programa de producción que maximice la contribución total.</a:t>
          </a:r>
          <a:endParaRPr lang="es-MX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12</xdr:col>
      <xdr:colOff>581025</xdr:colOff>
      <xdr:row>2</xdr:row>
      <xdr:rowOff>9525</xdr:rowOff>
    </xdr:from>
    <xdr:ext cx="5610225" cy="6691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F98F94-5C61-4F7B-920E-16EC1CDEA4DC}"/>
            </a:ext>
          </a:extLst>
        </xdr:cNvPr>
        <xdr:cNvSpPr txBox="1"/>
      </xdr:nvSpPr>
      <xdr:spPr>
        <a:xfrm>
          <a:off x="12468225" y="523875"/>
          <a:ext cx="5610225" cy="669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/>
          <a:endParaRPr lang="es-ES" sz="105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8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¿Qué Decisión Debemos de Tomar?</a:t>
          </a:r>
        </a:p>
        <a:p>
          <a:endParaRPr lang="es-MX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12</xdr:col>
      <xdr:colOff>581025</xdr:colOff>
      <xdr:row>4</xdr:row>
      <xdr:rowOff>247650</xdr:rowOff>
    </xdr:from>
    <xdr:ext cx="5610225" cy="120007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DBDA88-5636-41CE-8BC8-73E2191CC546}"/>
            </a:ext>
          </a:extLst>
        </xdr:cNvPr>
        <xdr:cNvSpPr txBox="1"/>
      </xdr:nvSpPr>
      <xdr:spPr>
        <a:xfrm>
          <a:off x="12468225" y="1276350"/>
          <a:ext cx="5610225" cy="12000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/>
          <a:endParaRPr lang="es-ES" sz="105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lang="es-MX" sz="18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Determinar</a:t>
          </a:r>
          <a:r>
            <a:rPr lang="es-MX" sz="18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cantidad de horas de ejecución de los Procesos 1 y 2 que Maximizan la Ganancia </a:t>
          </a:r>
        </a:p>
        <a:p>
          <a:pPr lvl="0"/>
          <a:r>
            <a:rPr lang="es-MX" sz="18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satisfaciendo las restricciones dadas</a:t>
          </a:r>
          <a:endParaRPr lang="es-MX" sz="180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</xdr:col>
      <xdr:colOff>219075</xdr:colOff>
      <xdr:row>0</xdr:row>
      <xdr:rowOff>238125</xdr:rowOff>
    </xdr:from>
    <xdr:ext cx="5610225" cy="461600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F24293-DADD-4C24-91AC-79373A6971F7}"/>
            </a:ext>
          </a:extLst>
        </xdr:cNvPr>
        <xdr:cNvSpPr txBox="1"/>
      </xdr:nvSpPr>
      <xdr:spPr>
        <a:xfrm>
          <a:off x="6162675" y="238125"/>
          <a:ext cx="5610225" cy="4616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Oils debe programar dos procesos de mezclado. Cuando se realiza el proceso 1 durante una hora se consumen 130 barriles de petróleo nacional y 260 barriles de petróleo importado. De manera similar, cuando se efectúa el proceso de 2 durante una hora, se consumen 170 barriles de petróleo nacional y 220 barriles de petróleo importado. Con respecto a la producción, el proceso 1 genera, 4,000 galones de gasolina y 1,750 galones de diesel por hora de operación. El proceso 2 genera 3,500 galones de gasolina y 2250 galones de diesel por hora. Para la siguiente corrida de producción, existen disponibles 12,000 barriles de petróleo nacional y 18,000 barriles de petróleo importado. Los contratos de ventas exigen que se fabriquen 270,000 galones de gasolina y 120,000 galones de diesel para consumo doméstico. Las contribuciones a las utilidades por hora de operación son $900 $1,100 para los procesos 1 y 2, respectivamente.</a:t>
          </a:r>
        </a:p>
        <a:p>
          <a:pPr lvl="0"/>
          <a:endParaRPr lang="es-MX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Finalmente, la secretaría de energía ha emitido un dictamen que limita la producción total de diesel</a:t>
          </a:r>
          <a:r>
            <a:rPr lang="es-ES" sz="14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E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no más de la mitad de la gasolina que se fabrique. Plantee un modelo de programación lineal para determinar el programa de producción que maximice la contribución total.</a:t>
          </a:r>
          <a:endParaRPr lang="es-MX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714375</xdr:colOff>
      <xdr:row>46</xdr:row>
      <xdr:rowOff>47625</xdr:rowOff>
    </xdr:from>
    <xdr:to>
      <xdr:col>23</xdr:col>
      <xdr:colOff>866775</xdr:colOff>
      <xdr:row>57</xdr:row>
      <xdr:rowOff>38783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4E210-CBC0-754A-9AFB-C96A87181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13335000"/>
          <a:ext cx="10058400" cy="27851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0</xdr:row>
      <xdr:rowOff>171450</xdr:rowOff>
    </xdr:from>
    <xdr:ext cx="5610225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1C43C9-CA02-4161-A6A9-89D0A741F5E1}"/>
            </a:ext>
          </a:extLst>
        </xdr:cNvPr>
        <xdr:cNvSpPr txBox="1"/>
      </xdr:nvSpPr>
      <xdr:spPr>
        <a:xfrm>
          <a:off x="342900" y="171450"/>
          <a:ext cx="5610225" cy="1152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lvl="0" indent="0"/>
          <a:r>
            <a:rPr lang="es-E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Distilleries destila y distribuye whisky fino. La compañía fabrica tres whiskys distintos. Prairie High, Lone Wolf y Wild West. Las mezclas se producen combinando diferentes grados de whisky base. Los requerimientos de las mezclas, la disponibilidad (dadas en quintos de galón) y el costo por quinto de galón de whisky base y los precios de venta de los diferentes productos son los siguientes:</a:t>
          </a:r>
          <a:endParaRPr lang="es-MX" sz="14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2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714828</xdr:colOff>
      <xdr:row>0</xdr:row>
      <xdr:rowOff>85270</xdr:rowOff>
    </xdr:from>
    <xdr:ext cx="9741505" cy="1682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85351E-C496-4DFE-9B36-B3DEEC7E5DA5}"/>
            </a:ext>
          </a:extLst>
        </xdr:cNvPr>
        <xdr:cNvSpPr txBox="1"/>
      </xdr:nvSpPr>
      <xdr:spPr>
        <a:xfrm>
          <a:off x="714828" y="85270"/>
          <a:ext cx="9741505" cy="1682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lvl="0" indent="0"/>
          <a:r>
            <a:rPr lang="es-ES" sz="18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Gaermont Distilleries destila y distribuye whisky fino. La compañía fabrica tres whiskys distintos. Prairie High, Lone Wolf y Wild West. Las mezclas se producen combinando diferentes grados de whisky base. Los requerimientos de las mezclas, la disponibilidad (en galones) y el costo por galón de whisky base y los precios de venta por  galón de los diferentes productos son los siguientes:</a:t>
          </a:r>
          <a:endParaRPr lang="es-MX" sz="18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MX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D55B-98D0-45B4-A1B2-D5676A5F4B80}">
  <dimension ref="B7:AD58"/>
  <sheetViews>
    <sheetView showGridLines="0" tabSelected="1" topLeftCell="G42" zoomScale="83" zoomScaleNormal="90" workbookViewId="0">
      <selection activeCell="E19" sqref="E19"/>
    </sheetView>
  </sheetViews>
  <sheetFormatPr baseColWidth="10" defaultColWidth="8.77734375" defaultRowHeight="23"/>
  <cols>
    <col min="1" max="1" width="103.21875" style="160" customWidth="1"/>
    <col min="2" max="2" width="10.77734375" style="160" customWidth="1"/>
    <col min="3" max="3" width="8" style="160" customWidth="1"/>
    <col min="4" max="4" width="2.77734375" style="160" customWidth="1"/>
    <col min="5" max="5" width="17.44140625" style="160" customWidth="1"/>
    <col min="6" max="6" width="16.109375" style="160" customWidth="1"/>
    <col min="7" max="7" width="17.77734375" style="160" customWidth="1"/>
    <col min="8" max="8" width="2.5546875" style="160" customWidth="1"/>
    <col min="9" max="9" width="11.77734375" style="160" bestFit="1" customWidth="1"/>
    <col min="10" max="10" width="4.5546875" style="160" customWidth="1"/>
    <col min="11" max="11" width="20.88671875" style="160" customWidth="1"/>
    <col min="12" max="12" width="18.109375" style="160" customWidth="1"/>
    <col min="13" max="19" width="8.77734375" style="160"/>
    <col min="20" max="20" width="52.6640625" style="160" customWidth="1"/>
    <col min="21" max="21" width="19.5546875" style="160" customWidth="1"/>
    <col min="22" max="26" width="8.77734375" style="160"/>
    <col min="27" max="27" width="11.77734375" style="160" customWidth="1"/>
    <col min="28" max="28" width="5.77734375" style="160" customWidth="1"/>
    <col min="29" max="29" width="13.6640625" style="160" customWidth="1"/>
    <col min="30" max="16384" width="8.77734375" style="160"/>
  </cols>
  <sheetData>
    <row r="7" spans="2:11"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2:11">
      <c r="B8" s="159"/>
      <c r="C8" s="159"/>
      <c r="D8" s="159"/>
      <c r="E8" s="161" t="s">
        <v>90</v>
      </c>
      <c r="F8" s="161" t="s">
        <v>91</v>
      </c>
      <c r="G8" s="161" t="s">
        <v>46</v>
      </c>
      <c r="H8" s="159"/>
      <c r="I8" s="159"/>
      <c r="J8" s="159"/>
      <c r="K8" s="159"/>
    </row>
    <row r="9" spans="2:11" ht="30.75" customHeight="1">
      <c r="C9" s="159" t="s">
        <v>92</v>
      </c>
      <c r="E9" s="162">
        <v>15</v>
      </c>
      <c r="F9" s="162">
        <v>13</v>
      </c>
      <c r="G9" s="162">
        <v>12</v>
      </c>
      <c r="H9" s="163"/>
      <c r="I9" s="163"/>
      <c r="J9" s="164"/>
      <c r="K9" s="164"/>
    </row>
    <row r="10" spans="2:11">
      <c r="J10" s="159"/>
      <c r="K10" s="164"/>
    </row>
    <row r="11" spans="2:11">
      <c r="B11" s="159" t="s">
        <v>135</v>
      </c>
      <c r="C11" s="159" t="s">
        <v>93</v>
      </c>
      <c r="D11" s="159"/>
      <c r="E11" s="164"/>
      <c r="F11" s="164"/>
      <c r="G11" s="164"/>
      <c r="H11" s="164"/>
      <c r="I11" s="164" t="s">
        <v>4</v>
      </c>
      <c r="J11" s="164"/>
      <c r="K11" s="164"/>
    </row>
    <row r="12" spans="2:11" ht="42.75" customHeight="1">
      <c r="B12" s="165" t="s">
        <v>38</v>
      </c>
      <c r="C12" s="162">
        <v>9</v>
      </c>
      <c r="D12" s="166"/>
      <c r="E12" s="167" t="s">
        <v>136</v>
      </c>
      <c r="F12" s="168" t="s">
        <v>132</v>
      </c>
      <c r="G12" s="169"/>
      <c r="H12" s="170"/>
      <c r="I12" s="171">
        <v>1800</v>
      </c>
      <c r="J12" s="172"/>
      <c r="K12" s="164"/>
    </row>
    <row r="13" spans="2:11" ht="42.75" customHeight="1">
      <c r="B13" s="165" t="s">
        <v>39</v>
      </c>
      <c r="C13" s="162">
        <v>7</v>
      </c>
      <c r="D13" s="166"/>
      <c r="E13" s="169"/>
      <c r="F13" s="169"/>
      <c r="G13" s="168" t="s">
        <v>134</v>
      </c>
      <c r="H13" s="170"/>
      <c r="I13" s="171">
        <v>2000</v>
      </c>
      <c r="J13" s="172"/>
      <c r="K13" s="173"/>
    </row>
    <row r="14" spans="2:11" ht="42.75" customHeight="1">
      <c r="B14" s="165" t="s">
        <v>40</v>
      </c>
      <c r="C14" s="162">
        <v>4</v>
      </c>
      <c r="D14" s="166"/>
      <c r="E14" s="174" t="s">
        <v>129</v>
      </c>
      <c r="F14" s="175" t="s">
        <v>131</v>
      </c>
      <c r="G14" s="175" t="s">
        <v>133</v>
      </c>
      <c r="H14" s="170"/>
      <c r="I14" s="171">
        <v>1200</v>
      </c>
      <c r="J14" s="172"/>
      <c r="K14" s="164"/>
    </row>
    <row r="15" spans="2:11" ht="37.5" customHeight="1">
      <c r="B15" s="176"/>
      <c r="C15" s="176"/>
      <c r="D15" s="176"/>
      <c r="E15" s="176"/>
      <c r="F15" s="176"/>
      <c r="G15" s="176"/>
      <c r="H15" s="176"/>
      <c r="I15" s="176"/>
      <c r="J15" s="177"/>
      <c r="K15" s="164"/>
    </row>
    <row r="16" spans="2:11">
      <c r="B16" s="176"/>
      <c r="C16" s="176"/>
      <c r="D16" s="176"/>
      <c r="E16" s="176"/>
      <c r="F16" s="176"/>
      <c r="G16" s="176"/>
      <c r="H16" s="178"/>
      <c r="K16" s="163"/>
    </row>
    <row r="17" spans="2:30">
      <c r="B17" s="176"/>
      <c r="C17" s="176"/>
      <c r="D17" s="176"/>
      <c r="E17" s="176"/>
      <c r="F17" s="176"/>
      <c r="G17" s="176"/>
      <c r="H17" s="179"/>
      <c r="I17" s="179"/>
      <c r="J17" s="179"/>
      <c r="K17" s="163"/>
      <c r="AC17" s="160" t="s">
        <v>122</v>
      </c>
      <c r="AD17" s="160">
        <v>35422.22</v>
      </c>
    </row>
    <row r="18" spans="2:30">
      <c r="B18" s="176"/>
      <c r="C18" s="176"/>
      <c r="D18" s="176"/>
      <c r="E18" s="176"/>
      <c r="F18" s="176"/>
      <c r="G18" s="176"/>
      <c r="H18" s="176"/>
      <c r="I18" s="176"/>
      <c r="J18" s="176"/>
      <c r="K18" s="163"/>
    </row>
    <row r="19" spans="2:30">
      <c r="F19" s="176"/>
      <c r="G19" s="176"/>
      <c r="H19" s="176"/>
      <c r="I19" s="176"/>
      <c r="J19" s="176"/>
      <c r="K19" s="176"/>
      <c r="AC19" s="160" t="s">
        <v>120</v>
      </c>
      <c r="AD19" s="163" t="s">
        <v>121</v>
      </c>
    </row>
    <row r="20" spans="2:30">
      <c r="F20" s="176"/>
      <c r="G20" s="176"/>
      <c r="H20" s="176"/>
      <c r="I20" s="176"/>
      <c r="J20" s="176"/>
      <c r="K20" s="176"/>
      <c r="AC20" s="160" t="s">
        <v>137</v>
      </c>
      <c r="AD20" s="180">
        <v>1611.1110839999999</v>
      </c>
    </row>
    <row r="21" spans="2:30">
      <c r="F21" s="176"/>
      <c r="G21" s="176"/>
      <c r="H21" s="176"/>
      <c r="I21" s="176"/>
      <c r="J21" s="176"/>
      <c r="K21" s="176"/>
      <c r="AC21" s="160" t="s">
        <v>138</v>
      </c>
      <c r="AD21" s="180">
        <v>188.88888499999999</v>
      </c>
    </row>
    <row r="22" spans="2:30">
      <c r="AC22" s="160" t="s">
        <v>139</v>
      </c>
      <c r="AD22" s="180">
        <v>0</v>
      </c>
    </row>
    <row r="23" spans="2:30">
      <c r="AC23" s="160" t="s">
        <v>140</v>
      </c>
      <c r="AD23" s="180">
        <v>1224.4444579999999</v>
      </c>
    </row>
    <row r="24" spans="2:30">
      <c r="B24" s="181"/>
      <c r="C24" s="182"/>
      <c r="D24" s="182"/>
      <c r="E24" s="182"/>
      <c r="AC24" s="160" t="s">
        <v>141</v>
      </c>
      <c r="AD24" s="180">
        <v>264.444458</v>
      </c>
    </row>
    <row r="25" spans="2:30">
      <c r="B25" s="183"/>
      <c r="C25" s="184"/>
      <c r="D25" s="176"/>
      <c r="E25" s="176"/>
      <c r="AC25" s="160" t="s">
        <v>142</v>
      </c>
      <c r="AD25" s="180">
        <v>511.11111499999998</v>
      </c>
    </row>
    <row r="26" spans="2:30">
      <c r="B26" s="183"/>
      <c r="C26" s="184"/>
      <c r="D26" s="176"/>
      <c r="E26" s="176"/>
      <c r="AC26" s="160" t="s">
        <v>109</v>
      </c>
      <c r="AD26" s="180">
        <v>386.66665599999999</v>
      </c>
    </row>
    <row r="27" spans="2:30">
      <c r="B27" s="183"/>
      <c r="C27" s="184"/>
      <c r="D27" s="176"/>
      <c r="E27" s="176"/>
      <c r="AC27" s="160" t="s">
        <v>105</v>
      </c>
      <c r="AD27" s="180">
        <v>302.22222900000003</v>
      </c>
    </row>
    <row r="28" spans="2:30">
      <c r="B28" s="185"/>
      <c r="C28" s="186"/>
      <c r="D28" s="187"/>
      <c r="E28" s="187"/>
      <c r="AC28" s="160" t="s">
        <v>106</v>
      </c>
      <c r="AD28" s="180">
        <v>511.11111499999998</v>
      </c>
    </row>
    <row r="29" spans="2:30">
      <c r="B29" s="183"/>
      <c r="C29" s="176"/>
      <c r="D29" s="188"/>
      <c r="E29" s="188"/>
    </row>
    <row r="30" spans="2:30">
      <c r="B30" s="183"/>
      <c r="C30" s="176"/>
      <c r="D30" s="188"/>
      <c r="E30" s="188"/>
    </row>
    <row r="31" spans="2:30">
      <c r="B31" s="189"/>
      <c r="C31" s="190"/>
      <c r="D31" s="191"/>
      <c r="E31" s="191"/>
    </row>
    <row r="32" spans="2:30">
      <c r="B32" s="183"/>
      <c r="C32" s="176"/>
      <c r="D32" s="192"/>
      <c r="E32" s="192"/>
    </row>
    <row r="33" spans="2:9">
      <c r="B33" s="183"/>
      <c r="C33" s="176"/>
      <c r="D33" s="192"/>
      <c r="E33" s="192"/>
    </row>
    <row r="34" spans="2:9">
      <c r="B34" s="159"/>
      <c r="C34" s="159"/>
      <c r="D34" s="159"/>
      <c r="E34" s="161" t="s">
        <v>90</v>
      </c>
      <c r="F34" s="161" t="s">
        <v>91</v>
      </c>
      <c r="G34" s="161" t="s">
        <v>46</v>
      </c>
      <c r="H34" s="159"/>
      <c r="I34" s="159"/>
    </row>
    <row r="35" spans="2:9">
      <c r="C35" s="159" t="s">
        <v>92</v>
      </c>
      <c r="E35" s="162">
        <v>15</v>
      </c>
      <c r="F35" s="162">
        <v>13</v>
      </c>
      <c r="G35" s="162">
        <v>12</v>
      </c>
      <c r="H35" s="163"/>
      <c r="I35" s="163"/>
    </row>
    <row r="37" spans="2:9">
      <c r="B37" s="159" t="s">
        <v>135</v>
      </c>
      <c r="C37" s="159" t="s">
        <v>93</v>
      </c>
      <c r="D37" s="159"/>
      <c r="E37" s="164"/>
      <c r="F37" s="164"/>
      <c r="G37" s="164"/>
      <c r="H37" s="164"/>
      <c r="I37" s="164" t="s">
        <v>4</v>
      </c>
    </row>
    <row r="38" spans="2:9" ht="48">
      <c r="B38" s="165" t="s">
        <v>38</v>
      </c>
      <c r="C38" s="162">
        <v>9</v>
      </c>
      <c r="D38" s="166"/>
      <c r="E38" s="167" t="s">
        <v>136</v>
      </c>
      <c r="F38" s="168" t="s">
        <v>132</v>
      </c>
      <c r="G38" s="169"/>
      <c r="H38" s="170"/>
      <c r="I38" s="171">
        <v>1800</v>
      </c>
    </row>
    <row r="39" spans="2:9" ht="24">
      <c r="B39" s="165" t="s">
        <v>39</v>
      </c>
      <c r="C39" s="162">
        <v>7</v>
      </c>
      <c r="D39" s="166"/>
      <c r="E39" s="169"/>
      <c r="F39" s="169"/>
      <c r="G39" s="168" t="s">
        <v>134</v>
      </c>
      <c r="H39" s="170"/>
      <c r="I39" s="171">
        <v>2000</v>
      </c>
    </row>
    <row r="40" spans="2:9" ht="48">
      <c r="B40" s="165" t="s">
        <v>40</v>
      </c>
      <c r="C40" s="162">
        <v>4</v>
      </c>
      <c r="D40" s="166"/>
      <c r="E40" s="174" t="s">
        <v>129</v>
      </c>
      <c r="F40" s="175" t="s">
        <v>131</v>
      </c>
      <c r="G40" s="175" t="s">
        <v>133</v>
      </c>
      <c r="H40" s="170"/>
      <c r="I40" s="171">
        <v>1200</v>
      </c>
    </row>
    <row r="51" spans="2:10">
      <c r="B51" s="159"/>
      <c r="C51" s="159"/>
      <c r="D51" s="159"/>
      <c r="E51" s="161" t="s">
        <v>90</v>
      </c>
      <c r="F51" s="161" t="s">
        <v>91</v>
      </c>
      <c r="G51" s="161" t="s">
        <v>46</v>
      </c>
      <c r="H51" s="159"/>
      <c r="I51" s="159"/>
      <c r="J51" s="159"/>
    </row>
    <row r="52" spans="2:10">
      <c r="C52" s="159" t="s">
        <v>92</v>
      </c>
      <c r="E52" s="162">
        <v>15</v>
      </c>
      <c r="F52" s="162">
        <v>13</v>
      </c>
      <c r="G52" s="162">
        <v>12</v>
      </c>
      <c r="H52" s="163"/>
      <c r="I52" s="163"/>
      <c r="J52" s="164"/>
    </row>
    <row r="53" spans="2:10">
      <c r="J53" s="159"/>
    </row>
    <row r="54" spans="2:10">
      <c r="B54" s="159" t="s">
        <v>135</v>
      </c>
      <c r="C54" s="159" t="s">
        <v>93</v>
      </c>
      <c r="D54" s="159"/>
      <c r="E54" s="164"/>
      <c r="F54" s="164"/>
      <c r="G54" s="164"/>
      <c r="H54" s="164"/>
      <c r="I54" s="164" t="s">
        <v>4</v>
      </c>
      <c r="J54" s="164"/>
    </row>
    <row r="55" spans="2:10" ht="48">
      <c r="B55" s="165" t="s">
        <v>38</v>
      </c>
      <c r="C55" s="162">
        <v>9</v>
      </c>
      <c r="D55" s="166"/>
      <c r="E55" s="167" t="s">
        <v>136</v>
      </c>
      <c r="F55" s="168" t="s">
        <v>132</v>
      </c>
      <c r="G55" s="169"/>
      <c r="H55" s="170"/>
      <c r="I55" s="171">
        <v>1800</v>
      </c>
      <c r="J55" s="172"/>
    </row>
    <row r="56" spans="2:10" ht="24">
      <c r="B56" s="165" t="s">
        <v>39</v>
      </c>
      <c r="C56" s="162">
        <v>7</v>
      </c>
      <c r="D56" s="166"/>
      <c r="E56" s="169"/>
      <c r="F56" s="169"/>
      <c r="G56" s="168" t="s">
        <v>134</v>
      </c>
      <c r="H56" s="170"/>
      <c r="I56" s="171">
        <v>2000</v>
      </c>
      <c r="J56" s="172"/>
    </row>
    <row r="57" spans="2:10" ht="48">
      <c r="B57" s="165" t="s">
        <v>40</v>
      </c>
      <c r="C57" s="162">
        <v>4</v>
      </c>
      <c r="D57" s="166"/>
      <c r="E57" s="174" t="s">
        <v>129</v>
      </c>
      <c r="F57" s="175" t="s">
        <v>131</v>
      </c>
      <c r="G57" s="175" t="s">
        <v>133</v>
      </c>
      <c r="H57" s="170"/>
      <c r="I57" s="171">
        <v>1200</v>
      </c>
      <c r="J57" s="172"/>
    </row>
    <row r="58" spans="2:10">
      <c r="B58" s="176"/>
      <c r="C58" s="176"/>
      <c r="D58" s="176"/>
      <c r="E58" s="176"/>
      <c r="F58" s="176"/>
      <c r="G58" s="176"/>
      <c r="H58" s="176"/>
      <c r="I58" s="176"/>
      <c r="J58" s="177"/>
    </row>
  </sheetData>
  <pageMargins left="0.7" right="0.7" top="0.75" bottom="0.75" header="0.3" footer="0.3"/>
  <pageSetup paperSize="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1028-822E-4353-9BA1-91FCA1135825}">
  <dimension ref="B2:Z36"/>
  <sheetViews>
    <sheetView showGridLines="0" zoomScale="80" zoomScaleNormal="80" workbookViewId="0">
      <selection sqref="A1:A1048576"/>
    </sheetView>
  </sheetViews>
  <sheetFormatPr baseColWidth="10" defaultColWidth="8.77734375" defaultRowHeight="20"/>
  <cols>
    <col min="1" max="1" width="14.44140625" style="87" customWidth="1"/>
    <col min="2" max="2" width="11.88671875" style="87" customWidth="1"/>
    <col min="3" max="3" width="8" style="87" customWidth="1"/>
    <col min="4" max="4" width="2.77734375" style="87" customWidth="1"/>
    <col min="5" max="5" width="18.109375" style="87" customWidth="1"/>
    <col min="6" max="6" width="18.88671875" style="87" customWidth="1"/>
    <col min="7" max="7" width="17.21875" style="87" customWidth="1"/>
    <col min="8" max="8" width="2.5546875" style="87" customWidth="1"/>
    <col min="9" max="9" width="11.77734375" style="87" bestFit="1" customWidth="1"/>
    <col min="10" max="11" width="11.77734375" style="87" customWidth="1"/>
    <col min="12" max="12" width="54.33203125" style="154" customWidth="1"/>
    <col min="13" max="13" width="36" style="87" customWidth="1"/>
    <col min="14" max="14" width="7.44140625" style="87" bestFit="1" customWidth="1"/>
    <col min="15" max="15" width="6.88671875" style="87" bestFit="1" customWidth="1"/>
    <col min="16" max="16" width="6.44140625" style="87" bestFit="1" customWidth="1"/>
    <col min="17" max="18" width="7.44140625" style="87" bestFit="1" customWidth="1"/>
    <col min="19" max="19" width="6.44140625" style="87" bestFit="1" customWidth="1"/>
    <col min="20" max="20" width="6.88671875" style="87" bestFit="1" customWidth="1"/>
    <col min="21" max="21" width="7.44140625" style="87" bestFit="1" customWidth="1"/>
    <col min="22" max="22" width="6.44140625" style="87" bestFit="1" customWidth="1"/>
    <col min="23" max="23" width="11.33203125" style="153" customWidth="1"/>
    <col min="24" max="24" width="7.88671875" style="87" customWidth="1"/>
    <col min="25" max="25" width="8.44140625" style="87" bestFit="1" customWidth="1"/>
    <col min="26" max="26" width="7.77734375" style="87" customWidth="1"/>
    <col min="27" max="16384" width="8.77734375" style="87"/>
  </cols>
  <sheetData>
    <row r="2" spans="2:26" ht="26">
      <c r="M2" s="88"/>
      <c r="N2" s="132" t="s">
        <v>102</v>
      </c>
      <c r="O2" s="132" t="s">
        <v>103</v>
      </c>
      <c r="P2" s="132" t="s">
        <v>104</v>
      </c>
      <c r="Q2" s="132" t="s">
        <v>87</v>
      </c>
      <c r="R2" s="132" t="s">
        <v>88</v>
      </c>
      <c r="S2" s="132" t="s">
        <v>89</v>
      </c>
      <c r="T2" s="132" t="s">
        <v>109</v>
      </c>
      <c r="U2" s="132" t="s">
        <v>105</v>
      </c>
      <c r="V2" s="132" t="s">
        <v>106</v>
      </c>
      <c r="W2" s="146"/>
      <c r="X2" s="88"/>
      <c r="Y2" s="88"/>
    </row>
    <row r="3" spans="2:26" ht="27">
      <c r="M3" s="89" t="s">
        <v>92</v>
      </c>
      <c r="N3" s="89">
        <v>15</v>
      </c>
      <c r="O3" s="89">
        <v>13</v>
      </c>
      <c r="P3" s="89">
        <v>12</v>
      </c>
      <c r="Q3" s="89">
        <v>15</v>
      </c>
      <c r="R3" s="89">
        <v>13</v>
      </c>
      <c r="S3" s="89">
        <v>12</v>
      </c>
      <c r="T3" s="89">
        <v>15</v>
      </c>
      <c r="U3" s="89">
        <v>13</v>
      </c>
      <c r="V3" s="89">
        <v>12</v>
      </c>
      <c r="W3" s="147"/>
      <c r="X3" s="88"/>
      <c r="Y3" s="88"/>
    </row>
    <row r="4" spans="2:26" ht="27">
      <c r="M4" s="89" t="s">
        <v>93</v>
      </c>
      <c r="N4" s="89">
        <v>9</v>
      </c>
      <c r="O4" s="89">
        <v>9</v>
      </c>
      <c r="P4" s="89">
        <v>9</v>
      </c>
      <c r="Q4" s="89">
        <v>7</v>
      </c>
      <c r="R4" s="89">
        <v>7</v>
      </c>
      <c r="S4" s="89">
        <v>7</v>
      </c>
      <c r="T4" s="89">
        <v>4</v>
      </c>
      <c r="U4" s="89">
        <v>4</v>
      </c>
      <c r="V4" s="89">
        <v>4</v>
      </c>
      <c r="W4" s="147"/>
      <c r="X4" s="88"/>
      <c r="Y4" s="88"/>
    </row>
    <row r="5" spans="2:26" ht="54">
      <c r="L5" s="154" t="s">
        <v>143</v>
      </c>
      <c r="M5" s="89" t="s">
        <v>95</v>
      </c>
      <c r="N5" s="89">
        <f>+N3-N4</f>
        <v>6</v>
      </c>
      <c r="O5" s="89">
        <f t="shared" ref="O5:V5" si="0">+O3-O4</f>
        <v>4</v>
      </c>
      <c r="P5" s="89">
        <f t="shared" si="0"/>
        <v>3</v>
      </c>
      <c r="Q5" s="89">
        <f t="shared" si="0"/>
        <v>8</v>
      </c>
      <c r="R5" s="89">
        <f t="shared" si="0"/>
        <v>6</v>
      </c>
      <c r="S5" s="89">
        <f t="shared" si="0"/>
        <v>5</v>
      </c>
      <c r="T5" s="89">
        <f t="shared" si="0"/>
        <v>11</v>
      </c>
      <c r="U5" s="89">
        <f t="shared" si="0"/>
        <v>9</v>
      </c>
      <c r="V5" s="89">
        <f t="shared" si="0"/>
        <v>8</v>
      </c>
      <c r="W5" s="147" t="s">
        <v>108</v>
      </c>
      <c r="X5" s="88"/>
      <c r="Y5" s="88"/>
    </row>
    <row r="6" spans="2:26" ht="27">
      <c r="M6" s="89" t="s">
        <v>107</v>
      </c>
      <c r="N6" s="90">
        <v>1</v>
      </c>
      <c r="O6" s="90">
        <v>1</v>
      </c>
      <c r="P6" s="90">
        <v>1</v>
      </c>
      <c r="Q6" s="90">
        <v>1</v>
      </c>
      <c r="R6" s="90">
        <v>1</v>
      </c>
      <c r="S6" s="90">
        <v>1</v>
      </c>
      <c r="T6" s="90">
        <v>1</v>
      </c>
      <c r="U6" s="90">
        <v>1</v>
      </c>
      <c r="V6" s="90">
        <v>1</v>
      </c>
      <c r="W6" s="148">
        <f>+SUMPRODUCT(N5:V5,$N$6:$V$6)</f>
        <v>60</v>
      </c>
      <c r="X6" s="88"/>
      <c r="Y6" s="88"/>
    </row>
    <row r="7" spans="2:26" ht="27.75" customHeight="1">
      <c r="L7" s="155"/>
      <c r="M7" s="91" t="s">
        <v>113</v>
      </c>
      <c r="N7" s="91"/>
      <c r="O7" s="91"/>
      <c r="P7" s="91"/>
      <c r="Q7" s="91"/>
      <c r="R7" s="91"/>
      <c r="S7" s="91"/>
      <c r="T7" s="91"/>
      <c r="U7" s="91"/>
      <c r="V7" s="91"/>
      <c r="W7" s="149"/>
      <c r="X7" s="92"/>
      <c r="Y7" s="92"/>
      <c r="Z7" s="93"/>
    </row>
    <row r="8" spans="2:26" ht="27" customHeight="1">
      <c r="C8" s="94"/>
      <c r="D8" s="94"/>
      <c r="E8" s="95" t="s">
        <v>90</v>
      </c>
      <c r="F8" s="95" t="s">
        <v>91</v>
      </c>
      <c r="G8" s="95" t="s">
        <v>46</v>
      </c>
      <c r="L8" s="156" t="s">
        <v>144</v>
      </c>
      <c r="M8" s="96" t="s">
        <v>110</v>
      </c>
      <c r="N8" s="97">
        <v>1</v>
      </c>
      <c r="O8" s="97">
        <v>1</v>
      </c>
      <c r="P8" s="97">
        <v>1</v>
      </c>
      <c r="Q8" s="97"/>
      <c r="R8" s="97"/>
      <c r="S8" s="97"/>
      <c r="T8" s="97"/>
      <c r="U8" s="97"/>
      <c r="V8" s="97"/>
      <c r="W8" s="150">
        <f>+SUMPRODUCT(N8:V8,$N$6:$V$6)</f>
        <v>3</v>
      </c>
      <c r="X8" s="98" t="s">
        <v>15</v>
      </c>
      <c r="Y8" s="99">
        <v>1800</v>
      </c>
      <c r="Z8" s="100"/>
    </row>
    <row r="9" spans="2:26" ht="28" customHeight="1">
      <c r="C9" s="94" t="s">
        <v>92</v>
      </c>
      <c r="E9" s="101">
        <v>15</v>
      </c>
      <c r="F9" s="101">
        <v>13</v>
      </c>
      <c r="G9" s="101">
        <v>12</v>
      </c>
      <c r="H9" s="102"/>
      <c r="I9" s="102"/>
      <c r="J9" s="102"/>
      <c r="K9" s="102"/>
      <c r="L9" s="156" t="s">
        <v>145</v>
      </c>
      <c r="M9" s="96" t="s">
        <v>111</v>
      </c>
      <c r="N9" s="97"/>
      <c r="O9" s="97"/>
      <c r="P9" s="97"/>
      <c r="Q9" s="97">
        <v>1</v>
      </c>
      <c r="R9" s="97">
        <v>1</v>
      </c>
      <c r="S9" s="97">
        <v>1</v>
      </c>
      <c r="T9" s="97"/>
      <c r="U9" s="97"/>
      <c r="V9" s="97"/>
      <c r="W9" s="150">
        <f t="shared" ref="W9:W15" si="1">+SUMPRODUCT(N9:V9,$N$6:$V$6)</f>
        <v>3</v>
      </c>
      <c r="X9" s="98" t="s">
        <v>15</v>
      </c>
      <c r="Y9" s="99">
        <v>2000</v>
      </c>
      <c r="Z9" s="100"/>
    </row>
    <row r="10" spans="2:26" ht="25" customHeight="1">
      <c r="L10" s="156" t="s">
        <v>146</v>
      </c>
      <c r="M10" s="96" t="s">
        <v>112</v>
      </c>
      <c r="N10" s="97"/>
      <c r="O10" s="97"/>
      <c r="P10" s="97"/>
      <c r="Q10" s="97"/>
      <c r="R10" s="97"/>
      <c r="S10" s="97"/>
      <c r="T10" s="97">
        <v>1</v>
      </c>
      <c r="U10" s="97">
        <v>1</v>
      </c>
      <c r="V10" s="97">
        <v>1</v>
      </c>
      <c r="W10" s="150">
        <f t="shared" si="1"/>
        <v>3</v>
      </c>
      <c r="X10" s="98" t="s">
        <v>15</v>
      </c>
      <c r="Y10" s="99">
        <v>1200</v>
      </c>
      <c r="Z10" s="100"/>
    </row>
    <row r="11" spans="2:26" ht="28" customHeight="1">
      <c r="B11" s="94" t="s">
        <v>135</v>
      </c>
      <c r="C11" s="94" t="s">
        <v>93</v>
      </c>
      <c r="D11" s="94"/>
      <c r="E11" s="103"/>
      <c r="F11" s="103"/>
      <c r="G11" s="103"/>
      <c r="H11" s="103"/>
      <c r="I11" s="103" t="s">
        <v>4</v>
      </c>
      <c r="J11" s="103"/>
      <c r="K11" s="103"/>
      <c r="L11" s="156" t="s">
        <v>147</v>
      </c>
      <c r="M11" s="104" t="s">
        <v>114</v>
      </c>
      <c r="N11" s="97">
        <v>-0.12</v>
      </c>
      <c r="O11" s="97"/>
      <c r="P11" s="97"/>
      <c r="Q11" s="97">
        <v>-0.12</v>
      </c>
      <c r="R11" s="97"/>
      <c r="S11" s="97"/>
      <c r="T11" s="97">
        <v>0.88</v>
      </c>
      <c r="U11" s="97"/>
      <c r="V11" s="97"/>
      <c r="W11" s="150">
        <f t="shared" si="1"/>
        <v>0.64</v>
      </c>
      <c r="X11" s="98" t="s">
        <v>15</v>
      </c>
      <c r="Y11" s="99">
        <v>0</v>
      </c>
      <c r="Z11" s="100"/>
    </row>
    <row r="12" spans="2:26" ht="27" customHeight="1">
      <c r="B12" s="105" t="s">
        <v>38</v>
      </c>
      <c r="C12" s="101">
        <v>9</v>
      </c>
      <c r="D12" s="106"/>
      <c r="E12" s="107" t="s">
        <v>136</v>
      </c>
      <c r="F12" s="108" t="s">
        <v>132</v>
      </c>
      <c r="G12" s="109"/>
      <c r="H12" s="110"/>
      <c r="I12" s="111">
        <v>1800</v>
      </c>
      <c r="J12" s="112"/>
      <c r="K12" s="112"/>
      <c r="L12" s="156" t="s">
        <v>148</v>
      </c>
      <c r="M12" s="104" t="s">
        <v>115</v>
      </c>
      <c r="N12" s="97">
        <v>0.5</v>
      </c>
      <c r="O12" s="97"/>
      <c r="P12" s="97"/>
      <c r="Q12" s="97">
        <v>-0.5</v>
      </c>
      <c r="R12" s="97"/>
      <c r="S12" s="97"/>
      <c r="T12" s="97">
        <v>-0.5</v>
      </c>
      <c r="U12" s="97"/>
      <c r="V12" s="97"/>
      <c r="W12" s="150">
        <f t="shared" si="1"/>
        <v>-0.5</v>
      </c>
      <c r="X12" s="98" t="s">
        <v>16</v>
      </c>
      <c r="Y12" s="99">
        <v>0</v>
      </c>
      <c r="Z12" s="100"/>
    </row>
    <row r="13" spans="2:26" ht="24" customHeight="1">
      <c r="B13" s="105" t="s">
        <v>39</v>
      </c>
      <c r="C13" s="101">
        <v>7</v>
      </c>
      <c r="D13" s="106"/>
      <c r="E13" s="109"/>
      <c r="F13" s="109"/>
      <c r="G13" s="108" t="s">
        <v>134</v>
      </c>
      <c r="H13" s="110"/>
      <c r="I13" s="111">
        <v>2000</v>
      </c>
      <c r="J13" s="112"/>
      <c r="K13" s="112"/>
      <c r="L13" s="156" t="s">
        <v>149</v>
      </c>
      <c r="M13" s="104" t="s">
        <v>116</v>
      </c>
      <c r="N13" s="97"/>
      <c r="O13" s="97">
        <v>-0.4</v>
      </c>
      <c r="P13" s="97"/>
      <c r="Q13" s="97"/>
      <c r="R13" s="97">
        <v>-0.4</v>
      </c>
      <c r="S13" s="97"/>
      <c r="T13" s="97"/>
      <c r="U13" s="97">
        <v>0.6</v>
      </c>
      <c r="V13" s="97"/>
      <c r="W13" s="150">
        <f t="shared" si="1"/>
        <v>-0.20000000000000007</v>
      </c>
      <c r="X13" s="98" t="s">
        <v>15</v>
      </c>
      <c r="Y13" s="99">
        <v>0</v>
      </c>
      <c r="Z13" s="100"/>
    </row>
    <row r="14" spans="2:26" ht="27" customHeight="1">
      <c r="B14" s="105" t="s">
        <v>40</v>
      </c>
      <c r="C14" s="101">
        <v>4</v>
      </c>
      <c r="D14" s="106"/>
      <c r="E14" s="113" t="s">
        <v>129</v>
      </c>
      <c r="F14" s="114" t="s">
        <v>131</v>
      </c>
      <c r="G14" s="114" t="s">
        <v>133</v>
      </c>
      <c r="H14" s="110"/>
      <c r="I14" s="111">
        <v>1200</v>
      </c>
      <c r="J14" s="112"/>
      <c r="K14" s="112"/>
      <c r="L14" s="156" t="s">
        <v>150</v>
      </c>
      <c r="M14" s="104" t="s">
        <v>119</v>
      </c>
      <c r="N14" s="97"/>
      <c r="O14" s="97">
        <v>0.75</v>
      </c>
      <c r="P14" s="97"/>
      <c r="Q14" s="97"/>
      <c r="R14" s="97">
        <v>-0.25</v>
      </c>
      <c r="S14" s="97"/>
      <c r="T14" s="97"/>
      <c r="U14" s="97">
        <v>-0.25</v>
      </c>
      <c r="V14" s="97"/>
      <c r="W14" s="150">
        <f t="shared" si="1"/>
        <v>0.25</v>
      </c>
      <c r="X14" s="98" t="s">
        <v>16</v>
      </c>
      <c r="Y14" s="99">
        <v>0</v>
      </c>
      <c r="Z14" s="100"/>
    </row>
    <row r="15" spans="2:26" ht="24" customHeight="1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56" t="s">
        <v>151</v>
      </c>
      <c r="M15" s="104" t="s">
        <v>117</v>
      </c>
      <c r="N15" s="97"/>
      <c r="O15" s="97"/>
      <c r="P15" s="97">
        <v>-0.5</v>
      </c>
      <c r="Q15" s="97"/>
      <c r="R15" s="97"/>
      <c r="S15" s="97">
        <v>-0.5</v>
      </c>
      <c r="T15" s="97"/>
      <c r="U15" s="97"/>
      <c r="V15" s="97">
        <v>0.5</v>
      </c>
      <c r="W15" s="150">
        <f t="shared" si="1"/>
        <v>-0.5</v>
      </c>
      <c r="X15" s="98" t="s">
        <v>15</v>
      </c>
      <c r="Y15" s="99">
        <v>0</v>
      </c>
      <c r="Z15" s="100"/>
    </row>
    <row r="16" spans="2:26" ht="24" customHeight="1">
      <c r="B16" s="116"/>
      <c r="C16" s="116"/>
      <c r="D16" s="116"/>
      <c r="E16" s="116"/>
      <c r="F16" s="116"/>
      <c r="G16" s="116"/>
      <c r="H16" s="117"/>
      <c r="L16" s="156" t="s">
        <v>152</v>
      </c>
      <c r="M16" s="104" t="s">
        <v>118</v>
      </c>
      <c r="N16" s="97"/>
      <c r="O16" s="97"/>
      <c r="P16" s="97">
        <v>-0.1</v>
      </c>
      <c r="Q16" s="97"/>
      <c r="R16" s="97"/>
      <c r="S16" s="97">
        <v>0.9</v>
      </c>
      <c r="T16" s="97"/>
      <c r="U16" s="97"/>
      <c r="V16" s="97">
        <v>-0.1</v>
      </c>
      <c r="W16" s="150">
        <f>+SUMPRODUCT(N16:V16,$N$6:$V$6)</f>
        <v>0.70000000000000007</v>
      </c>
      <c r="X16" s="98" t="s">
        <v>16</v>
      </c>
      <c r="Y16" s="99">
        <v>0</v>
      </c>
      <c r="Z16" s="100"/>
    </row>
    <row r="17" spans="2:26" ht="19.5" customHeight="1">
      <c r="B17" s="116"/>
      <c r="C17" s="116"/>
      <c r="D17" s="116"/>
      <c r="E17" s="116"/>
      <c r="F17" s="116"/>
      <c r="G17" s="116"/>
      <c r="H17" s="100"/>
      <c r="I17" s="100"/>
      <c r="J17" s="100"/>
      <c r="K17" s="100"/>
      <c r="L17" s="157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51"/>
      <c r="X17" s="98"/>
      <c r="Y17" s="98"/>
      <c r="Z17" s="116"/>
    </row>
    <row r="18" spans="2:26" ht="19.5" customHeight="1"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58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52"/>
      <c r="X18" s="116"/>
      <c r="Y18" s="116"/>
      <c r="Z18" s="116"/>
    </row>
    <row r="19" spans="2:26" ht="19.5" customHeight="1">
      <c r="F19" s="116"/>
      <c r="G19" s="116"/>
      <c r="H19" s="116"/>
      <c r="I19" s="116"/>
      <c r="J19" s="116"/>
      <c r="K19" s="116"/>
      <c r="L19" s="158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52"/>
      <c r="X19" s="116"/>
      <c r="Y19" s="116"/>
      <c r="Z19" s="116"/>
    </row>
    <row r="20" spans="2:26">
      <c r="F20" s="116"/>
      <c r="G20" s="116"/>
      <c r="H20" s="116"/>
      <c r="I20" s="116"/>
      <c r="J20" s="116"/>
      <c r="K20" s="116"/>
      <c r="X20" s="116"/>
      <c r="Y20" s="116"/>
      <c r="Z20" s="116"/>
    </row>
    <row r="21" spans="2:26">
      <c r="F21" s="116"/>
      <c r="G21" s="116"/>
      <c r="H21" s="116"/>
      <c r="I21" s="116"/>
      <c r="J21" s="116"/>
      <c r="K21" s="116"/>
      <c r="X21" s="116"/>
      <c r="Y21" s="116"/>
      <c r="Z21" s="116"/>
    </row>
    <row r="22" spans="2:26">
      <c r="T22" s="102"/>
    </row>
    <row r="23" spans="2:26">
      <c r="T23" s="120"/>
    </row>
    <row r="24" spans="2:26">
      <c r="B24" s="121"/>
      <c r="C24" s="122"/>
      <c r="D24" s="122"/>
      <c r="E24" s="122"/>
      <c r="T24" s="120"/>
    </row>
    <row r="25" spans="2:26">
      <c r="B25" s="123"/>
      <c r="C25" s="124"/>
      <c r="D25" s="116"/>
      <c r="E25" s="116"/>
      <c r="T25" s="120"/>
    </row>
    <row r="26" spans="2:26">
      <c r="B26" s="123"/>
      <c r="C26" s="124"/>
      <c r="D26" s="116"/>
      <c r="E26" s="116"/>
      <c r="T26" s="120"/>
    </row>
    <row r="27" spans="2:26">
      <c r="B27" s="123"/>
      <c r="C27" s="124"/>
      <c r="D27" s="116"/>
      <c r="E27" s="116"/>
      <c r="T27" s="120"/>
    </row>
    <row r="28" spans="2:26">
      <c r="B28" s="125"/>
      <c r="C28" s="126"/>
      <c r="D28" s="127"/>
      <c r="E28" s="127"/>
      <c r="T28" s="120"/>
    </row>
    <row r="29" spans="2:26">
      <c r="B29" s="123"/>
      <c r="C29" s="116"/>
      <c r="D29" s="128"/>
      <c r="E29" s="128"/>
      <c r="T29" s="120"/>
    </row>
    <row r="30" spans="2:26">
      <c r="B30" s="123"/>
      <c r="C30" s="116"/>
      <c r="D30" s="128"/>
      <c r="E30" s="128"/>
      <c r="T30" s="120"/>
    </row>
    <row r="31" spans="2:26">
      <c r="B31" s="129"/>
      <c r="C31" s="130"/>
      <c r="D31" s="131"/>
      <c r="E31" s="131"/>
      <c r="T31" s="120"/>
    </row>
    <row r="32" spans="2:26">
      <c r="B32" s="123"/>
      <c r="C32" s="116"/>
      <c r="D32" s="119"/>
      <c r="E32" s="119"/>
    </row>
    <row r="33" spans="2:5">
      <c r="B33" s="123"/>
      <c r="C33" s="116"/>
      <c r="D33" s="119"/>
      <c r="E33" s="119"/>
    </row>
    <row r="34" spans="2:5">
      <c r="B34" s="125"/>
      <c r="C34" s="126"/>
      <c r="D34" s="127"/>
      <c r="E34" s="127"/>
    </row>
    <row r="35" spans="2:5">
      <c r="B35" s="142"/>
      <c r="C35" s="116"/>
      <c r="D35" s="143"/>
      <c r="E35" s="119"/>
    </row>
    <row r="36" spans="2:5">
      <c r="B36" s="142"/>
      <c r="C36" s="116"/>
      <c r="D36" s="143"/>
      <c r="E36" s="119"/>
    </row>
  </sheetData>
  <mergeCells count="2">
    <mergeCell ref="B35:B36"/>
    <mergeCell ref="D35:D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23D0-1EA5-4143-9473-71A914889078}">
  <dimension ref="A1:AH88"/>
  <sheetViews>
    <sheetView showGridLines="0" workbookViewId="0">
      <selection activeCell="E88" sqref="E88"/>
    </sheetView>
  </sheetViews>
  <sheetFormatPr baseColWidth="10" defaultColWidth="8.77734375" defaultRowHeight="20"/>
  <cols>
    <col min="1" max="1" width="7.44140625" customWidth="1"/>
    <col min="2" max="2" width="9.77734375" customWidth="1"/>
    <col min="3" max="3" width="9.77734375" bestFit="1" customWidth="1"/>
    <col min="4" max="4" width="8.77734375" bestFit="1" customWidth="1"/>
    <col min="5" max="5" width="9.77734375" bestFit="1" customWidth="1"/>
    <col min="6" max="6" width="10.77734375" customWidth="1"/>
    <col min="7" max="7" width="8.5546875" customWidth="1"/>
  </cols>
  <sheetData>
    <row r="1" spans="1:34" ht="2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34" ht="23">
      <c r="A2" s="35"/>
      <c r="B2" s="34" t="s">
        <v>18</v>
      </c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4" t="s">
        <v>14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4" ht="23">
      <c r="A3" s="35"/>
      <c r="B3" s="34"/>
      <c r="C3" s="34"/>
      <c r="D3" s="34"/>
      <c r="E3" s="34"/>
      <c r="F3" s="34"/>
      <c r="G3" s="35"/>
      <c r="H3" s="35"/>
      <c r="I3" s="35"/>
      <c r="J3" s="35"/>
      <c r="K3" s="35"/>
      <c r="L3" s="35"/>
      <c r="M3" s="35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4" ht="23">
      <c r="A4" s="35"/>
      <c r="B4" s="34"/>
      <c r="C4" s="34"/>
      <c r="D4" s="34" t="s">
        <v>0</v>
      </c>
      <c r="E4" s="34" t="s">
        <v>1</v>
      </c>
      <c r="F4" s="34"/>
      <c r="G4" s="35"/>
      <c r="H4" s="35"/>
      <c r="I4" s="35"/>
      <c r="J4" s="35"/>
      <c r="K4" s="35"/>
      <c r="L4" s="35"/>
      <c r="M4" s="35"/>
      <c r="N4" s="34"/>
      <c r="O4" s="34"/>
      <c r="P4" s="11" t="s">
        <v>0</v>
      </c>
      <c r="Q4" s="11" t="s">
        <v>1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4" ht="23">
      <c r="A5" s="35"/>
      <c r="B5" s="34" t="s">
        <v>13</v>
      </c>
      <c r="C5" s="34"/>
      <c r="D5" s="46">
        <v>900</v>
      </c>
      <c r="E5" s="46">
        <v>1100</v>
      </c>
      <c r="F5" s="34"/>
      <c r="G5" s="35"/>
      <c r="H5" s="35"/>
      <c r="I5" s="35"/>
      <c r="J5" s="35"/>
      <c r="K5" s="35"/>
      <c r="L5" s="35"/>
      <c r="M5" s="35"/>
      <c r="N5" s="34" t="s">
        <v>13</v>
      </c>
      <c r="O5" s="34"/>
      <c r="P5" s="36">
        <v>900</v>
      </c>
      <c r="Q5" s="36">
        <v>1100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ht="23">
      <c r="A6" s="35"/>
      <c r="B6" s="34"/>
      <c r="C6" s="34"/>
      <c r="D6" s="37"/>
      <c r="E6" s="37"/>
      <c r="F6" s="34"/>
      <c r="G6" s="35"/>
      <c r="H6" s="35"/>
      <c r="I6" s="35"/>
      <c r="J6" s="35"/>
      <c r="K6" s="35"/>
      <c r="L6" s="35"/>
      <c r="M6" s="35"/>
      <c r="N6" s="34"/>
      <c r="O6" s="34"/>
      <c r="P6" s="37"/>
      <c r="Q6" s="37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 spans="1:34" ht="23">
      <c r="A7" s="35"/>
      <c r="B7" s="34"/>
      <c r="C7" s="34"/>
      <c r="D7" s="37"/>
      <c r="E7" s="37"/>
      <c r="F7" s="34" t="s">
        <v>4</v>
      </c>
      <c r="G7" s="35"/>
      <c r="H7" s="35"/>
      <c r="I7" s="35"/>
      <c r="J7" s="35"/>
      <c r="K7" s="35"/>
      <c r="L7" s="35"/>
      <c r="M7" s="35"/>
      <c r="N7" s="34"/>
      <c r="O7" s="34"/>
      <c r="P7" s="37"/>
      <c r="Q7" s="37"/>
      <c r="R7" s="34" t="s">
        <v>4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</row>
    <row r="8" spans="1:34" ht="23">
      <c r="A8" s="35"/>
      <c r="B8" s="34" t="s">
        <v>5</v>
      </c>
      <c r="C8" s="34" t="s">
        <v>2</v>
      </c>
      <c r="D8" s="47">
        <v>130</v>
      </c>
      <c r="E8" s="41">
        <v>170</v>
      </c>
      <c r="F8" s="42">
        <v>12000</v>
      </c>
      <c r="G8" s="35"/>
      <c r="H8" s="35"/>
      <c r="I8" s="35"/>
      <c r="J8" s="35"/>
      <c r="K8" s="35"/>
      <c r="L8" s="35"/>
      <c r="M8" s="35"/>
      <c r="N8" s="34" t="s">
        <v>5</v>
      </c>
      <c r="O8" s="34" t="s">
        <v>2</v>
      </c>
      <c r="P8" s="38">
        <v>130</v>
      </c>
      <c r="Q8" s="38">
        <v>170</v>
      </c>
      <c r="R8" s="39">
        <v>12000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</row>
    <row r="9" spans="1:34" ht="23">
      <c r="A9" s="35"/>
      <c r="B9" s="34" t="s">
        <v>10</v>
      </c>
      <c r="C9" s="34" t="s">
        <v>3</v>
      </c>
      <c r="D9" s="47">
        <v>220</v>
      </c>
      <c r="E9" s="41">
        <v>220</v>
      </c>
      <c r="F9" s="42">
        <v>18000</v>
      </c>
      <c r="G9" s="35"/>
      <c r="H9" s="35"/>
      <c r="I9" s="35"/>
      <c r="J9" s="35"/>
      <c r="K9" s="35"/>
      <c r="L9" s="35"/>
      <c r="M9" s="35"/>
      <c r="N9" s="34" t="s">
        <v>10</v>
      </c>
      <c r="O9" s="34" t="s">
        <v>3</v>
      </c>
      <c r="P9" s="38">
        <v>260</v>
      </c>
      <c r="Q9" s="38">
        <v>220</v>
      </c>
      <c r="R9" s="39">
        <v>18000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ht="23">
      <c r="A10" s="35"/>
      <c r="B10" s="34"/>
      <c r="C10" s="34"/>
      <c r="D10" s="37"/>
      <c r="E10" s="37"/>
      <c r="F10" s="34"/>
      <c r="G10" s="35"/>
      <c r="H10" s="35"/>
      <c r="I10" s="35"/>
      <c r="J10" s="35"/>
      <c r="K10" s="35"/>
      <c r="L10" s="35"/>
      <c r="M10" s="35"/>
      <c r="N10" s="34"/>
      <c r="O10" s="34"/>
      <c r="P10" s="37"/>
      <c r="Q10" s="37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  <row r="11" spans="1:34" ht="23">
      <c r="A11" s="35"/>
      <c r="B11" s="34"/>
      <c r="C11" s="34"/>
      <c r="D11" s="37"/>
      <c r="E11" s="37"/>
      <c r="F11" s="34" t="s">
        <v>8</v>
      </c>
      <c r="G11" s="35"/>
      <c r="H11" s="35"/>
      <c r="I11" s="35"/>
      <c r="J11" s="35"/>
      <c r="K11" s="35"/>
      <c r="L11" s="35"/>
      <c r="M11" s="35"/>
      <c r="N11" s="34"/>
      <c r="O11" s="34"/>
      <c r="P11" s="37"/>
      <c r="Q11" s="37"/>
      <c r="R11" s="34" t="s">
        <v>8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 spans="1:34" ht="23">
      <c r="A12" s="35"/>
      <c r="B12" s="34" t="s">
        <v>6</v>
      </c>
      <c r="C12" s="34" t="s">
        <v>7</v>
      </c>
      <c r="D12" s="43">
        <v>4000</v>
      </c>
      <c r="E12" s="44">
        <v>3500</v>
      </c>
      <c r="F12" s="45">
        <v>270000</v>
      </c>
      <c r="G12" s="35"/>
      <c r="H12" s="35"/>
      <c r="I12" s="35"/>
      <c r="J12" s="35"/>
      <c r="K12" s="35"/>
      <c r="L12" s="35"/>
      <c r="M12" s="35"/>
      <c r="N12" s="34" t="s">
        <v>6</v>
      </c>
      <c r="O12" s="24" t="s">
        <v>7</v>
      </c>
      <c r="P12" s="8">
        <v>4000</v>
      </c>
      <c r="Q12" s="8">
        <v>3500</v>
      </c>
      <c r="R12" s="24">
        <v>270000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 spans="1:34" ht="23">
      <c r="A13" s="35"/>
      <c r="B13" s="34" t="s">
        <v>9</v>
      </c>
      <c r="C13" s="34" t="s">
        <v>11</v>
      </c>
      <c r="D13" s="43">
        <v>1750</v>
      </c>
      <c r="E13" s="44">
        <v>2250</v>
      </c>
      <c r="F13" s="45">
        <v>120000</v>
      </c>
      <c r="G13" s="35"/>
      <c r="H13" s="35"/>
      <c r="I13" s="35"/>
      <c r="J13" s="35"/>
      <c r="K13" s="35"/>
      <c r="L13" s="35"/>
      <c r="M13" s="35"/>
      <c r="N13" s="34" t="s">
        <v>9</v>
      </c>
      <c r="O13" s="24" t="s">
        <v>11</v>
      </c>
      <c r="P13" s="8">
        <v>1750</v>
      </c>
      <c r="Q13" s="8">
        <v>2250</v>
      </c>
      <c r="R13" s="24">
        <v>120000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ht="23">
      <c r="A14" s="35"/>
      <c r="B14" s="34"/>
      <c r="C14" s="34"/>
      <c r="D14" s="34"/>
      <c r="E14" s="34"/>
      <c r="F14" s="34"/>
      <c r="G14" s="35"/>
      <c r="H14" s="35"/>
      <c r="I14" s="35"/>
      <c r="J14" s="35"/>
      <c r="K14" s="35"/>
      <c r="L14" s="35"/>
      <c r="M14" s="35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4" ht="23">
      <c r="A15" s="35"/>
      <c r="B15" s="34"/>
      <c r="C15" s="11" t="s">
        <v>12</v>
      </c>
      <c r="D15" s="11"/>
      <c r="E15" s="11"/>
      <c r="F15" s="34"/>
      <c r="G15" s="35"/>
      <c r="H15" s="35"/>
      <c r="I15" s="35"/>
      <c r="J15" s="35"/>
      <c r="K15" s="35"/>
      <c r="L15" s="35"/>
      <c r="M15" s="35"/>
      <c r="N15" s="34"/>
      <c r="O15" s="9" t="s">
        <v>12</v>
      </c>
      <c r="P15" s="9"/>
      <c r="Q15" s="9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4" ht="2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2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45" spans="2:7">
      <c r="B45" t="s">
        <v>14</v>
      </c>
    </row>
    <row r="47" spans="2:7">
      <c r="B47" s="1"/>
      <c r="C47" s="1"/>
      <c r="D47" s="21" t="s">
        <v>0</v>
      </c>
      <c r="E47" s="21" t="s">
        <v>1</v>
      </c>
      <c r="G47" s="1"/>
    </row>
    <row r="48" spans="2:7">
      <c r="B48" s="1" t="s">
        <v>13</v>
      </c>
      <c r="C48" s="1"/>
      <c r="D48" s="22">
        <v>900</v>
      </c>
      <c r="E48" s="22">
        <v>1100</v>
      </c>
      <c r="F48" s="1"/>
      <c r="G48" s="1"/>
    </row>
    <row r="49" spans="2:7">
      <c r="B49" s="1"/>
      <c r="C49" s="1"/>
      <c r="D49" s="3"/>
      <c r="E49" s="3"/>
      <c r="F49" s="1"/>
      <c r="G49" s="1"/>
    </row>
    <row r="50" spans="2:7">
      <c r="B50" s="1"/>
      <c r="C50" s="1"/>
      <c r="D50" s="3"/>
      <c r="E50" s="3"/>
      <c r="F50" s="1" t="s">
        <v>4</v>
      </c>
      <c r="G50" s="1"/>
    </row>
    <row r="51" spans="2:7">
      <c r="B51" s="1" t="s">
        <v>5</v>
      </c>
      <c r="C51" s="1" t="s">
        <v>2</v>
      </c>
      <c r="D51" s="7">
        <v>130</v>
      </c>
      <c r="E51" s="7">
        <v>170</v>
      </c>
      <c r="F51" s="23">
        <v>12000</v>
      </c>
      <c r="G51" s="1"/>
    </row>
    <row r="52" spans="2:7">
      <c r="B52" s="1" t="s">
        <v>10</v>
      </c>
      <c r="C52" s="1" t="s">
        <v>3</v>
      </c>
      <c r="D52" s="7">
        <v>260</v>
      </c>
      <c r="E52" s="7">
        <v>220</v>
      </c>
      <c r="F52" s="23">
        <v>18000</v>
      </c>
      <c r="G52" s="1"/>
    </row>
    <row r="53" spans="2:7">
      <c r="D53" s="2"/>
      <c r="E53" s="2"/>
    </row>
    <row r="54" spans="2:7">
      <c r="D54" s="2"/>
      <c r="E54" s="2"/>
      <c r="F54" t="s">
        <v>8</v>
      </c>
    </row>
    <row r="55" spans="2:7">
      <c r="B55" t="s">
        <v>6</v>
      </c>
      <c r="C55" s="24" t="s">
        <v>7</v>
      </c>
      <c r="D55" s="8">
        <v>4000</v>
      </c>
      <c r="E55" s="8">
        <v>3500</v>
      </c>
      <c r="F55" s="24">
        <v>270000</v>
      </c>
    </row>
    <row r="56" spans="2:7">
      <c r="B56" t="s">
        <v>9</v>
      </c>
      <c r="C56" s="24" t="s">
        <v>11</v>
      </c>
      <c r="D56" s="8">
        <v>1750</v>
      </c>
      <c r="E56" s="8">
        <v>2250</v>
      </c>
      <c r="F56" s="24">
        <v>120000</v>
      </c>
    </row>
    <row r="58" spans="2:7">
      <c r="C58" s="9" t="s">
        <v>12</v>
      </c>
      <c r="D58" s="9"/>
      <c r="E58" s="9"/>
    </row>
    <row r="75" spans="2:10">
      <c r="B75" s="1"/>
      <c r="C75" s="1"/>
      <c r="D75" s="1" t="s">
        <v>0</v>
      </c>
      <c r="E75" s="1" t="s">
        <v>1</v>
      </c>
    </row>
    <row r="76" spans="2:10">
      <c r="B76" s="1" t="s">
        <v>13</v>
      </c>
      <c r="C76" s="1"/>
      <c r="D76" s="25">
        <v>900</v>
      </c>
      <c r="E76" s="25">
        <v>1100</v>
      </c>
      <c r="F76" s="1" t="s">
        <v>50</v>
      </c>
    </row>
    <row r="77" spans="2:10">
      <c r="B77" s="3" t="s">
        <v>51</v>
      </c>
      <c r="C77" s="12"/>
      <c r="D77" s="13">
        <v>1</v>
      </c>
      <c r="E77" s="13">
        <v>1</v>
      </c>
      <c r="F77" s="26">
        <f>+SUMPRODUCT(D76:E76,$D$77:$E$77)</f>
        <v>2000</v>
      </c>
      <c r="G77" s="14"/>
    </row>
    <row r="78" spans="2:10">
      <c r="B78" s="1"/>
      <c r="C78" s="12"/>
      <c r="D78" s="13"/>
      <c r="E78" s="13"/>
      <c r="F78" s="14"/>
      <c r="G78" s="14"/>
      <c r="H78" s="1" t="s">
        <v>4</v>
      </c>
    </row>
    <row r="79" spans="2:10">
      <c r="B79" s="1"/>
      <c r="C79" s="12"/>
      <c r="D79" s="13"/>
      <c r="E79" s="13"/>
      <c r="F79" s="14" t="s">
        <v>52</v>
      </c>
      <c r="G79" s="14"/>
      <c r="H79" s="1"/>
    </row>
    <row r="80" spans="2:10">
      <c r="B80" s="1" t="s">
        <v>5</v>
      </c>
      <c r="C80" s="12" t="s">
        <v>2</v>
      </c>
      <c r="D80" s="13">
        <v>130</v>
      </c>
      <c r="E80" s="13">
        <v>170</v>
      </c>
      <c r="F80" s="12">
        <f>+SUMPRODUCT(D80:E80,$D$77:$E$77)</f>
        <v>300</v>
      </c>
      <c r="G80" s="15" t="s">
        <v>15</v>
      </c>
      <c r="H80" s="1">
        <v>12000</v>
      </c>
      <c r="J80" s="14"/>
    </row>
    <row r="81" spans="2:8">
      <c r="B81" s="1" t="s">
        <v>54</v>
      </c>
      <c r="C81" s="12" t="s">
        <v>3</v>
      </c>
      <c r="D81" s="13">
        <v>260</v>
      </c>
      <c r="E81" s="13">
        <v>220</v>
      </c>
      <c r="F81" s="12">
        <f>+SUMPRODUCT(D81:E81,$D$77:$E$77)</f>
        <v>480</v>
      </c>
      <c r="G81" s="15" t="s">
        <v>15</v>
      </c>
      <c r="H81" s="1">
        <v>18000</v>
      </c>
    </row>
    <row r="82" spans="2:8">
      <c r="C82" s="14"/>
      <c r="D82" s="15"/>
      <c r="E82" s="15"/>
      <c r="F82" s="14"/>
      <c r="G82" s="15"/>
    </row>
    <row r="83" spans="2:8">
      <c r="C83" s="14"/>
      <c r="D83" s="15"/>
      <c r="E83" s="15"/>
      <c r="F83" s="14" t="s">
        <v>53</v>
      </c>
      <c r="G83" s="15"/>
      <c r="H83" t="s">
        <v>8</v>
      </c>
    </row>
    <row r="84" spans="2:8">
      <c r="B84" t="s">
        <v>6</v>
      </c>
      <c r="C84" s="14" t="s">
        <v>7</v>
      </c>
      <c r="D84" s="15">
        <v>4000</v>
      </c>
      <c r="E84" s="15">
        <v>3500</v>
      </c>
      <c r="F84" s="12">
        <f>+SUMPRODUCT(D84:E84,$D$77:$E$77)</f>
        <v>7500</v>
      </c>
      <c r="G84" s="15" t="s">
        <v>16</v>
      </c>
      <c r="H84">
        <v>270000</v>
      </c>
    </row>
    <row r="85" spans="2:8">
      <c r="B85" t="s">
        <v>55</v>
      </c>
      <c r="C85" s="14" t="s">
        <v>11</v>
      </c>
      <c r="D85" s="15">
        <v>1750</v>
      </c>
      <c r="E85" s="15">
        <v>2250</v>
      </c>
      <c r="F85" s="12">
        <f>+SUMPRODUCT(D85:E85,$D$77:$E$77)</f>
        <v>4000</v>
      </c>
      <c r="G85" s="15" t="s">
        <v>16</v>
      </c>
      <c r="H85">
        <v>120000</v>
      </c>
    </row>
    <row r="86" spans="2:8">
      <c r="C86" s="14"/>
      <c r="D86" s="14"/>
      <c r="E86" s="14"/>
      <c r="F86" s="14"/>
      <c r="G86" s="14"/>
    </row>
    <row r="87" spans="2:8">
      <c r="C87" s="14" t="s">
        <v>12</v>
      </c>
      <c r="D87" s="14"/>
      <c r="E87" s="14"/>
      <c r="F87" s="14"/>
      <c r="G87" s="14"/>
    </row>
    <row r="88" spans="2:8">
      <c r="C88" s="14">
        <f>+F85</f>
        <v>4000</v>
      </c>
      <c r="D88" s="15" t="s">
        <v>15</v>
      </c>
      <c r="E88" s="14">
        <f>+F84*0.5</f>
        <v>3750</v>
      </c>
      <c r="F88" s="14"/>
      <c r="G88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A8A6-F9B7-4B7B-8C25-07006D318353}">
  <dimension ref="A1:J19"/>
  <sheetViews>
    <sheetView showGridLines="0" workbookViewId="0">
      <selection activeCell="J6" sqref="J6"/>
    </sheetView>
  </sheetViews>
  <sheetFormatPr baseColWidth="10" defaultColWidth="8.77734375" defaultRowHeight="20"/>
  <cols>
    <col min="1" max="1" width="2.109375" customWidth="1"/>
    <col min="2" max="2" width="7.109375" bestFit="1" customWidth="1"/>
    <col min="3" max="3" width="17.109375" bestFit="1" customWidth="1"/>
    <col min="4" max="5" width="11.77734375" bestFit="1" customWidth="1"/>
    <col min="6" max="6" width="9.77734375" bestFit="1" customWidth="1"/>
    <col min="7" max="8" width="11.77734375" bestFit="1" customWidth="1"/>
  </cols>
  <sheetData>
    <row r="1" spans="1:10">
      <c r="A1" s="4" t="s">
        <v>23</v>
      </c>
    </row>
    <row r="2" spans="1:10">
      <c r="A2" s="4" t="s">
        <v>57</v>
      </c>
    </row>
    <row r="3" spans="1:10">
      <c r="A3" s="4" t="s">
        <v>58</v>
      </c>
    </row>
    <row r="6" spans="1:10" ht="21" thickBot="1">
      <c r="A6" t="s">
        <v>21</v>
      </c>
    </row>
    <row r="7" spans="1:10">
      <c r="B7" s="32"/>
      <c r="C7" s="32"/>
      <c r="D7" s="32" t="s">
        <v>24</v>
      </c>
      <c r="E7" s="32" t="s">
        <v>26</v>
      </c>
      <c r="F7" s="32" t="s">
        <v>28</v>
      </c>
      <c r="G7" s="32" t="s">
        <v>30</v>
      </c>
      <c r="H7" s="32" t="s">
        <v>30</v>
      </c>
      <c r="I7" s="140" t="s">
        <v>56</v>
      </c>
      <c r="J7" s="140"/>
    </row>
    <row r="8" spans="1:10" ht="21" thickBot="1">
      <c r="B8" s="33" t="s">
        <v>19</v>
      </c>
      <c r="C8" s="33" t="s">
        <v>20</v>
      </c>
      <c r="D8" s="33" t="s">
        <v>25</v>
      </c>
      <c r="E8" s="33" t="s">
        <v>27</v>
      </c>
      <c r="F8" s="33" t="s">
        <v>29</v>
      </c>
      <c r="G8" s="33" t="s">
        <v>31</v>
      </c>
      <c r="H8" s="33" t="s">
        <v>32</v>
      </c>
      <c r="I8" s="141" t="s">
        <v>71</v>
      </c>
      <c r="J8" s="141"/>
    </row>
    <row r="9" spans="1:10">
      <c r="B9" s="6" t="s">
        <v>59</v>
      </c>
      <c r="C9" s="6" t="s">
        <v>60</v>
      </c>
      <c r="D9" s="6">
        <v>48.648648648648646</v>
      </c>
      <c r="E9" s="6">
        <v>0</v>
      </c>
      <c r="F9" s="6">
        <v>900</v>
      </c>
      <c r="G9" s="6">
        <v>400.00000000000011</v>
      </c>
      <c r="H9" s="6">
        <v>1450.0000000000002</v>
      </c>
      <c r="I9" s="6">
        <f>+F9-G9</f>
        <v>499.99999999999989</v>
      </c>
      <c r="J9" s="6">
        <f>+F9+H9</f>
        <v>2350</v>
      </c>
    </row>
    <row r="10" spans="1:10" ht="21" thickBot="1">
      <c r="B10" s="5" t="s">
        <v>61</v>
      </c>
      <c r="C10" s="5" t="s">
        <v>62</v>
      </c>
      <c r="D10" s="5">
        <v>24.324324324324323</v>
      </c>
      <c r="E10" s="5">
        <v>0</v>
      </c>
      <c r="F10" s="5">
        <v>1100</v>
      </c>
      <c r="G10" s="5">
        <v>1E+30</v>
      </c>
      <c r="H10" s="5">
        <v>338.46153846153857</v>
      </c>
      <c r="I10" s="5">
        <f>+F10-G10</f>
        <v>-1E+30</v>
      </c>
      <c r="J10" s="5">
        <f>+F10+H10</f>
        <v>1438.4615384615386</v>
      </c>
    </row>
    <row r="12" spans="1:10" ht="21" thickBot="1">
      <c r="A12" t="s">
        <v>22</v>
      </c>
    </row>
    <row r="13" spans="1:10">
      <c r="B13" s="32"/>
      <c r="C13" s="32"/>
      <c r="D13" s="32" t="s">
        <v>24</v>
      </c>
      <c r="E13" s="32" t="s">
        <v>33</v>
      </c>
      <c r="F13" s="32" t="s">
        <v>35</v>
      </c>
      <c r="G13" s="32" t="s">
        <v>30</v>
      </c>
      <c r="H13" s="32" t="s">
        <v>30</v>
      </c>
      <c r="I13" s="140" t="s">
        <v>56</v>
      </c>
      <c r="J13" s="140"/>
    </row>
    <row r="14" spans="1:10" ht="21" thickBot="1">
      <c r="B14" s="33" t="s">
        <v>19</v>
      </c>
      <c r="C14" s="33" t="s">
        <v>20</v>
      </c>
      <c r="D14" s="33" t="s">
        <v>25</v>
      </c>
      <c r="E14" s="33" t="s">
        <v>34</v>
      </c>
      <c r="F14" s="33" t="s">
        <v>36</v>
      </c>
      <c r="G14" s="33" t="s">
        <v>31</v>
      </c>
      <c r="H14" s="33" t="s">
        <v>32</v>
      </c>
      <c r="I14" s="141" t="s">
        <v>71</v>
      </c>
      <c r="J14" s="141"/>
    </row>
    <row r="15" spans="1:10">
      <c r="B15" s="6" t="s">
        <v>63</v>
      </c>
      <c r="C15" s="6" t="s">
        <v>64</v>
      </c>
      <c r="D15" s="6">
        <v>10459.45945945946</v>
      </c>
      <c r="E15" s="6">
        <v>0</v>
      </c>
      <c r="F15" s="6">
        <v>12000</v>
      </c>
      <c r="G15" s="6">
        <v>1E+30</v>
      </c>
      <c r="H15" s="6">
        <v>1540.54054054054</v>
      </c>
      <c r="I15" s="6">
        <f>+F15-G15</f>
        <v>-1E+30</v>
      </c>
      <c r="J15" s="6">
        <f>+F15+H15</f>
        <v>13540.54054054054</v>
      </c>
    </row>
    <row r="16" spans="1:10">
      <c r="B16" s="6" t="s">
        <v>65</v>
      </c>
      <c r="C16" s="6" t="s">
        <v>66</v>
      </c>
      <c r="D16" s="6">
        <v>18000</v>
      </c>
      <c r="E16" s="6">
        <v>3.9189189189189197</v>
      </c>
      <c r="F16" s="6">
        <v>18000</v>
      </c>
      <c r="G16" s="6">
        <v>2651.1627906976737</v>
      </c>
      <c r="H16" s="6">
        <v>626.08695652173833</v>
      </c>
      <c r="I16" s="6">
        <f t="shared" ref="I16:I19" si="0">+F16-G16</f>
        <v>15348.837209302326</v>
      </c>
      <c r="J16" s="6">
        <f t="shared" ref="J16:J19" si="1">+F16+H16</f>
        <v>18626.08695652174</v>
      </c>
    </row>
    <row r="17" spans="2:10">
      <c r="B17" s="6" t="s">
        <v>67</v>
      </c>
      <c r="C17" s="6" t="s">
        <v>68</v>
      </c>
      <c r="D17" s="6">
        <v>279729.7297297297</v>
      </c>
      <c r="E17" s="6">
        <v>0</v>
      </c>
      <c r="F17" s="6">
        <v>270000</v>
      </c>
      <c r="G17" s="6">
        <v>9729.7297297297173</v>
      </c>
      <c r="H17" s="6">
        <v>1E+30</v>
      </c>
      <c r="I17" s="6">
        <f t="shared" si="0"/>
        <v>260270.2702702703</v>
      </c>
      <c r="J17" s="6">
        <f t="shared" si="1"/>
        <v>1E+30</v>
      </c>
    </row>
    <row r="18" spans="2:10">
      <c r="B18" s="6" t="s">
        <v>69</v>
      </c>
      <c r="C18" s="6" t="s">
        <v>70</v>
      </c>
      <c r="D18" s="6">
        <v>139864.86486486485</v>
      </c>
      <c r="E18" s="6">
        <v>0</v>
      </c>
      <c r="F18" s="6">
        <v>120000</v>
      </c>
      <c r="G18" s="6">
        <v>19864.86486486486</v>
      </c>
      <c r="H18" s="6">
        <v>1E+30</v>
      </c>
      <c r="I18" s="6">
        <f t="shared" si="0"/>
        <v>100135.13513513515</v>
      </c>
      <c r="J18" s="6">
        <f t="shared" si="1"/>
        <v>1E+30</v>
      </c>
    </row>
    <row r="19" spans="2:10" ht="21" thickBot="1">
      <c r="B19" s="5" t="s">
        <v>69</v>
      </c>
      <c r="C19" s="5" t="s">
        <v>70</v>
      </c>
      <c r="D19" s="5">
        <v>139864.86486486485</v>
      </c>
      <c r="E19" s="5">
        <v>0.47567567567567581</v>
      </c>
      <c r="F19" s="5">
        <v>0</v>
      </c>
      <c r="G19" s="5">
        <v>18269.230769230759</v>
      </c>
      <c r="H19" s="5">
        <v>17307.692307692305</v>
      </c>
      <c r="I19" s="5">
        <f t="shared" si="0"/>
        <v>-18269.230769230759</v>
      </c>
      <c r="J19" s="5">
        <f t="shared" si="1"/>
        <v>17307.692307692305</v>
      </c>
    </row>
  </sheetData>
  <mergeCells count="4">
    <mergeCell ref="I7:J7"/>
    <mergeCell ref="I8:J8"/>
    <mergeCell ref="I13:J13"/>
    <mergeCell ref="I14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529E-D42C-489D-A2F6-68F142FA0039}">
  <dimension ref="Z2:AH66"/>
  <sheetViews>
    <sheetView showGridLines="0" workbookViewId="0">
      <selection activeCell="J6" sqref="J6"/>
    </sheetView>
  </sheetViews>
  <sheetFormatPr baseColWidth="10" defaultColWidth="8.77734375" defaultRowHeight="20"/>
  <cols>
    <col min="25" max="25" width="7.44140625" customWidth="1"/>
    <col min="26" max="26" width="10.33203125" customWidth="1"/>
    <col min="27" max="27" width="9.77734375" bestFit="1" customWidth="1"/>
    <col min="28" max="28" width="8.77734375" bestFit="1" customWidth="1"/>
    <col min="29" max="29" width="9.77734375" bestFit="1" customWidth="1"/>
    <col min="30" max="30" width="10.77734375" customWidth="1"/>
    <col min="31" max="31" width="8.5546875" customWidth="1"/>
  </cols>
  <sheetData>
    <row r="2" spans="26:31">
      <c r="Z2" t="s">
        <v>18</v>
      </c>
    </row>
    <row r="4" spans="26:31">
      <c r="Z4" s="1"/>
      <c r="AA4" s="1"/>
      <c r="AB4" s="1" t="s">
        <v>0</v>
      </c>
      <c r="AC4" s="1" t="s">
        <v>1</v>
      </c>
      <c r="AE4" s="1"/>
    </row>
    <row r="5" spans="26:31">
      <c r="Z5" s="1" t="s">
        <v>13</v>
      </c>
      <c r="AA5" s="1"/>
      <c r="AB5" s="17">
        <v>900</v>
      </c>
      <c r="AC5" s="17">
        <v>1100</v>
      </c>
      <c r="AD5" s="10"/>
      <c r="AE5" s="1"/>
    </row>
    <row r="6" spans="26:31">
      <c r="Z6" s="1"/>
      <c r="AA6" s="1"/>
      <c r="AB6" s="16"/>
      <c r="AC6" s="16"/>
      <c r="AD6" s="10"/>
      <c r="AE6" s="1"/>
    </row>
    <row r="7" spans="26:31">
      <c r="Z7" s="1"/>
      <c r="AA7" s="1"/>
      <c r="AB7" s="16"/>
      <c r="AC7" s="16"/>
      <c r="AD7" s="10" t="s">
        <v>4</v>
      </c>
      <c r="AE7" s="1"/>
    </row>
    <row r="8" spans="26:31">
      <c r="Z8" s="1" t="s">
        <v>5</v>
      </c>
      <c r="AA8" s="1" t="s">
        <v>2</v>
      </c>
      <c r="AB8" s="18">
        <v>130</v>
      </c>
      <c r="AC8" s="19">
        <v>170</v>
      </c>
      <c r="AD8" s="20">
        <v>12000</v>
      </c>
      <c r="AE8" s="1"/>
    </row>
    <row r="9" spans="26:31">
      <c r="Z9" s="1" t="s">
        <v>54</v>
      </c>
      <c r="AA9" s="1" t="s">
        <v>3</v>
      </c>
      <c r="AB9" s="18">
        <v>220</v>
      </c>
      <c r="AC9" s="19">
        <v>220</v>
      </c>
      <c r="AD9" s="20">
        <v>18000</v>
      </c>
      <c r="AE9" s="1"/>
    </row>
    <row r="10" spans="26:31">
      <c r="AB10" s="27"/>
      <c r="AC10" s="27"/>
      <c r="AD10" s="28"/>
    </row>
    <row r="11" spans="26:31">
      <c r="AB11" s="27"/>
      <c r="AC11" s="27"/>
      <c r="AD11" s="28" t="s">
        <v>8</v>
      </c>
    </row>
    <row r="12" spans="26:31">
      <c r="Z12" t="s">
        <v>6</v>
      </c>
      <c r="AA12" t="s">
        <v>7</v>
      </c>
      <c r="AB12" s="29">
        <v>4000</v>
      </c>
      <c r="AC12" s="30">
        <v>3500</v>
      </c>
      <c r="AD12" s="31">
        <v>270000</v>
      </c>
    </row>
    <row r="13" spans="26:31">
      <c r="Z13" t="s">
        <v>55</v>
      </c>
      <c r="AA13" t="s">
        <v>11</v>
      </c>
      <c r="AB13" s="29">
        <v>1750</v>
      </c>
      <c r="AC13" s="30">
        <v>2250</v>
      </c>
      <c r="AD13" s="31">
        <v>120000</v>
      </c>
    </row>
    <row r="15" spans="26:31">
      <c r="AA15" s="11" t="s">
        <v>12</v>
      </c>
      <c r="AB15" s="11"/>
      <c r="AC15" s="11"/>
    </row>
    <row r="23" spans="26:31">
      <c r="Z23" t="s">
        <v>14</v>
      </c>
    </row>
    <row r="25" spans="26:31">
      <c r="Z25" s="1"/>
      <c r="AA25" s="1"/>
      <c r="AB25" s="21" t="s">
        <v>0</v>
      </c>
      <c r="AC25" s="21" t="s">
        <v>1</v>
      </c>
      <c r="AE25" s="1"/>
    </row>
    <row r="26" spans="26:31">
      <c r="Z26" s="1" t="s">
        <v>13</v>
      </c>
      <c r="AA26" s="1"/>
      <c r="AB26" s="22">
        <v>900</v>
      </c>
      <c r="AC26" s="22">
        <v>1100</v>
      </c>
      <c r="AD26" s="1"/>
      <c r="AE26" s="1"/>
    </row>
    <row r="27" spans="26:31">
      <c r="Z27" s="1"/>
      <c r="AA27" s="1"/>
      <c r="AB27" s="3"/>
      <c r="AC27" s="3"/>
      <c r="AD27" s="1"/>
      <c r="AE27" s="1"/>
    </row>
    <row r="28" spans="26:31">
      <c r="Z28" s="1"/>
      <c r="AA28" s="1"/>
      <c r="AB28" s="3"/>
      <c r="AC28" s="3"/>
      <c r="AD28" s="1" t="s">
        <v>4</v>
      </c>
      <c r="AE28" s="1"/>
    </row>
    <row r="29" spans="26:31">
      <c r="Z29" s="1" t="s">
        <v>5</v>
      </c>
      <c r="AA29" s="1" t="s">
        <v>2</v>
      </c>
      <c r="AB29" s="7">
        <v>130</v>
      </c>
      <c r="AC29" s="7">
        <v>170</v>
      </c>
      <c r="AD29" s="23">
        <v>12000</v>
      </c>
      <c r="AE29" s="1"/>
    </row>
    <row r="30" spans="26:31">
      <c r="Z30" s="1" t="s">
        <v>54</v>
      </c>
      <c r="AA30" s="1" t="s">
        <v>3</v>
      </c>
      <c r="AB30" s="7">
        <v>260</v>
      </c>
      <c r="AC30" s="7">
        <v>220</v>
      </c>
      <c r="AD30" s="23">
        <v>18000</v>
      </c>
      <c r="AE30" s="1"/>
    </row>
    <row r="31" spans="26:31">
      <c r="AB31" s="2"/>
      <c r="AC31" s="2"/>
    </row>
    <row r="32" spans="26:31">
      <c r="AB32" s="2"/>
      <c r="AC32" s="2"/>
      <c r="AD32" t="s">
        <v>8</v>
      </c>
    </row>
    <row r="33" spans="26:30">
      <c r="Z33" t="s">
        <v>6</v>
      </c>
      <c r="AA33" s="24" t="s">
        <v>7</v>
      </c>
      <c r="AB33" s="8">
        <v>4000</v>
      </c>
      <c r="AC33" s="8">
        <v>3500</v>
      </c>
      <c r="AD33" s="24">
        <v>270000</v>
      </c>
    </row>
    <row r="34" spans="26:30">
      <c r="Z34" t="s">
        <v>55</v>
      </c>
      <c r="AA34" s="24" t="s">
        <v>11</v>
      </c>
      <c r="AB34" s="8">
        <v>1750</v>
      </c>
      <c r="AC34" s="8">
        <v>2250</v>
      </c>
      <c r="AD34" s="24">
        <v>120000</v>
      </c>
    </row>
    <row r="36" spans="26:30">
      <c r="AA36" s="9" t="s">
        <v>12</v>
      </c>
      <c r="AB36" s="9"/>
      <c r="AC36" s="9"/>
    </row>
    <row r="53" spans="26:34">
      <c r="Z53" s="1"/>
      <c r="AA53" s="1"/>
      <c r="AB53" s="1" t="s">
        <v>0</v>
      </c>
      <c r="AC53" s="1" t="s">
        <v>1</v>
      </c>
    </row>
    <row r="54" spans="26:34">
      <c r="Z54" s="1" t="s">
        <v>13</v>
      </c>
      <c r="AA54" s="1"/>
      <c r="AB54" s="25">
        <v>900</v>
      </c>
      <c r="AC54" s="25">
        <v>1100</v>
      </c>
      <c r="AD54" s="1" t="s">
        <v>50</v>
      </c>
    </row>
    <row r="55" spans="26:34">
      <c r="Z55" s="3" t="s">
        <v>51</v>
      </c>
      <c r="AA55" s="12"/>
      <c r="AB55" s="13">
        <v>48.648648648648646</v>
      </c>
      <c r="AC55" s="13">
        <v>24.324324324324323</v>
      </c>
      <c r="AD55" s="26">
        <f>+SUMPRODUCT(AB54:AC54,$AB$55:$AC$55)</f>
        <v>70540.540540540533</v>
      </c>
      <c r="AE55" s="14"/>
    </row>
    <row r="56" spans="26:34">
      <c r="Z56" s="1"/>
      <c r="AA56" s="12"/>
      <c r="AB56" s="13"/>
      <c r="AC56" s="13"/>
      <c r="AD56" s="14"/>
      <c r="AE56" s="14"/>
      <c r="AF56" s="1" t="s">
        <v>4</v>
      </c>
    </row>
    <row r="57" spans="26:34">
      <c r="Z57" s="1"/>
      <c r="AA57" s="12"/>
      <c r="AB57" s="13"/>
      <c r="AC57" s="13"/>
      <c r="AD57" s="14" t="s">
        <v>52</v>
      </c>
      <c r="AE57" s="14"/>
      <c r="AF57" s="1"/>
    </row>
    <row r="58" spans="26:34">
      <c r="Z58" s="1" t="s">
        <v>5</v>
      </c>
      <c r="AA58" s="12" t="s">
        <v>2</v>
      </c>
      <c r="AB58" s="13">
        <v>130</v>
      </c>
      <c r="AC58" s="13">
        <v>170</v>
      </c>
      <c r="AD58" s="12">
        <f>+SUMPRODUCT(AB58:AC58,$AB$55:$AC$55)</f>
        <v>10459.45945945946</v>
      </c>
      <c r="AE58" s="15" t="s">
        <v>15</v>
      </c>
      <c r="AF58" s="1">
        <v>12000</v>
      </c>
      <c r="AH58" s="14"/>
    </row>
    <row r="59" spans="26:34">
      <c r="Z59" s="1" t="s">
        <v>54</v>
      </c>
      <c r="AA59" s="12" t="s">
        <v>3</v>
      </c>
      <c r="AB59" s="13">
        <v>260</v>
      </c>
      <c r="AC59" s="13">
        <v>220</v>
      </c>
      <c r="AD59" s="12">
        <f>+SUMPRODUCT(AB59:AC59,$AB$55:$AC$55)</f>
        <v>18000</v>
      </c>
      <c r="AE59" s="15" t="s">
        <v>15</v>
      </c>
      <c r="AF59" s="1">
        <v>18000</v>
      </c>
    </row>
    <row r="60" spans="26:34">
      <c r="AA60" s="14"/>
      <c r="AB60" s="15"/>
      <c r="AC60" s="15"/>
      <c r="AD60" s="14"/>
      <c r="AE60" s="15"/>
    </row>
    <row r="61" spans="26:34">
      <c r="AA61" s="14"/>
      <c r="AB61" s="15"/>
      <c r="AC61" s="15"/>
      <c r="AD61" s="14" t="s">
        <v>53</v>
      </c>
      <c r="AE61" s="15"/>
      <c r="AF61" t="s">
        <v>8</v>
      </c>
    </row>
    <row r="62" spans="26:34">
      <c r="Z62" t="s">
        <v>6</v>
      </c>
      <c r="AA62" s="14" t="s">
        <v>7</v>
      </c>
      <c r="AB62" s="15">
        <v>4000</v>
      </c>
      <c r="AC62" s="15">
        <v>3500</v>
      </c>
      <c r="AD62" s="12">
        <f>+SUMPRODUCT(AB62:AC62,$AB$55:$AC$55)</f>
        <v>279729.7297297297</v>
      </c>
      <c r="AE62" s="15" t="s">
        <v>16</v>
      </c>
      <c r="AF62">
        <v>270000</v>
      </c>
    </row>
    <row r="63" spans="26:34">
      <c r="Z63" t="s">
        <v>55</v>
      </c>
      <c r="AA63" s="14" t="s">
        <v>11</v>
      </c>
      <c r="AB63" s="15">
        <v>1750</v>
      </c>
      <c r="AC63" s="15">
        <v>2250</v>
      </c>
      <c r="AD63" s="12">
        <f>+SUMPRODUCT(AB63:AC63,$AB$55:$AC$55)</f>
        <v>139864.86486486485</v>
      </c>
      <c r="AE63" s="15" t="s">
        <v>16</v>
      </c>
      <c r="AF63">
        <v>120000</v>
      </c>
    </row>
    <row r="64" spans="26:34">
      <c r="AA64" s="14"/>
      <c r="AB64" s="14"/>
      <c r="AC64" s="14"/>
      <c r="AD64" s="14"/>
      <c r="AE64" s="14"/>
    </row>
    <row r="65" spans="27:31">
      <c r="AA65" s="14" t="s">
        <v>12</v>
      </c>
      <c r="AB65" s="14"/>
      <c r="AC65" s="14"/>
      <c r="AD65" s="14"/>
      <c r="AE65" s="14"/>
    </row>
    <row r="66" spans="27:31">
      <c r="AA66" s="14">
        <f>+AD63</f>
        <v>139864.86486486485</v>
      </c>
      <c r="AB66" s="15" t="s">
        <v>15</v>
      </c>
      <c r="AC66" s="14">
        <f>+AD62*0.5</f>
        <v>139864.86486486485</v>
      </c>
      <c r="AD66" s="14"/>
      <c r="AE66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4D1A-1EE2-5D47-86F1-8F65AA0EB336}">
  <dimension ref="B4:Q17"/>
  <sheetViews>
    <sheetView zoomScale="80" zoomScaleNormal="80" workbookViewId="0">
      <selection activeCell="H18" sqref="H18"/>
    </sheetView>
  </sheetViews>
  <sheetFormatPr baseColWidth="10" defaultRowHeight="20"/>
  <cols>
    <col min="11" max="11" width="10.77734375" style="139"/>
  </cols>
  <sheetData>
    <row r="4" spans="2:17" ht="26">
      <c r="B4" s="89">
        <v>15</v>
      </c>
      <c r="C4" s="89">
        <v>13</v>
      </c>
      <c r="D4" s="89">
        <v>12</v>
      </c>
      <c r="E4" s="89">
        <v>15</v>
      </c>
      <c r="F4" s="89">
        <v>13</v>
      </c>
      <c r="G4" s="89">
        <v>12</v>
      </c>
      <c r="H4" s="89">
        <v>15</v>
      </c>
      <c r="I4" s="89">
        <v>13</v>
      </c>
      <c r="J4" s="89">
        <v>12</v>
      </c>
      <c r="K4" s="136"/>
      <c r="L4" s="88"/>
      <c r="M4" s="88"/>
      <c r="O4" s="40"/>
      <c r="P4" s="133"/>
      <c r="Q4" s="133"/>
    </row>
    <row r="5" spans="2:17" ht="26">
      <c r="B5" s="89">
        <v>9</v>
      </c>
      <c r="C5" s="89">
        <v>9</v>
      </c>
      <c r="D5" s="89">
        <v>9</v>
      </c>
      <c r="E5" s="89">
        <v>7</v>
      </c>
      <c r="F5" s="89">
        <v>7</v>
      </c>
      <c r="G5" s="89">
        <v>7</v>
      </c>
      <c r="H5" s="89">
        <v>4</v>
      </c>
      <c r="I5" s="89">
        <v>4</v>
      </c>
      <c r="J5" s="89">
        <v>4</v>
      </c>
      <c r="K5" s="136"/>
      <c r="L5" s="88"/>
      <c r="M5" s="88"/>
      <c r="O5" s="40"/>
      <c r="P5" s="133" t="s">
        <v>122</v>
      </c>
      <c r="Q5" s="133">
        <v>35422.22</v>
      </c>
    </row>
    <row r="6" spans="2:17" ht="54">
      <c r="B6" s="89">
        <f>+B4-B5</f>
        <v>6</v>
      </c>
      <c r="C6" s="89">
        <f t="shared" ref="C6:J6" si="0">+C4-C5</f>
        <v>4</v>
      </c>
      <c r="D6" s="89">
        <f t="shared" si="0"/>
        <v>3</v>
      </c>
      <c r="E6" s="89">
        <f t="shared" si="0"/>
        <v>8</v>
      </c>
      <c r="F6" s="89">
        <f t="shared" si="0"/>
        <v>6</v>
      </c>
      <c r="G6" s="89">
        <f t="shared" si="0"/>
        <v>5</v>
      </c>
      <c r="H6" s="89">
        <f t="shared" si="0"/>
        <v>11</v>
      </c>
      <c r="I6" s="89">
        <f t="shared" si="0"/>
        <v>9</v>
      </c>
      <c r="J6" s="89">
        <f t="shared" si="0"/>
        <v>8</v>
      </c>
      <c r="K6" s="136" t="s">
        <v>108</v>
      </c>
      <c r="L6" s="88"/>
      <c r="M6" s="88"/>
      <c r="O6" s="40"/>
      <c r="P6" s="133"/>
      <c r="Q6" s="133"/>
    </row>
    <row r="7" spans="2:17" ht="26">
      <c r="B7" s="90">
        <v>1611.1111111111111</v>
      </c>
      <c r="C7" s="90">
        <v>188.88888888888891</v>
      </c>
      <c r="D7" s="90">
        <v>0</v>
      </c>
      <c r="E7" s="90">
        <v>1224.4444444444443</v>
      </c>
      <c r="F7" s="90">
        <v>264.44444444444451</v>
      </c>
      <c r="G7" s="90">
        <v>511.11111111111103</v>
      </c>
      <c r="H7" s="90">
        <v>386.66666666666669</v>
      </c>
      <c r="I7" s="90">
        <v>302.22222222222229</v>
      </c>
      <c r="J7" s="90">
        <v>511.11111111111103</v>
      </c>
      <c r="K7" s="137">
        <f>SUMPRODUCT($B$7:$J$7,B6:J6)</f>
        <v>35422.222222222226</v>
      </c>
      <c r="L7" s="88"/>
      <c r="M7" s="88"/>
      <c r="O7" s="40"/>
      <c r="P7" s="133" t="s">
        <v>120</v>
      </c>
      <c r="Q7" s="134" t="s">
        <v>121</v>
      </c>
    </row>
    <row r="8" spans="2:17" ht="26">
      <c r="B8" s="91"/>
      <c r="C8" s="91"/>
      <c r="D8" s="91"/>
      <c r="E8" s="91"/>
      <c r="F8" s="91"/>
      <c r="G8" s="91"/>
      <c r="H8" s="91"/>
      <c r="I8" s="91"/>
      <c r="J8" s="91"/>
      <c r="K8" s="138"/>
      <c r="L8" s="92"/>
      <c r="M8" s="92"/>
      <c r="O8" s="40"/>
      <c r="P8" s="133" t="s">
        <v>137</v>
      </c>
      <c r="Q8" s="135">
        <v>1611.1110839999999</v>
      </c>
    </row>
    <row r="9" spans="2:17" ht="27">
      <c r="B9" s="97">
        <v>1</v>
      </c>
      <c r="C9" s="97">
        <v>1</v>
      </c>
      <c r="D9" s="97">
        <v>1</v>
      </c>
      <c r="E9" s="97"/>
      <c r="F9" s="97"/>
      <c r="G9" s="97"/>
      <c r="H9" s="97"/>
      <c r="I9" s="97"/>
      <c r="J9" s="97"/>
      <c r="K9" s="137">
        <f>SUMPRODUCT($B$7:$J$7,B9:J9)</f>
        <v>1800</v>
      </c>
      <c r="L9" s="98" t="s">
        <v>15</v>
      </c>
      <c r="M9" s="99">
        <v>1800</v>
      </c>
      <c r="O9" s="40"/>
      <c r="P9" s="133" t="s">
        <v>138</v>
      </c>
      <c r="Q9" s="135">
        <v>188.88888499999999</v>
      </c>
    </row>
    <row r="10" spans="2:17" ht="27">
      <c r="B10" s="97"/>
      <c r="C10" s="97"/>
      <c r="D10" s="97"/>
      <c r="E10" s="97">
        <v>1</v>
      </c>
      <c r="F10" s="97">
        <v>1</v>
      </c>
      <c r="G10" s="97">
        <v>1</v>
      </c>
      <c r="H10" s="97"/>
      <c r="I10" s="97"/>
      <c r="J10" s="97"/>
      <c r="K10" s="137">
        <f>SUMPRODUCT($B$7:$J$7,B10:J10)</f>
        <v>2000</v>
      </c>
      <c r="L10" s="98" t="s">
        <v>15</v>
      </c>
      <c r="M10" s="99">
        <v>2000</v>
      </c>
      <c r="O10" s="40"/>
      <c r="P10" s="133" t="s">
        <v>139</v>
      </c>
      <c r="Q10" s="135">
        <v>0</v>
      </c>
    </row>
    <row r="11" spans="2:17" ht="27">
      <c r="B11" s="97"/>
      <c r="C11" s="97"/>
      <c r="D11" s="97"/>
      <c r="E11" s="97"/>
      <c r="F11" s="97"/>
      <c r="G11" s="97"/>
      <c r="H11" s="97">
        <v>1</v>
      </c>
      <c r="I11" s="97">
        <v>1</v>
      </c>
      <c r="J11" s="97">
        <v>1</v>
      </c>
      <c r="K11" s="137">
        <f t="shared" ref="K11:K17" si="1">SUMPRODUCT($B$7:$J$7,B11:J11)</f>
        <v>1200</v>
      </c>
      <c r="L11" s="98" t="s">
        <v>15</v>
      </c>
      <c r="M11" s="99">
        <v>1200</v>
      </c>
      <c r="O11" s="40"/>
      <c r="P11" s="133" t="s">
        <v>140</v>
      </c>
      <c r="Q11" s="135">
        <v>1224.4444579999999</v>
      </c>
    </row>
    <row r="12" spans="2:17" ht="27">
      <c r="B12" s="97">
        <v>-0.12</v>
      </c>
      <c r="C12" s="97"/>
      <c r="D12" s="97"/>
      <c r="E12" s="97">
        <v>-0.12</v>
      </c>
      <c r="F12" s="97"/>
      <c r="G12" s="97"/>
      <c r="H12" s="97">
        <v>0.88</v>
      </c>
      <c r="I12" s="97"/>
      <c r="J12" s="97"/>
      <c r="K12" s="137">
        <f t="shared" si="1"/>
        <v>5.6843418860808015E-14</v>
      </c>
      <c r="L12" s="98" t="s">
        <v>15</v>
      </c>
      <c r="M12" s="99">
        <v>0</v>
      </c>
      <c r="O12" s="40"/>
      <c r="P12" s="133" t="s">
        <v>141</v>
      </c>
      <c r="Q12" s="135">
        <v>264.444458</v>
      </c>
    </row>
    <row r="13" spans="2:17" ht="27">
      <c r="B13" s="97">
        <v>0.5</v>
      </c>
      <c r="C13" s="97"/>
      <c r="D13" s="97"/>
      <c r="E13" s="97">
        <v>-0.5</v>
      </c>
      <c r="F13" s="97"/>
      <c r="G13" s="97"/>
      <c r="H13" s="97">
        <v>-0.5</v>
      </c>
      <c r="I13" s="97"/>
      <c r="J13" s="97"/>
      <c r="K13" s="137">
        <f t="shared" si="1"/>
        <v>2.8421709430404007E-14</v>
      </c>
      <c r="L13" s="98" t="s">
        <v>16</v>
      </c>
      <c r="M13" s="99">
        <v>0</v>
      </c>
      <c r="O13" s="40"/>
      <c r="P13" s="133" t="s">
        <v>142</v>
      </c>
      <c r="Q13" s="135">
        <v>511.11111499999998</v>
      </c>
    </row>
    <row r="14" spans="2:17" ht="27">
      <c r="B14" s="97"/>
      <c r="C14" s="97">
        <v>-0.4</v>
      </c>
      <c r="D14" s="97"/>
      <c r="E14" s="97"/>
      <c r="F14" s="97">
        <v>-0.4</v>
      </c>
      <c r="G14" s="97"/>
      <c r="H14" s="97"/>
      <c r="I14" s="97">
        <v>0.6</v>
      </c>
      <c r="J14" s="97"/>
      <c r="K14" s="137">
        <f t="shared" si="1"/>
        <v>0</v>
      </c>
      <c r="L14" s="98" t="s">
        <v>15</v>
      </c>
      <c r="M14" s="99">
        <v>0</v>
      </c>
      <c r="O14" s="40"/>
      <c r="P14" s="133" t="s">
        <v>109</v>
      </c>
      <c r="Q14" s="135">
        <v>386.66665599999999</v>
      </c>
    </row>
    <row r="15" spans="2:17" ht="27">
      <c r="B15" s="97"/>
      <c r="C15" s="97">
        <v>0.75</v>
      </c>
      <c r="D15" s="97"/>
      <c r="E15" s="97"/>
      <c r="F15" s="97">
        <v>-0.25</v>
      </c>
      <c r="G15" s="97"/>
      <c r="H15" s="97"/>
      <c r="I15" s="97">
        <v>-0.25</v>
      </c>
      <c r="J15" s="97"/>
      <c r="K15" s="137">
        <f>SUMPRODUCT($B$7:$J$7,B15:J15)</f>
        <v>-1.4210854715202004E-14</v>
      </c>
      <c r="L15" s="98" t="s">
        <v>16</v>
      </c>
      <c r="M15" s="99">
        <v>0</v>
      </c>
      <c r="O15" s="40"/>
      <c r="P15" s="133" t="s">
        <v>105</v>
      </c>
      <c r="Q15" s="135">
        <v>302.22222900000003</v>
      </c>
    </row>
    <row r="16" spans="2:17" ht="27">
      <c r="B16" s="97"/>
      <c r="C16" s="97"/>
      <c r="D16" s="97">
        <v>-0.5</v>
      </c>
      <c r="E16" s="97"/>
      <c r="F16" s="97"/>
      <c r="G16" s="97">
        <v>-0.5</v>
      </c>
      <c r="H16" s="97"/>
      <c r="I16" s="97"/>
      <c r="J16" s="97">
        <v>0.5</v>
      </c>
      <c r="K16" s="137">
        <f t="shared" si="1"/>
        <v>0</v>
      </c>
      <c r="L16" s="98" t="s">
        <v>15</v>
      </c>
      <c r="M16" s="99">
        <v>0</v>
      </c>
      <c r="O16" s="40"/>
      <c r="P16" s="133" t="s">
        <v>106</v>
      </c>
      <c r="Q16" s="135">
        <v>511.11111499999998</v>
      </c>
    </row>
    <row r="17" spans="2:13" ht="27">
      <c r="B17" s="97"/>
      <c r="C17" s="97"/>
      <c r="D17" s="97">
        <v>-0.1</v>
      </c>
      <c r="E17" s="97"/>
      <c r="F17" s="97"/>
      <c r="G17" s="97">
        <v>0.9</v>
      </c>
      <c r="H17" s="97"/>
      <c r="I17" s="97"/>
      <c r="J17" s="97">
        <v>-0.1</v>
      </c>
      <c r="K17" s="137">
        <f t="shared" si="1"/>
        <v>408.88888888888886</v>
      </c>
      <c r="L17" s="98" t="s">
        <v>16</v>
      </c>
      <c r="M17" s="9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3999-ED2F-4BB0-9B87-D2AE8C451518}">
  <dimension ref="B2:AM34"/>
  <sheetViews>
    <sheetView showGridLines="0" zoomScale="70" zoomScaleNormal="70" workbookViewId="0">
      <selection activeCell="E30" sqref="E30"/>
    </sheetView>
  </sheetViews>
  <sheetFormatPr baseColWidth="10" defaultColWidth="8.77734375" defaultRowHeight="20"/>
  <cols>
    <col min="1" max="1" width="8.77734375" style="49"/>
    <col min="2" max="2" width="11.88671875" style="49" customWidth="1"/>
    <col min="3" max="3" width="26.77734375" style="49" customWidth="1"/>
    <col min="4" max="5" width="14.33203125" style="49" customWidth="1"/>
    <col min="6" max="6" width="7.77734375" style="49" customWidth="1"/>
    <col min="7" max="7" width="8.5546875" style="49" customWidth="1"/>
    <col min="8" max="8" width="11.21875" style="49" customWidth="1"/>
    <col min="9" max="9" width="6.33203125" style="49" customWidth="1"/>
    <col min="10" max="10" width="2.109375" style="49" customWidth="1"/>
    <col min="11" max="13" width="11.44140625" style="49" customWidth="1"/>
    <col min="14" max="14" width="3.5546875" style="49" bestFit="1" customWidth="1"/>
    <col min="15" max="15" width="12.33203125" style="49" bestFit="1" customWidth="1"/>
    <col min="16" max="16" width="4.77734375" style="49" customWidth="1"/>
    <col min="17" max="17" width="10.88671875" style="49" customWidth="1"/>
    <col min="18" max="18" width="18.109375" style="49" customWidth="1"/>
    <col min="19" max="16384" width="8.77734375" style="49"/>
  </cols>
  <sheetData>
    <row r="2" spans="2:17">
      <c r="K2" s="50" t="s">
        <v>90</v>
      </c>
      <c r="L2" s="50" t="s">
        <v>91</v>
      </c>
      <c r="M2" s="50" t="s">
        <v>46</v>
      </c>
    </row>
    <row r="3" spans="2:17">
      <c r="H3" s="49" t="s">
        <v>92</v>
      </c>
      <c r="K3" s="51">
        <v>15</v>
      </c>
      <c r="L3" s="51">
        <v>13</v>
      </c>
      <c r="M3" s="51">
        <v>12</v>
      </c>
      <c r="N3" s="52"/>
      <c r="O3" s="52"/>
      <c r="P3" s="52"/>
      <c r="Q3" s="52"/>
    </row>
    <row r="4" spans="2:17">
      <c r="I4" s="49" t="s">
        <v>93</v>
      </c>
      <c r="K4" s="52"/>
      <c r="L4" s="52"/>
      <c r="M4" s="52"/>
      <c r="N4" s="52"/>
      <c r="O4" s="52" t="s">
        <v>17</v>
      </c>
      <c r="P4" s="52"/>
      <c r="Q4" s="52" t="s">
        <v>4</v>
      </c>
    </row>
    <row r="5" spans="2:17">
      <c r="H5" s="53" t="s">
        <v>38</v>
      </c>
      <c r="I5" s="54">
        <v>9</v>
      </c>
      <c r="J5" s="55"/>
      <c r="K5" s="56">
        <v>1611.1111111111109</v>
      </c>
      <c r="L5" s="56">
        <v>188.88888888888897</v>
      </c>
      <c r="M5" s="56">
        <v>0</v>
      </c>
      <c r="N5" s="57"/>
      <c r="O5" s="58">
        <f>+SUM(K5:M5)</f>
        <v>1799.9999999999998</v>
      </c>
      <c r="P5" s="57" t="s">
        <v>15</v>
      </c>
      <c r="Q5" s="58">
        <v>1800</v>
      </c>
    </row>
    <row r="6" spans="2:17">
      <c r="H6" s="53" t="s">
        <v>39</v>
      </c>
      <c r="I6" s="54">
        <v>7</v>
      </c>
      <c r="J6" s="55"/>
      <c r="K6" s="56">
        <v>1224.4444444444446</v>
      </c>
      <c r="L6" s="56">
        <v>264.44444444444457</v>
      </c>
      <c r="M6" s="56">
        <v>511.11111111111097</v>
      </c>
      <c r="N6" s="57"/>
      <c r="O6" s="58">
        <f t="shared" ref="O6:O7" si="0">+SUM(K6:M6)</f>
        <v>2000</v>
      </c>
      <c r="P6" s="57" t="s">
        <v>15</v>
      </c>
      <c r="Q6" s="58">
        <v>2000</v>
      </c>
    </row>
    <row r="7" spans="2:17" ht="27.75" customHeight="1">
      <c r="B7" s="76" t="s">
        <v>72</v>
      </c>
      <c r="C7" s="77" t="s">
        <v>37</v>
      </c>
      <c r="D7" s="77" t="s">
        <v>4</v>
      </c>
      <c r="E7" s="77"/>
      <c r="F7" s="86"/>
      <c r="G7" s="86"/>
      <c r="H7" s="53" t="s">
        <v>40</v>
      </c>
      <c r="I7" s="54">
        <v>4</v>
      </c>
      <c r="J7" s="55"/>
      <c r="K7" s="56">
        <v>386.66666666666663</v>
      </c>
      <c r="L7" s="56">
        <v>302.2222222222224</v>
      </c>
      <c r="M7" s="56">
        <v>511.11111111111097</v>
      </c>
      <c r="N7" s="57"/>
      <c r="O7" s="58">
        <f t="shared" si="0"/>
        <v>1200</v>
      </c>
      <c r="P7" s="57" t="s">
        <v>15</v>
      </c>
      <c r="Q7" s="58">
        <v>1200</v>
      </c>
    </row>
    <row r="8" spans="2:17" ht="19.5" customHeight="1">
      <c r="B8" s="78" t="s">
        <v>38</v>
      </c>
      <c r="C8" s="79">
        <v>9</v>
      </c>
      <c r="D8" s="60">
        <v>1800</v>
      </c>
      <c r="E8" s="60"/>
      <c r="F8" s="75"/>
      <c r="G8" s="60"/>
      <c r="H8" s="60"/>
      <c r="I8" s="60"/>
      <c r="J8" s="60"/>
      <c r="K8" s="60"/>
      <c r="L8" s="60"/>
      <c r="M8" s="60"/>
      <c r="N8" s="60"/>
      <c r="O8" s="61" t="s">
        <v>95</v>
      </c>
      <c r="P8" s="60"/>
      <c r="Q8" s="60"/>
    </row>
    <row r="9" spans="2:17" ht="19.5" customHeight="1">
      <c r="B9" s="78" t="s">
        <v>39</v>
      </c>
      <c r="C9" s="79">
        <v>7</v>
      </c>
      <c r="D9" s="60">
        <v>2000</v>
      </c>
      <c r="E9" s="60"/>
      <c r="F9" s="75"/>
      <c r="G9" s="60"/>
      <c r="H9" s="63"/>
      <c r="I9" s="63" t="s">
        <v>94</v>
      </c>
      <c r="J9" s="63"/>
      <c r="K9" s="56">
        <f>+SUM(K5:K7)</f>
        <v>3222.2222222222222</v>
      </c>
      <c r="L9" s="56">
        <f t="shared" ref="L9:M9" si="1">+SUM(L5:L7)</f>
        <v>755.55555555555588</v>
      </c>
      <c r="M9" s="56">
        <f t="shared" si="1"/>
        <v>1022.2222222222219</v>
      </c>
      <c r="N9" s="64"/>
      <c r="O9" s="65">
        <f>+SUMPRODUCT(K9:M9,K3:M3)-SUMPRODUCT(O5:O7,I5:I7)</f>
        <v>35422.222222222219</v>
      </c>
      <c r="P9" s="63"/>
      <c r="Q9" s="63"/>
    </row>
    <row r="10" spans="2:17" ht="19.5" customHeight="1">
      <c r="B10" s="78" t="s">
        <v>40</v>
      </c>
      <c r="C10" s="79">
        <v>4</v>
      </c>
      <c r="D10" s="60">
        <v>1200</v>
      </c>
      <c r="E10" s="60"/>
      <c r="F10" s="75"/>
      <c r="G10" s="60"/>
    </row>
    <row r="11" spans="2:17" ht="19.5" customHeight="1">
      <c r="B11" s="81" t="s">
        <v>41</v>
      </c>
      <c r="C11" s="82" t="s">
        <v>42</v>
      </c>
      <c r="D11" s="72" t="s">
        <v>43</v>
      </c>
      <c r="E11" s="72"/>
      <c r="F11" s="75"/>
      <c r="G11" s="63"/>
      <c r="H11" s="55" t="s">
        <v>98</v>
      </c>
      <c r="I11" s="66"/>
      <c r="J11" s="66"/>
      <c r="K11" s="55" t="s">
        <v>97</v>
      </c>
      <c r="N11" s="52"/>
    </row>
    <row r="12" spans="2:17">
      <c r="B12" s="78" t="s">
        <v>44</v>
      </c>
      <c r="C12" s="60" t="s">
        <v>85</v>
      </c>
      <c r="D12" s="80">
        <v>15</v>
      </c>
      <c r="E12" s="80"/>
      <c r="F12" s="75"/>
      <c r="G12" s="80"/>
      <c r="H12" s="74">
        <f>+K7</f>
        <v>386.66666666666663</v>
      </c>
      <c r="K12" s="74">
        <f>0.12*K9</f>
        <v>386.66666666666663</v>
      </c>
      <c r="N12" s="52"/>
    </row>
    <row r="13" spans="2:17" ht="19.5" customHeight="1">
      <c r="B13" s="78"/>
      <c r="C13" s="60" t="s">
        <v>86</v>
      </c>
      <c r="D13" s="80"/>
      <c r="E13" s="80"/>
      <c r="F13" s="75"/>
      <c r="G13" s="80"/>
      <c r="N13" s="57"/>
    </row>
    <row r="14" spans="2:17" ht="19.5" customHeight="1">
      <c r="B14" s="84" t="s">
        <v>41</v>
      </c>
      <c r="C14" s="85" t="s">
        <v>42</v>
      </c>
      <c r="D14" s="63" t="s">
        <v>43</v>
      </c>
      <c r="E14" s="63"/>
      <c r="F14" s="75"/>
      <c r="G14" s="63"/>
      <c r="H14" s="55" t="s">
        <v>96</v>
      </c>
      <c r="I14" s="66"/>
      <c r="J14" s="66"/>
      <c r="K14" s="55" t="s">
        <v>99</v>
      </c>
      <c r="N14" s="57"/>
    </row>
    <row r="15" spans="2:17" ht="19.5" customHeight="1">
      <c r="B15" s="78" t="s">
        <v>45</v>
      </c>
      <c r="C15" s="60" t="s">
        <v>83</v>
      </c>
      <c r="D15" s="73">
        <v>13</v>
      </c>
      <c r="E15" s="73"/>
      <c r="F15" s="75"/>
      <c r="G15" s="73"/>
      <c r="H15" s="74">
        <f>+K5</f>
        <v>1611.1111111111109</v>
      </c>
      <c r="K15" s="74">
        <f>+K9*0.5</f>
        <v>1611.1111111111111</v>
      </c>
      <c r="N15" s="57"/>
    </row>
    <row r="16" spans="2:17" ht="19.5" customHeight="1">
      <c r="B16" s="78"/>
      <c r="C16" s="60" t="s">
        <v>84</v>
      </c>
      <c r="D16" s="73"/>
      <c r="E16" s="73"/>
      <c r="F16" s="75"/>
      <c r="G16" s="60"/>
      <c r="H16" s="60"/>
      <c r="I16" s="60"/>
      <c r="J16" s="60"/>
      <c r="K16" s="60"/>
      <c r="L16" s="60"/>
    </row>
    <row r="17" spans="2:39" ht="19.5" customHeight="1">
      <c r="B17" s="81" t="s">
        <v>41</v>
      </c>
      <c r="C17" s="82" t="s">
        <v>42</v>
      </c>
      <c r="D17" s="72" t="s">
        <v>43</v>
      </c>
      <c r="E17" s="72"/>
      <c r="F17" s="60"/>
      <c r="G17" s="72"/>
      <c r="H17" s="55" t="s">
        <v>123</v>
      </c>
      <c r="I17" s="66"/>
      <c r="J17" s="66"/>
      <c r="K17" s="55" t="s">
        <v>101</v>
      </c>
    </row>
    <row r="18" spans="2:39" ht="19.5" customHeight="1">
      <c r="B18" s="144" t="s">
        <v>46</v>
      </c>
      <c r="C18" s="60" t="s">
        <v>47</v>
      </c>
      <c r="D18" s="145">
        <v>12</v>
      </c>
      <c r="E18" s="73"/>
      <c r="F18" s="60"/>
      <c r="G18" s="73"/>
      <c r="H18" s="74">
        <f>+L7</f>
        <v>302.2222222222224</v>
      </c>
      <c r="K18" s="74">
        <f>+L9*0.4</f>
        <v>302.22222222222234</v>
      </c>
    </row>
    <row r="19" spans="2:39" ht="19.5" customHeight="1">
      <c r="B19" s="144"/>
      <c r="C19" s="60" t="s">
        <v>48</v>
      </c>
      <c r="D19" s="145"/>
      <c r="E19" s="73"/>
      <c r="F19" s="60"/>
      <c r="G19" s="73"/>
      <c r="AM19" s="49" t="s">
        <v>49</v>
      </c>
    </row>
    <row r="20" spans="2:39">
      <c r="F20" s="60"/>
      <c r="G20" s="72"/>
      <c r="H20" s="55" t="s">
        <v>100</v>
      </c>
      <c r="I20" s="66"/>
      <c r="J20" s="66"/>
      <c r="K20" s="55" t="s">
        <v>124</v>
      </c>
    </row>
    <row r="21" spans="2:39">
      <c r="F21" s="60"/>
      <c r="G21" s="73"/>
      <c r="H21" s="74">
        <f>+L5</f>
        <v>188.88888888888897</v>
      </c>
      <c r="K21" s="74">
        <f>0.25*L9</f>
        <v>188.88888888888897</v>
      </c>
      <c r="AM21" s="49" t="s">
        <v>75</v>
      </c>
    </row>
    <row r="22" spans="2:39">
      <c r="AM22" s="49" t="s">
        <v>73</v>
      </c>
    </row>
    <row r="23" spans="2:39">
      <c r="H23" s="55" t="s">
        <v>125</v>
      </c>
      <c r="I23" s="66"/>
      <c r="J23" s="66"/>
      <c r="K23" s="55" t="s">
        <v>126</v>
      </c>
      <c r="AM23" s="49" t="s">
        <v>74</v>
      </c>
    </row>
    <row r="24" spans="2:39">
      <c r="H24" s="74">
        <f>+M7</f>
        <v>511.11111111111097</v>
      </c>
      <c r="K24" s="74">
        <f>0.5*M9</f>
        <v>511.11111111111097</v>
      </c>
      <c r="AM24" s="49" t="s">
        <v>76</v>
      </c>
    </row>
    <row r="25" spans="2:39">
      <c r="AM25" s="49" t="s">
        <v>82</v>
      </c>
    </row>
    <row r="26" spans="2:39">
      <c r="H26" s="55" t="s">
        <v>127</v>
      </c>
      <c r="I26" s="66"/>
      <c r="J26" s="66"/>
      <c r="K26" s="55" t="s">
        <v>128</v>
      </c>
      <c r="AM26" s="49" t="s">
        <v>77</v>
      </c>
    </row>
    <row r="27" spans="2:39">
      <c r="H27" s="74">
        <f>+M6</f>
        <v>511.11111111111097</v>
      </c>
      <c r="K27" s="74">
        <f>0.1*M9</f>
        <v>102.2222222222222</v>
      </c>
      <c r="M27" s="80"/>
      <c r="N27" s="80"/>
      <c r="O27" s="80"/>
      <c r="P27" s="80"/>
      <c r="Q27" s="80"/>
      <c r="AM27" s="49" t="s">
        <v>78</v>
      </c>
    </row>
    <row r="28" spans="2:39">
      <c r="M28" s="80"/>
      <c r="N28" s="80"/>
      <c r="O28" s="80"/>
      <c r="P28" s="80"/>
      <c r="Q28" s="80"/>
      <c r="AM28" s="49" t="s">
        <v>79</v>
      </c>
    </row>
    <row r="29" spans="2:39">
      <c r="L29" s="83"/>
      <c r="M29" s="63"/>
      <c r="N29" s="63"/>
      <c r="O29" s="63"/>
      <c r="P29" s="63"/>
      <c r="Q29" s="63"/>
      <c r="AM29" s="49" t="s">
        <v>80</v>
      </c>
    </row>
    <row r="30" spans="2:39">
      <c r="L30" s="83"/>
      <c r="M30" s="73"/>
      <c r="N30" s="73"/>
      <c r="O30" s="73"/>
      <c r="P30" s="73"/>
      <c r="Q30" s="73"/>
      <c r="AM30" s="49" t="s">
        <v>81</v>
      </c>
    </row>
    <row r="31" spans="2:39">
      <c r="L31" s="83"/>
      <c r="M31" s="73"/>
      <c r="N31" s="73"/>
      <c r="O31" s="73"/>
      <c r="P31" s="73"/>
      <c r="Q31" s="73"/>
    </row>
    <row r="32" spans="2:39">
      <c r="L32" s="83"/>
      <c r="M32" s="72"/>
      <c r="N32" s="72"/>
      <c r="O32" s="72"/>
      <c r="P32" s="72"/>
      <c r="Q32" s="72"/>
    </row>
    <row r="33" spans="12:17">
      <c r="L33" s="73"/>
      <c r="M33" s="73"/>
      <c r="N33" s="73"/>
      <c r="O33" s="73"/>
      <c r="P33" s="73"/>
      <c r="Q33" s="73"/>
    </row>
    <row r="34" spans="12:17">
      <c r="L34" s="73"/>
      <c r="M34" s="73"/>
      <c r="N34" s="73"/>
      <c r="O34" s="73"/>
      <c r="P34" s="73"/>
      <c r="Q34" s="73"/>
    </row>
  </sheetData>
  <mergeCells count="2">
    <mergeCell ref="B18:B19"/>
    <mergeCell ref="D18:D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1822-B4B2-49A8-8BE0-15E1A42A50C5}">
  <dimension ref="B2:AQ36"/>
  <sheetViews>
    <sheetView showGridLines="0" zoomScale="70" zoomScaleNormal="70" workbookViewId="0">
      <selection activeCell="AA16" sqref="AA16"/>
    </sheetView>
  </sheetViews>
  <sheetFormatPr baseColWidth="10" defaultColWidth="8.77734375" defaultRowHeight="20"/>
  <cols>
    <col min="1" max="1" width="8.77734375" style="49"/>
    <col min="2" max="2" width="11.88671875" style="49" customWidth="1"/>
    <col min="3" max="3" width="8" style="49" customWidth="1"/>
    <col min="4" max="4" width="2.77734375" style="49" customWidth="1"/>
    <col min="5" max="5" width="16.77734375" style="49" customWidth="1"/>
    <col min="6" max="6" width="17" style="49" customWidth="1"/>
    <col min="7" max="7" width="15.88671875" style="49" customWidth="1"/>
    <col min="8" max="8" width="2.5546875" style="49" customWidth="1"/>
    <col min="9" max="9" width="11.77734375" style="49" bestFit="1" customWidth="1"/>
    <col min="10" max="10" width="22.44140625" style="49" customWidth="1"/>
    <col min="11" max="11" width="8.5546875" style="49" customWidth="1"/>
    <col min="12" max="12" width="11.21875" style="49" customWidth="1"/>
    <col min="13" max="13" width="6.33203125" style="49" customWidth="1"/>
    <col min="14" max="14" width="2.109375" style="49" customWidth="1"/>
    <col min="15" max="17" width="11.44140625" style="49" customWidth="1"/>
    <col min="18" max="18" width="3.5546875" style="49" bestFit="1" customWidth="1"/>
    <col min="19" max="19" width="12.33203125" style="49" bestFit="1" customWidth="1"/>
    <col min="20" max="20" width="4.77734375" style="49" customWidth="1"/>
    <col min="21" max="21" width="10.88671875" style="49" customWidth="1"/>
    <col min="22" max="22" width="18.109375" style="49" customWidth="1"/>
    <col min="23" max="16384" width="8.77734375" style="49"/>
  </cols>
  <sheetData>
    <row r="2" spans="2:21">
      <c r="O2" s="50" t="s">
        <v>90</v>
      </c>
      <c r="P2" s="50" t="s">
        <v>91</v>
      </c>
      <c r="Q2" s="50" t="s">
        <v>46</v>
      </c>
    </row>
    <row r="3" spans="2:21">
      <c r="L3" s="49" t="s">
        <v>92</v>
      </c>
      <c r="O3" s="51">
        <v>15</v>
      </c>
      <c r="P3" s="51">
        <v>13</v>
      </c>
      <c r="Q3" s="51">
        <v>12</v>
      </c>
      <c r="R3" s="52"/>
      <c r="S3" s="52"/>
      <c r="T3" s="52"/>
      <c r="U3" s="52"/>
    </row>
    <row r="4" spans="2:21">
      <c r="M4" s="49" t="s">
        <v>93</v>
      </c>
      <c r="O4" s="52"/>
      <c r="P4" s="52"/>
      <c r="Q4" s="52"/>
      <c r="R4" s="52"/>
      <c r="S4" s="52" t="s">
        <v>17</v>
      </c>
      <c r="T4" s="52"/>
      <c r="U4" s="52" t="s">
        <v>4</v>
      </c>
    </row>
    <row r="5" spans="2:21">
      <c r="L5" s="53" t="s">
        <v>38</v>
      </c>
      <c r="M5" s="54">
        <v>9</v>
      </c>
      <c r="N5" s="55"/>
      <c r="O5" s="56">
        <v>1</v>
      </c>
      <c r="P5" s="56">
        <v>1</v>
      </c>
      <c r="Q5" s="56">
        <v>1</v>
      </c>
      <c r="R5" s="57"/>
      <c r="S5" s="58">
        <f>+SUM(O5:Q5)</f>
        <v>3</v>
      </c>
      <c r="T5" s="57" t="s">
        <v>15</v>
      </c>
      <c r="U5" s="58">
        <v>1800</v>
      </c>
    </row>
    <row r="6" spans="2:21">
      <c r="L6" s="53" t="s">
        <v>39</v>
      </c>
      <c r="M6" s="54">
        <v>7</v>
      </c>
      <c r="N6" s="55"/>
      <c r="O6" s="56">
        <v>1</v>
      </c>
      <c r="P6" s="56">
        <v>1</v>
      </c>
      <c r="Q6" s="56">
        <v>1</v>
      </c>
      <c r="R6" s="57"/>
      <c r="S6" s="58">
        <f t="shared" ref="S6:S7" si="0">+SUM(O6:Q6)</f>
        <v>3</v>
      </c>
      <c r="T6" s="57" t="s">
        <v>15</v>
      </c>
      <c r="U6" s="58">
        <v>2000</v>
      </c>
    </row>
    <row r="7" spans="2:21" ht="27.75" customHeight="1">
      <c r="L7" s="53" t="s">
        <v>40</v>
      </c>
      <c r="M7" s="54">
        <v>4</v>
      </c>
      <c r="N7" s="55"/>
      <c r="O7" s="56">
        <v>1</v>
      </c>
      <c r="P7" s="56">
        <v>1</v>
      </c>
      <c r="Q7" s="56">
        <v>1</v>
      </c>
      <c r="R7" s="57"/>
      <c r="S7" s="58">
        <f t="shared" si="0"/>
        <v>3</v>
      </c>
      <c r="T7" s="57" t="s">
        <v>15</v>
      </c>
      <c r="U7" s="58">
        <v>1200</v>
      </c>
    </row>
    <row r="8" spans="2:21" ht="19.5" customHeight="1">
      <c r="E8" s="59" t="s">
        <v>90</v>
      </c>
      <c r="F8" s="59" t="s">
        <v>91</v>
      </c>
      <c r="G8" s="59" t="s">
        <v>46</v>
      </c>
      <c r="L8" s="60"/>
      <c r="M8" s="60"/>
      <c r="N8" s="60"/>
      <c r="O8" s="60"/>
      <c r="P8" s="60"/>
      <c r="Q8" s="60"/>
      <c r="R8" s="60"/>
      <c r="S8" s="61" t="s">
        <v>95</v>
      </c>
      <c r="T8" s="60"/>
      <c r="U8" s="60"/>
    </row>
    <row r="9" spans="2:21" ht="26.25" customHeight="1">
      <c r="C9" s="49" t="s">
        <v>92</v>
      </c>
      <c r="E9" s="62">
        <v>15</v>
      </c>
      <c r="F9" s="62">
        <v>13</v>
      </c>
      <c r="G9" s="62">
        <v>12</v>
      </c>
      <c r="H9" s="52"/>
      <c r="I9" s="52"/>
      <c r="J9" s="52"/>
      <c r="K9" s="52"/>
      <c r="L9" s="63"/>
      <c r="M9" s="63" t="s">
        <v>94</v>
      </c>
      <c r="N9" s="63"/>
      <c r="O9" s="56">
        <f>+SUM(O5:O7)</f>
        <v>3</v>
      </c>
      <c r="P9" s="56">
        <f t="shared" ref="P9:Q9" si="1">+SUM(P5:P7)</f>
        <v>3</v>
      </c>
      <c r="Q9" s="56">
        <f t="shared" si="1"/>
        <v>3</v>
      </c>
      <c r="R9" s="64"/>
      <c r="S9" s="65">
        <f>+SUMPRODUCT(O9:Q9,O3:Q3)-SUMPRODUCT(S5:S7,M5:M7)</f>
        <v>60</v>
      </c>
      <c r="T9" s="63"/>
      <c r="U9" s="63"/>
    </row>
    <row r="10" spans="2:21" ht="19.5" customHeight="1">
      <c r="J10" s="52"/>
    </row>
    <row r="11" spans="2:21" ht="19.5" customHeight="1">
      <c r="B11" s="49" t="s">
        <v>135</v>
      </c>
      <c r="C11" s="49" t="s">
        <v>93</v>
      </c>
      <c r="E11" s="52"/>
      <c r="F11" s="52"/>
      <c r="G11" s="52"/>
      <c r="H11" s="52"/>
      <c r="I11" s="52" t="s">
        <v>4</v>
      </c>
      <c r="J11" s="52"/>
      <c r="L11" s="55" t="s">
        <v>98</v>
      </c>
      <c r="M11" s="66"/>
      <c r="N11" s="66"/>
      <c r="O11" s="55" t="s">
        <v>97</v>
      </c>
      <c r="R11" s="52"/>
      <c r="S11" s="49">
        <f>+SUMPRODUCT(O3:Q3,O9:Q9)</f>
        <v>120</v>
      </c>
    </row>
    <row r="12" spans="2:21" ht="33" customHeight="1">
      <c r="B12" s="53" t="s">
        <v>38</v>
      </c>
      <c r="C12" s="62">
        <v>9</v>
      </c>
      <c r="D12" s="55"/>
      <c r="E12" s="67" t="s">
        <v>130</v>
      </c>
      <c r="F12" s="56" t="s">
        <v>132</v>
      </c>
      <c r="G12" s="48"/>
      <c r="H12" s="57"/>
      <c r="I12" s="58">
        <v>1800</v>
      </c>
      <c r="J12" s="52"/>
      <c r="L12" s="68">
        <f>+O7</f>
        <v>1</v>
      </c>
      <c r="M12" s="69"/>
      <c r="N12" s="69"/>
      <c r="O12" s="68">
        <f>0.12*O9</f>
        <v>0.36</v>
      </c>
      <c r="R12" s="52"/>
      <c r="S12" s="49">
        <f>+SUMPRODUCT(M5:M7,S5:S7)</f>
        <v>60</v>
      </c>
    </row>
    <row r="13" spans="2:21" ht="23.25" customHeight="1">
      <c r="B13" s="53" t="s">
        <v>39</v>
      </c>
      <c r="C13" s="62">
        <v>7</v>
      </c>
      <c r="D13" s="55"/>
      <c r="E13" s="48"/>
      <c r="F13" s="48"/>
      <c r="G13" s="56" t="s">
        <v>134</v>
      </c>
      <c r="H13" s="57"/>
      <c r="I13" s="58">
        <v>2000</v>
      </c>
      <c r="J13" s="52"/>
      <c r="K13" s="60"/>
      <c r="L13" s="55" t="s">
        <v>96</v>
      </c>
      <c r="M13" s="66"/>
      <c r="N13" s="66"/>
      <c r="O13" s="55" t="s">
        <v>99</v>
      </c>
      <c r="R13" s="57"/>
    </row>
    <row r="14" spans="2:21" ht="33" customHeight="1">
      <c r="B14" s="53" t="s">
        <v>40</v>
      </c>
      <c r="C14" s="62">
        <v>4</v>
      </c>
      <c r="D14" s="55"/>
      <c r="E14" s="70" t="s">
        <v>129</v>
      </c>
      <c r="F14" s="71" t="s">
        <v>131</v>
      </c>
      <c r="G14" s="71" t="s">
        <v>133</v>
      </c>
      <c r="H14" s="57"/>
      <c r="I14" s="58">
        <v>1200</v>
      </c>
      <c r="J14" s="52"/>
      <c r="K14" s="63"/>
      <c r="L14" s="68">
        <f>+O5</f>
        <v>1</v>
      </c>
      <c r="M14" s="69"/>
      <c r="N14" s="69"/>
      <c r="O14" s="68">
        <f>+O9*0.5</f>
        <v>1.5</v>
      </c>
      <c r="R14" s="57"/>
    </row>
    <row r="15" spans="2:21" ht="19.5" customHeight="1">
      <c r="B15" s="60"/>
      <c r="C15" s="60"/>
      <c r="D15" s="60"/>
      <c r="E15" s="60"/>
      <c r="F15" s="60"/>
      <c r="G15" s="60"/>
      <c r="H15" s="60"/>
      <c r="I15" s="60"/>
      <c r="J15" s="52"/>
      <c r="K15" s="72"/>
      <c r="L15" s="55" t="s">
        <v>123</v>
      </c>
      <c r="M15" s="66"/>
      <c r="N15" s="66"/>
      <c r="O15" s="55" t="s">
        <v>101</v>
      </c>
      <c r="R15" s="57"/>
    </row>
    <row r="16" spans="2:21" ht="19.5" customHeight="1">
      <c r="B16" s="60"/>
      <c r="C16" s="60"/>
      <c r="D16" s="60"/>
      <c r="E16" s="60"/>
      <c r="F16" s="60"/>
      <c r="G16" s="60"/>
      <c r="H16" s="64"/>
      <c r="J16" s="52"/>
      <c r="K16" s="73"/>
      <c r="L16" s="74">
        <f>+P7</f>
        <v>1</v>
      </c>
      <c r="O16" s="74">
        <f>+P9*0.4</f>
        <v>1.2000000000000002</v>
      </c>
    </row>
    <row r="17" spans="2:43" ht="19.5" customHeight="1">
      <c r="B17" s="60"/>
      <c r="C17" s="60"/>
      <c r="D17" s="60"/>
      <c r="E17" s="60"/>
      <c r="F17" s="60"/>
      <c r="G17" s="60"/>
      <c r="H17" s="75"/>
      <c r="I17" s="75"/>
      <c r="J17" s="52"/>
      <c r="K17" s="73"/>
    </row>
    <row r="18" spans="2:43" ht="19.5" customHeight="1">
      <c r="B18" s="60"/>
      <c r="C18" s="60"/>
      <c r="D18" s="60"/>
      <c r="E18" s="60"/>
      <c r="F18" s="60"/>
      <c r="G18" s="60"/>
      <c r="H18" s="60"/>
      <c r="I18" s="60"/>
      <c r="J18" s="52"/>
      <c r="K18" s="72"/>
      <c r="L18" s="55" t="s">
        <v>100</v>
      </c>
      <c r="M18" s="66"/>
      <c r="N18" s="66"/>
      <c r="O18" s="55" t="s">
        <v>124</v>
      </c>
    </row>
    <row r="19" spans="2:43" ht="19.5" customHeight="1">
      <c r="F19" s="60"/>
      <c r="G19" s="60"/>
      <c r="H19" s="60"/>
      <c r="I19" s="60"/>
      <c r="J19" s="60"/>
      <c r="K19" s="73"/>
      <c r="L19" s="74">
        <f>+P5</f>
        <v>1</v>
      </c>
      <c r="O19" s="74">
        <f>0.25*P9</f>
        <v>0.75</v>
      </c>
      <c r="AQ19" s="49" t="s">
        <v>49</v>
      </c>
    </row>
    <row r="20" spans="2:43">
      <c r="F20" s="60"/>
      <c r="G20" s="60"/>
      <c r="H20" s="60"/>
      <c r="I20" s="60"/>
      <c r="J20" s="60"/>
    </row>
    <row r="21" spans="2:43">
      <c r="F21" s="60"/>
      <c r="G21" s="60"/>
      <c r="H21" s="60"/>
      <c r="I21" s="60"/>
      <c r="J21" s="60"/>
      <c r="L21" s="55" t="s">
        <v>125</v>
      </c>
      <c r="M21" s="66"/>
      <c r="N21" s="66"/>
      <c r="O21" s="55" t="s">
        <v>126</v>
      </c>
      <c r="AQ21" s="49" t="s">
        <v>75</v>
      </c>
    </row>
    <row r="22" spans="2:43">
      <c r="L22" s="74">
        <f>+Q7</f>
        <v>1</v>
      </c>
      <c r="O22" s="74">
        <f>0.5*Q9</f>
        <v>1.5</v>
      </c>
      <c r="AQ22" s="49" t="s">
        <v>73</v>
      </c>
    </row>
    <row r="24" spans="2:43">
      <c r="B24" s="76"/>
      <c r="C24" s="77"/>
      <c r="D24" s="77"/>
      <c r="E24" s="77"/>
      <c r="L24" s="55" t="s">
        <v>127</v>
      </c>
      <c r="M24" s="66"/>
      <c r="N24" s="66"/>
      <c r="O24" s="55" t="s">
        <v>128</v>
      </c>
    </row>
    <row r="25" spans="2:43">
      <c r="B25" s="78"/>
      <c r="C25" s="79"/>
      <c r="D25" s="60"/>
      <c r="E25" s="60"/>
      <c r="L25" s="74">
        <f>+Q6</f>
        <v>1</v>
      </c>
      <c r="O25" s="74">
        <f>0.1*Q9</f>
        <v>0.30000000000000004</v>
      </c>
    </row>
    <row r="26" spans="2:43">
      <c r="B26" s="78"/>
      <c r="C26" s="79"/>
      <c r="D26" s="60"/>
      <c r="E26" s="60"/>
      <c r="L26" s="55"/>
      <c r="M26" s="66"/>
      <c r="N26" s="66"/>
      <c r="O26" s="55"/>
    </row>
    <row r="27" spans="2:43">
      <c r="B27" s="78"/>
      <c r="C27" s="79"/>
      <c r="D27" s="60"/>
      <c r="E27" s="60"/>
      <c r="L27" s="74"/>
      <c r="O27" s="74"/>
      <c r="Q27" s="80"/>
      <c r="R27" s="80"/>
      <c r="S27" s="80"/>
      <c r="T27" s="80"/>
      <c r="U27" s="80"/>
    </row>
    <row r="28" spans="2:43">
      <c r="B28" s="81"/>
      <c r="C28" s="82"/>
      <c r="D28" s="72"/>
      <c r="E28" s="72"/>
      <c r="Q28" s="80"/>
      <c r="R28" s="80"/>
      <c r="S28" s="80"/>
      <c r="T28" s="80"/>
      <c r="U28" s="80"/>
    </row>
    <row r="29" spans="2:43">
      <c r="B29" s="78"/>
      <c r="C29" s="60"/>
      <c r="D29" s="80"/>
      <c r="E29" s="80"/>
      <c r="P29" s="83"/>
      <c r="Q29" s="63"/>
      <c r="R29" s="63"/>
      <c r="S29" s="63"/>
      <c r="T29" s="63"/>
      <c r="U29" s="63"/>
    </row>
    <row r="30" spans="2:43">
      <c r="B30" s="78"/>
      <c r="C30" s="60"/>
      <c r="D30" s="80"/>
      <c r="E30" s="80"/>
      <c r="P30" s="83"/>
      <c r="Q30" s="73"/>
      <c r="R30" s="73"/>
      <c r="S30" s="73"/>
      <c r="T30" s="73"/>
      <c r="U30" s="73"/>
    </row>
    <row r="31" spans="2:43">
      <c r="B31" s="84"/>
      <c r="C31" s="85"/>
      <c r="D31" s="63"/>
      <c r="E31" s="63"/>
      <c r="P31" s="83"/>
      <c r="Q31" s="73"/>
      <c r="R31" s="73"/>
      <c r="S31" s="73"/>
      <c r="T31" s="73"/>
      <c r="U31" s="73"/>
    </row>
    <row r="32" spans="2:43">
      <c r="B32" s="78"/>
      <c r="C32" s="60"/>
      <c r="D32" s="73"/>
      <c r="E32" s="73"/>
      <c r="P32" s="83"/>
      <c r="Q32" s="72"/>
      <c r="R32" s="72"/>
      <c r="S32" s="72"/>
      <c r="T32" s="72"/>
      <c r="U32" s="72"/>
    </row>
    <row r="33" spans="2:21">
      <c r="B33" s="78"/>
      <c r="C33" s="60"/>
      <c r="D33" s="73"/>
      <c r="E33" s="73"/>
      <c r="P33" s="73"/>
      <c r="Q33" s="73"/>
      <c r="R33" s="73"/>
      <c r="S33" s="73"/>
      <c r="T33" s="73"/>
      <c r="U33" s="73"/>
    </row>
    <row r="34" spans="2:21">
      <c r="B34" s="81"/>
      <c r="C34" s="82"/>
      <c r="D34" s="72"/>
      <c r="E34" s="72"/>
      <c r="P34" s="73"/>
      <c r="Q34" s="73"/>
      <c r="R34" s="73"/>
      <c r="S34" s="73"/>
      <c r="T34" s="73"/>
      <c r="U34" s="73"/>
    </row>
    <row r="35" spans="2:21">
      <c r="B35" s="144"/>
      <c r="C35" s="60"/>
      <c r="D35" s="145"/>
      <c r="E35" s="73"/>
    </row>
    <row r="36" spans="2:21">
      <c r="B36" s="144"/>
      <c r="C36" s="60"/>
      <c r="D36" s="145"/>
      <c r="E36" s="73"/>
    </row>
  </sheetData>
  <mergeCells count="2">
    <mergeCell ref="B35:B36"/>
    <mergeCell ref="D35:D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D74CFF4E83C459D2CAE4760BABA41" ma:contentTypeVersion="2" ma:contentTypeDescription="Create a new document." ma:contentTypeScope="" ma:versionID="66f91fdb3613b819d795c03c7e8ac936">
  <xsd:schema xmlns:xsd="http://www.w3.org/2001/XMLSchema" xmlns:xs="http://www.w3.org/2001/XMLSchema" xmlns:p="http://schemas.microsoft.com/office/2006/metadata/properties" xmlns:ns2="9989276f-80f2-4f82-b82c-6fa2848de5dc" targetNamespace="http://schemas.microsoft.com/office/2006/metadata/properties" ma:root="true" ma:fieldsID="44ad96cbc2f2aa75be9579f2fdf63474" ns2:_="">
    <xsd:import namespace="9989276f-80f2-4f82-b82c-6fa2848de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9276f-80f2-4f82-b82c-6fa2848de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DB76FB-60B5-450C-AAC4-AD7BC7E7B98A}"/>
</file>

<file path=customXml/itemProps2.xml><?xml version="1.0" encoding="utf-8"?>
<ds:datastoreItem xmlns:ds="http://schemas.openxmlformats.org/officeDocument/2006/customXml" ds:itemID="{86FE131E-2223-48D2-87A5-9C460094FA65}"/>
</file>

<file path=customXml/itemProps3.xml><?xml version="1.0" encoding="utf-8"?>
<ds:datastoreItem xmlns:ds="http://schemas.openxmlformats.org/officeDocument/2006/customXml" ds:itemID="{2EAE30DD-24D9-4B64-9E1D-FB115CDA2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Gaermont Destilleries</vt:lpstr>
      <vt:lpstr>Gaermont Destilleries Xsolver</vt:lpstr>
      <vt:lpstr>Gaermont Oils </vt:lpstr>
      <vt:lpstr>Gaermont Oils Sensitivity Rep 1</vt:lpstr>
      <vt:lpstr>Gaermont Oils  (1)</vt:lpstr>
      <vt:lpstr>slnXsolver</vt:lpstr>
      <vt:lpstr>Gaermont Destilleries (3)</vt:lpstr>
      <vt:lpstr>Gaermont Destilleries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Tilo Lorenzo Batista</dc:creator>
  <cp:lastModifiedBy>Microsoft Office User</cp:lastModifiedBy>
  <dcterms:created xsi:type="dcterms:W3CDTF">2020-06-28T15:24:55Z</dcterms:created>
  <dcterms:modified xsi:type="dcterms:W3CDTF">2020-08-28T12:32:10Z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0x010100C55D74CFF4E83C459D2CAE4760BABA41</vt:lpwstr>
  </property>
</Properties>
</file>