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2" documentId="13_ncr:1_{66702265-CDD0-A64D-8754-64FBA5F62DB2}" xr6:coauthVersionLast="44" xr6:coauthVersionMax="45" xr10:uidLastSave="{654AA6B0-6642-492B-8EAC-4EC5C042C4CE}"/>
  <bookViews>
    <workbookView xWindow="3120" yWindow="3120" windowWidth="21600" windowHeight="11385" xr2:uid="{00000000-000D-0000-FFFF-FFFF00000000}"/>
  </bookViews>
  <sheets>
    <sheet name="Supplementary information" sheetId="6" r:id="rId1"/>
    <sheet name="Learning rates" sheetId="3" r:id="rId2"/>
    <sheet name="Data sourc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3" l="1"/>
  <c r="M30" i="3" l="1"/>
  <c r="M29" i="3"/>
  <c r="M28" i="3"/>
  <c r="M27" i="3"/>
  <c r="M26" i="3"/>
  <c r="M25" i="3"/>
  <c r="M24" i="3"/>
  <c r="M23" i="3"/>
  <c r="M22" i="3"/>
  <c r="M21" i="3"/>
  <c r="M20" i="3"/>
  <c r="M42" i="3"/>
  <c r="M41" i="3"/>
  <c r="M40" i="3"/>
  <c r="M37" i="3"/>
  <c r="M36" i="3"/>
  <c r="M38" i="3"/>
  <c r="M35" i="3"/>
  <c r="M34" i="3"/>
  <c r="M33" i="3"/>
  <c r="M32" i="3"/>
  <c r="M31" i="3"/>
  <c r="L19" i="3"/>
  <c r="L18" i="3"/>
  <c r="L17" i="3"/>
  <c r="L16" i="3"/>
  <c r="M15" i="3"/>
  <c r="L14" i="3"/>
  <c r="L13" i="3"/>
  <c r="L12" i="3"/>
  <c r="L11" i="3"/>
  <c r="L10" i="3"/>
  <c r="L9" i="3"/>
  <c r="L8" i="3"/>
  <c r="M7" i="3"/>
  <c r="L7" i="3" s="1"/>
  <c r="M6" i="3"/>
  <c r="L6" i="3" s="1"/>
  <c r="M5" i="3"/>
  <c r="L5" i="3" s="1"/>
  <c r="M4" i="3"/>
  <c r="L4" i="3" s="1"/>
  <c r="M3" i="3"/>
  <c r="M2" i="3"/>
  <c r="L2" i="3" s="1"/>
</calcChain>
</file>

<file path=xl/sharedStrings.xml><?xml version="1.0" encoding="utf-8"?>
<sst xmlns="http://schemas.openxmlformats.org/spreadsheetml/2006/main" count="336" uniqueCount="153">
  <si>
    <t>Technology</t>
  </si>
  <si>
    <t>Demand</t>
  </si>
  <si>
    <t>Ford, model T</t>
  </si>
  <si>
    <t>Dishwashers</t>
  </si>
  <si>
    <t>Refrigerators</t>
  </si>
  <si>
    <t>CFL</t>
  </si>
  <si>
    <t>Incandescent</t>
  </si>
  <si>
    <t>Coal PC</t>
  </si>
  <si>
    <t>Nuclear</t>
  </si>
  <si>
    <t>Solar PV</t>
  </si>
  <si>
    <t>Storage</t>
  </si>
  <si>
    <t>Lead-acid (multiple)</t>
  </si>
  <si>
    <t>Lead-acid (residential)</t>
  </si>
  <si>
    <t>Lithium-ion (electronics)</t>
  </si>
  <si>
    <t>Lithium-ion (EV)</t>
  </si>
  <si>
    <t>Nickel-metal hydride (HEV)</t>
  </si>
  <si>
    <t>CIC (GW)</t>
  </si>
  <si>
    <t>Technology category</t>
  </si>
  <si>
    <t>Time period</t>
  </si>
  <si>
    <t>LR (%)</t>
  </si>
  <si>
    <t>R2</t>
  </si>
  <si>
    <t>cum. Prod (units)</t>
  </si>
  <si>
    <t>USA</t>
  </si>
  <si>
    <t>1910-1926</t>
  </si>
  <si>
    <t>Prod. Costs</t>
  </si>
  <si>
    <t>Costs</t>
  </si>
  <si>
    <t>CH</t>
  </si>
  <si>
    <t>Heat pumps</t>
  </si>
  <si>
    <t>1980-2004</t>
  </si>
  <si>
    <t>Inv. Costs</t>
  </si>
  <si>
    <t>NL</t>
  </si>
  <si>
    <t>Condensing gas boilers</t>
  </si>
  <si>
    <t>1983-2006</t>
  </si>
  <si>
    <t>Cum. Shipments [units]</t>
  </si>
  <si>
    <t>Room air conditioners</t>
  </si>
  <si>
    <t>Cum. Sales [units]</t>
  </si>
  <si>
    <t>Central air conditioners</t>
  </si>
  <si>
    <t>Washing machines</t>
  </si>
  <si>
    <t>Cum. Prod. [units]</t>
  </si>
  <si>
    <t>Global</t>
  </si>
  <si>
    <t>1965-2008</t>
  </si>
  <si>
    <t>Laundry dryers</t>
  </si>
  <si>
    <t>Cum. Prod.</t>
  </si>
  <si>
    <t>1969-2003</t>
  </si>
  <si>
    <t>1968-2007</t>
  </si>
  <si>
    <t>1964-2008</t>
  </si>
  <si>
    <t>Freezers (upright)</t>
  </si>
  <si>
    <t>1970-2003</t>
  </si>
  <si>
    <t>1990-2009</t>
  </si>
  <si>
    <t>1978-2010</t>
  </si>
  <si>
    <t>1957-1994</t>
  </si>
  <si>
    <t>1985-2007</t>
  </si>
  <si>
    <t>LED</t>
  </si>
  <si>
    <t>2011-2015</t>
  </si>
  <si>
    <t>Electronic ballasts for FLs</t>
  </si>
  <si>
    <t>1986-2001</t>
  </si>
  <si>
    <t>Black-and-white TV</t>
  </si>
  <si>
    <t>1948-1974</t>
  </si>
  <si>
    <t>Sony laser diodes</t>
  </si>
  <si>
    <t>Sony</t>
  </si>
  <si>
    <t>1982-1994</t>
  </si>
  <si>
    <t>Onshore wind</t>
  </si>
  <si>
    <t>Cum. Capacity (MW)</t>
  </si>
  <si>
    <t>Varies</t>
  </si>
  <si>
    <t>1979-2010</t>
  </si>
  <si>
    <t>Offshore wind</t>
  </si>
  <si>
    <t>1985-2001</t>
  </si>
  <si>
    <t>1902-2006</t>
  </si>
  <si>
    <t>Natural gas NGCC</t>
  </si>
  <si>
    <t>1980-1998</t>
  </si>
  <si>
    <t>1958-1990</t>
  </si>
  <si>
    <t>Natural gas turbine</t>
  </si>
  <si>
    <t>1972-1996</t>
  </si>
  <si>
    <t>1959-2011</t>
  </si>
  <si>
    <t>Biomass (generation)</t>
  </si>
  <si>
    <t>1976-2005</t>
  </si>
  <si>
    <t>1980-2001</t>
  </si>
  <si>
    <t>Cum. Capacity (GW)</t>
  </si>
  <si>
    <t>CIC (units)</t>
  </si>
  <si>
    <t>CSP (PT, storage &lt;1h)</t>
  </si>
  <si>
    <t>1985-2014</t>
  </si>
  <si>
    <t>2008-2017</t>
  </si>
  <si>
    <t>CSP (PT, 6h &lt; storage &lt; 8h)</t>
  </si>
  <si>
    <t>2007-2013</t>
  </si>
  <si>
    <t>System cost</t>
  </si>
  <si>
    <t>CPV</t>
  </si>
  <si>
    <t>Cum. Capacity (GWh)</t>
  </si>
  <si>
    <t>1983-2013</t>
  </si>
  <si>
    <t>1989-2012</t>
  </si>
  <si>
    <t>2013-2016</t>
  </si>
  <si>
    <t>1995-2016</t>
  </si>
  <si>
    <t>2010-2017</t>
  </si>
  <si>
    <t>Lithium-ion (residential)</t>
  </si>
  <si>
    <t>2013-2017</t>
  </si>
  <si>
    <t>Lithium-ion (utility)</t>
  </si>
  <si>
    <t>1997-2014</t>
  </si>
  <si>
    <t>Vanadium redox-flow (utility)</t>
  </si>
  <si>
    <t>Electrolysis (uility)</t>
  </si>
  <si>
    <t>1956-2014</t>
  </si>
  <si>
    <t>Fuel cells (residential)</t>
  </si>
  <si>
    <t>2004-2015</t>
  </si>
  <si>
    <t>Cum. Sales (MW)</t>
  </si>
  <si>
    <t>Unit size (MW)</t>
  </si>
  <si>
    <t>Furnace</t>
  </si>
  <si>
    <t>1990-2010</t>
  </si>
  <si>
    <t>Color TV</t>
  </si>
  <si>
    <t>Cum. Sales [unit]</t>
  </si>
  <si>
    <t>1961-1974</t>
  </si>
  <si>
    <t>Supply</t>
  </si>
  <si>
    <t>Explanatory variable</t>
  </si>
  <si>
    <t>Price/unit</t>
  </si>
  <si>
    <t>Weiss, M., Junginger, H. M., &amp; Patel, M. K. (2008). Learning energy efficiency: experience curves for household appliances and space heating, cooling, and lighting technologies.</t>
  </si>
  <si>
    <t>Cunningham, J. A. (1980). Management: Using the learning curve as a management tool: The learning curve can help in preparing cost reduction programs, pricing forecasts, and product development goals. IEEE spectrum, 17(6), 45-48.</t>
  </si>
  <si>
    <t>Desroches, L. B., Garbesi, K., Kantner, C., Van Buskirk, R., &amp; Yang, H. C. (2013). Incorporating experience curves in appliance standards analysis. Energy Policy, 52, 402-416.</t>
  </si>
  <si>
    <t>Gerke, B. F., Ngo, A. T., Alstone, A. L., &amp; Fisseha, K. S. (2014). The evolving price of household LED lamps: Recent trends and historical comparisons for the US market.</t>
  </si>
  <si>
    <t>Gerke, B. F., Ngo, A. T., &amp; Fisseha, K. S. (2015). Recent price trends and learning curves for household LED lamps from a regression analysis of Internet retail data. Berkeley CA: Lawrence Berkeley National Laboratory. LBNL-184075.</t>
  </si>
  <si>
    <t>Laitner, J. A. S., &amp; Sanstad, A. H. (2004). Learning-by-doing on both the demand and the supply sides: implications for electric utility investments in a Heuristic model. International Journal of Energy Technology and Policy, 2(1-2), 142-152.</t>
  </si>
  <si>
    <t>Bass, F. M. (1980). The relationship between diffusion rates, experience curves, and demand elasticities for consumer durable technological innovations. Journal of business, S51-S67.</t>
  </si>
  <si>
    <t>Lipman, T. E., &amp; Sperling, D. (2001). Forecasting the Costs of Automotive PEM Fuel Cell Systems: Using Bounded Manufacturing Progress Functions.</t>
  </si>
  <si>
    <t>Rubin, E. S., Azevedo, I. M., Jaramillo, P., &amp; Yeh, S. (2015). A review of learning rates for electricity supply technologies. Energy Policy, 86, 198-218.</t>
  </si>
  <si>
    <t>Lilliestam, J., Labordena, M., Patt, A., &amp; Pfenninger, S. (2017). Empirically observed learning rates for concentrating solar power and their responses to regime change. Nature Energy, 2(7), 17094.</t>
  </si>
  <si>
    <t>Haysom, J. E., Jafarieh, O., Anis, H., Hinzer, K., &amp; Wright, D. (2015). Learning curve analysis of concentrated photovoltaic systems. Progress in photovoltaics: Research and applications, 23(11), 1678-1686.</t>
  </si>
  <si>
    <t>Schmidt, O., Hawkes, A., Gambhir, A., &amp; Staffell, I. (2017). The future cost of electrical energy storage based on experience rates. Nature Energy, 2(8), 17110.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</si>
  <si>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</si>
  <si>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</si>
  <si>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</si>
  <si>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</si>
  <si>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</si>
  <si>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</si>
  <si>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</si>
  <si>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</si>
  <si>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</si>
  <si>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</si>
  <si>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</si>
  <si>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</si>
  <si>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Data source</t>
  </si>
  <si>
    <t>Supplementary excel file for:</t>
  </si>
  <si>
    <t>Authors:</t>
  </si>
  <si>
    <t>Bart Sweerts, Remko Detz &amp; Bob van der Zwaan</t>
  </si>
  <si>
    <t>Evaluating the role of unit size in learning-by-doing of energy technologies</t>
  </si>
  <si>
    <t>Dependent / learning variable</t>
  </si>
  <si>
    <t>Geographical scope</t>
  </si>
  <si>
    <t>Number of doublings</t>
  </si>
  <si>
    <t>Uncertainty (various confidence intervals are used)</t>
  </si>
  <si>
    <t>Date:</t>
  </si>
  <si>
    <t>Hydroelectric power generation</t>
  </si>
  <si>
    <t>Pumped hydroelectric power storage</t>
  </si>
  <si>
    <t>[13]</t>
  </si>
  <si>
    <t>[14]</t>
  </si>
  <si>
    <t>Kouvaritakis, N., Soria, A., &amp; Isoard, S. (2000). Modelling energy technology dynamics: methodology for adaptive expectations models with learning by doing and learning by searching. International Journal of Global Energy Issues, 14(1-4), 104-115.</t>
  </si>
  <si>
    <t>[15]</t>
  </si>
  <si>
    <t>Koornneef, J., Junginger, M., &amp; Faaij, A. (2007). Development of fluidized bed combustion—An overview of trends, performance and cost. Progress in energy and combustion science, 33(1), 19-55.</t>
  </si>
  <si>
    <t>Lemming, J. K., Morthorst, P. E., &amp; Clausen, N. E. (2009). Offshore wind power experiences, potential and key issues for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</si>
</sst>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EC1F-D596-41A4-968B-B603297B6B28}">
  <dimension ref="B2:C4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5" customWidth="1"/>
    <col min="2" max="2" width="27.7109375" customWidth="1"/>
    <col min="3" max="3" width="10.42578125" bestFit="1" customWidth="1"/>
  </cols>
  <sheetData>
    <row r="2" spans="2:3" ht="15.75" x14ac:dyDescent="0.25">
      <c r="B2" s="3" t="s">
        <v>136</v>
      </c>
      <c r="C2" s="3" t="s">
        <v>139</v>
      </c>
    </row>
    <row r="3" spans="2:3" ht="15.75" x14ac:dyDescent="0.25">
      <c r="B3" s="3" t="s">
        <v>137</v>
      </c>
      <c r="C3" s="3" t="s">
        <v>138</v>
      </c>
    </row>
    <row r="4" spans="2:3" x14ac:dyDescent="0.25">
      <c r="B4" t="s">
        <v>144</v>
      </c>
      <c r="C4" s="5">
        <v>43895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51D4-DB02-4AC3-BEE6-70F9AC2C8051}">
  <dimension ref="A1:P42"/>
  <sheetViews>
    <sheetView zoomScale="86" zoomScaleNormal="86" workbookViewId="0">
      <selection activeCell="N36" sqref="N36"/>
    </sheetView>
  </sheetViews>
  <sheetFormatPr defaultColWidth="8.85546875" defaultRowHeight="15" x14ac:dyDescent="0.25"/>
  <cols>
    <col min="1" max="1" width="13.140625" customWidth="1"/>
    <col min="2" max="2" width="10.42578125" customWidth="1"/>
    <col min="3" max="3" width="13.42578125" customWidth="1"/>
    <col min="4" max="4" width="15.85546875" customWidth="1"/>
    <col min="5" max="5" width="23.42578125" customWidth="1"/>
    <col min="10" max="10" width="7.140625" customWidth="1"/>
    <col min="11" max="11" width="8" customWidth="1"/>
    <col min="13" max="13" width="11" bestFit="1" customWidth="1"/>
    <col min="14" max="14" width="14.140625" customWidth="1"/>
    <col min="15" max="15" width="47.42578125" customWidth="1"/>
  </cols>
  <sheetData>
    <row r="1" spans="1:16" x14ac:dyDescent="0.25">
      <c r="A1" s="1" t="s">
        <v>17</v>
      </c>
      <c r="B1" s="1" t="s">
        <v>135</v>
      </c>
      <c r="C1" s="1" t="s">
        <v>0</v>
      </c>
      <c r="D1" s="1" t="s">
        <v>140</v>
      </c>
      <c r="E1" s="1" t="s">
        <v>109</v>
      </c>
      <c r="F1" s="1" t="s">
        <v>141</v>
      </c>
      <c r="G1" s="1" t="s">
        <v>18</v>
      </c>
      <c r="H1" s="1" t="s">
        <v>19</v>
      </c>
      <c r="I1" s="1" t="s">
        <v>143</v>
      </c>
      <c r="J1" s="1" t="s">
        <v>20</v>
      </c>
      <c r="K1" s="1" t="s">
        <v>142</v>
      </c>
      <c r="L1" s="1" t="s">
        <v>16</v>
      </c>
      <c r="M1" s="1" t="s">
        <v>78</v>
      </c>
      <c r="N1" s="1" t="s">
        <v>102</v>
      </c>
      <c r="O1" s="1"/>
      <c r="P1" s="1"/>
    </row>
    <row r="2" spans="1:16" x14ac:dyDescent="0.25">
      <c r="A2" t="s">
        <v>1</v>
      </c>
      <c r="B2" t="s">
        <v>123</v>
      </c>
      <c r="C2" t="s">
        <v>2</v>
      </c>
      <c r="D2" t="s">
        <v>110</v>
      </c>
      <c r="E2" t="s">
        <v>21</v>
      </c>
      <c r="F2" t="s">
        <v>22</v>
      </c>
      <c r="G2" t="s">
        <v>23</v>
      </c>
      <c r="H2">
        <v>14</v>
      </c>
      <c r="K2">
        <v>10</v>
      </c>
      <c r="L2">
        <f>(N2 * M2) / 1000</f>
        <v>22.35</v>
      </c>
      <c r="M2">
        <f>1.5 * 10^6</f>
        <v>1500000</v>
      </c>
      <c r="N2">
        <v>1.49E-2</v>
      </c>
    </row>
    <row r="3" spans="1:16" x14ac:dyDescent="0.25">
      <c r="A3" t="s">
        <v>1</v>
      </c>
      <c r="B3" t="s">
        <v>124</v>
      </c>
      <c r="C3" t="s">
        <v>27</v>
      </c>
      <c r="D3" t="s">
        <v>110</v>
      </c>
      <c r="E3" t="s">
        <v>101</v>
      </c>
      <c r="F3" t="s">
        <v>26</v>
      </c>
      <c r="G3" t="s">
        <v>28</v>
      </c>
      <c r="H3">
        <v>35</v>
      </c>
      <c r="I3">
        <v>1</v>
      </c>
      <c r="J3">
        <v>0.99</v>
      </c>
      <c r="K3">
        <v>3.5</v>
      </c>
      <c r="L3">
        <v>1.2</v>
      </c>
      <c r="M3">
        <f>(L3 * 1000) / N3</f>
        <v>60000</v>
      </c>
      <c r="N3">
        <v>0.02</v>
      </c>
    </row>
    <row r="4" spans="1:16" x14ac:dyDescent="0.25">
      <c r="A4" t="s">
        <v>1</v>
      </c>
      <c r="B4" t="s">
        <v>124</v>
      </c>
      <c r="C4" t="s">
        <v>31</v>
      </c>
      <c r="D4" t="s">
        <v>29</v>
      </c>
      <c r="E4" t="s">
        <v>35</v>
      </c>
      <c r="F4" t="s">
        <v>30</v>
      </c>
      <c r="G4" t="s">
        <v>32</v>
      </c>
      <c r="H4">
        <v>6</v>
      </c>
      <c r="I4">
        <v>1</v>
      </c>
      <c r="J4">
        <v>0.92</v>
      </c>
      <c r="K4">
        <v>6.8</v>
      </c>
      <c r="L4">
        <f t="shared" ref="L4:L19" si="0">(N4 * M4) / 1000</f>
        <v>2.375</v>
      </c>
      <c r="M4">
        <f>0.95 * 10^5</f>
        <v>95000</v>
      </c>
      <c r="N4">
        <v>2.5000000000000001E-2</v>
      </c>
    </row>
    <row r="5" spans="1:16" x14ac:dyDescent="0.25">
      <c r="A5" t="s">
        <v>1</v>
      </c>
      <c r="B5" t="s">
        <v>125</v>
      </c>
      <c r="C5" t="s">
        <v>34</v>
      </c>
      <c r="D5" t="s">
        <v>110</v>
      </c>
      <c r="E5" t="s">
        <v>35</v>
      </c>
      <c r="F5" t="s">
        <v>22</v>
      </c>
      <c r="G5" t="s">
        <v>48</v>
      </c>
      <c r="H5">
        <v>18.100000000000001</v>
      </c>
      <c r="I5">
        <v>1.2</v>
      </c>
      <c r="J5">
        <v>0.96</v>
      </c>
      <c r="L5">
        <f t="shared" si="0"/>
        <v>1120</v>
      </c>
      <c r="M5" s="4">
        <f>1.6 * 10^8</f>
        <v>160000000</v>
      </c>
      <c r="N5">
        <v>7.0000000000000001E-3</v>
      </c>
    </row>
    <row r="6" spans="1:16" x14ac:dyDescent="0.25">
      <c r="A6" t="s">
        <v>1</v>
      </c>
      <c r="B6" t="s">
        <v>125</v>
      </c>
      <c r="C6" t="s">
        <v>36</v>
      </c>
      <c r="D6" t="s">
        <v>110</v>
      </c>
      <c r="E6" t="s">
        <v>35</v>
      </c>
      <c r="F6" t="s">
        <v>22</v>
      </c>
      <c r="G6" t="s">
        <v>49</v>
      </c>
      <c r="H6">
        <v>38.9</v>
      </c>
      <c r="I6">
        <v>2.6</v>
      </c>
      <c r="J6">
        <v>0.97</v>
      </c>
      <c r="L6">
        <f t="shared" si="0"/>
        <v>1680</v>
      </c>
      <c r="M6" s="4">
        <f>2.4 * 10^8</f>
        <v>240000000</v>
      </c>
      <c r="N6">
        <v>7.0000000000000001E-3</v>
      </c>
    </row>
    <row r="7" spans="1:16" x14ac:dyDescent="0.25">
      <c r="A7" t="s">
        <v>1</v>
      </c>
      <c r="B7" t="s">
        <v>125</v>
      </c>
      <c r="C7" t="s">
        <v>103</v>
      </c>
      <c r="D7" t="s">
        <v>110</v>
      </c>
      <c r="E7" t="s">
        <v>35</v>
      </c>
      <c r="F7" t="s">
        <v>22</v>
      </c>
      <c r="G7" t="s">
        <v>104</v>
      </c>
      <c r="H7">
        <v>30.6</v>
      </c>
      <c r="I7">
        <v>2.6</v>
      </c>
      <c r="J7">
        <v>0.95</v>
      </c>
      <c r="L7">
        <f t="shared" si="0"/>
        <v>240</v>
      </c>
      <c r="M7" s="4">
        <f>1.2 * 10^8</f>
        <v>120000000</v>
      </c>
      <c r="N7">
        <v>2E-3</v>
      </c>
    </row>
    <row r="8" spans="1:16" x14ac:dyDescent="0.25">
      <c r="A8" t="s">
        <v>1</v>
      </c>
      <c r="B8" t="s">
        <v>124</v>
      </c>
      <c r="C8" t="s">
        <v>37</v>
      </c>
      <c r="D8" t="s">
        <v>110</v>
      </c>
      <c r="E8" t="s">
        <v>38</v>
      </c>
      <c r="F8" t="s">
        <v>39</v>
      </c>
      <c r="G8" t="s">
        <v>40</v>
      </c>
      <c r="H8">
        <v>33</v>
      </c>
      <c r="I8">
        <v>9</v>
      </c>
      <c r="J8">
        <v>0.56000000000000005</v>
      </c>
      <c r="K8">
        <v>2.5</v>
      </c>
      <c r="L8">
        <f t="shared" si="0"/>
        <v>1150</v>
      </c>
      <c r="M8">
        <v>2300000000</v>
      </c>
      <c r="N8">
        <v>5.0000000000000001E-4</v>
      </c>
    </row>
    <row r="9" spans="1:16" x14ac:dyDescent="0.25">
      <c r="A9" t="s">
        <v>1</v>
      </c>
      <c r="B9" t="s">
        <v>124</v>
      </c>
      <c r="C9" t="s">
        <v>41</v>
      </c>
      <c r="D9" t="s">
        <v>110</v>
      </c>
      <c r="E9" t="s">
        <v>42</v>
      </c>
      <c r="F9" t="s">
        <v>39</v>
      </c>
      <c r="G9" t="s">
        <v>43</v>
      </c>
      <c r="H9">
        <v>28</v>
      </c>
      <c r="I9">
        <v>7</v>
      </c>
      <c r="J9">
        <v>0.8</v>
      </c>
      <c r="K9">
        <v>2.2999999999999998</v>
      </c>
      <c r="L9">
        <f t="shared" si="0"/>
        <v>840</v>
      </c>
      <c r="M9">
        <v>280000000</v>
      </c>
      <c r="N9">
        <v>3.0000000000000001E-3</v>
      </c>
    </row>
    <row r="10" spans="1:16" x14ac:dyDescent="0.25">
      <c r="A10" t="s">
        <v>1</v>
      </c>
      <c r="B10" t="s">
        <v>124</v>
      </c>
      <c r="C10" t="s">
        <v>3</v>
      </c>
      <c r="D10" t="s">
        <v>110</v>
      </c>
      <c r="E10" t="s">
        <v>42</v>
      </c>
      <c r="F10" t="s">
        <v>39</v>
      </c>
      <c r="G10" t="s">
        <v>44</v>
      </c>
      <c r="H10">
        <v>27</v>
      </c>
      <c r="I10">
        <v>7</v>
      </c>
      <c r="J10">
        <v>0.82</v>
      </c>
      <c r="K10">
        <v>4.7</v>
      </c>
      <c r="L10">
        <f t="shared" si="0"/>
        <v>779.99999999999989</v>
      </c>
      <c r="M10">
        <v>650000000</v>
      </c>
      <c r="N10">
        <v>1.1999999999999999E-3</v>
      </c>
    </row>
    <row r="11" spans="1:16" x14ac:dyDescent="0.25">
      <c r="A11" t="s">
        <v>1</v>
      </c>
      <c r="B11" t="s">
        <v>124</v>
      </c>
      <c r="C11" t="s">
        <v>4</v>
      </c>
      <c r="D11" t="s">
        <v>110</v>
      </c>
      <c r="E11" t="s">
        <v>42</v>
      </c>
      <c r="F11" t="s">
        <v>39</v>
      </c>
      <c r="G11" t="s">
        <v>45</v>
      </c>
      <c r="H11">
        <v>9</v>
      </c>
      <c r="I11">
        <v>4</v>
      </c>
      <c r="J11">
        <v>0.43</v>
      </c>
      <c r="K11">
        <v>5.7</v>
      </c>
      <c r="L11">
        <f t="shared" si="0"/>
        <v>210</v>
      </c>
      <c r="M11">
        <v>2100000000</v>
      </c>
      <c r="N11">
        <v>1E-4</v>
      </c>
    </row>
    <row r="12" spans="1:16" x14ac:dyDescent="0.25">
      <c r="A12" t="s">
        <v>1</v>
      </c>
      <c r="B12" t="s">
        <v>124</v>
      </c>
      <c r="C12" t="s">
        <v>46</v>
      </c>
      <c r="D12" t="s">
        <v>110</v>
      </c>
      <c r="E12" t="s">
        <v>42</v>
      </c>
      <c r="F12" t="s">
        <v>39</v>
      </c>
      <c r="G12" t="s">
        <v>47</v>
      </c>
      <c r="H12">
        <v>10</v>
      </c>
      <c r="I12">
        <v>5</v>
      </c>
      <c r="J12">
        <v>0.59</v>
      </c>
      <c r="K12">
        <v>4.8</v>
      </c>
      <c r="L12">
        <f t="shared" si="0"/>
        <v>18.899999999999999</v>
      </c>
      <c r="M12">
        <v>630000000</v>
      </c>
      <c r="N12">
        <v>3.0000000000000001E-5</v>
      </c>
    </row>
    <row r="13" spans="1:16" x14ac:dyDescent="0.25">
      <c r="A13" t="s">
        <v>1</v>
      </c>
      <c r="B13" t="s">
        <v>126</v>
      </c>
      <c r="C13" t="s">
        <v>6</v>
      </c>
      <c r="D13" t="s">
        <v>110</v>
      </c>
      <c r="E13" t="s">
        <v>33</v>
      </c>
      <c r="F13" t="s">
        <v>22</v>
      </c>
      <c r="G13" t="s">
        <v>50</v>
      </c>
      <c r="H13">
        <v>14.5</v>
      </c>
      <c r="I13">
        <v>2.9</v>
      </c>
      <c r="K13">
        <v>2</v>
      </c>
      <c r="L13">
        <f>(N13 * M14) / 1000</f>
        <v>12</v>
      </c>
      <c r="M13">
        <v>2000000000</v>
      </c>
      <c r="N13">
        <v>6.0000000000000002E-5</v>
      </c>
    </row>
    <row r="14" spans="1:16" x14ac:dyDescent="0.25">
      <c r="A14" t="s">
        <v>1</v>
      </c>
      <c r="B14" t="s">
        <v>127</v>
      </c>
      <c r="C14" t="s">
        <v>52</v>
      </c>
      <c r="D14" t="s">
        <v>110</v>
      </c>
      <c r="E14" t="s">
        <v>33</v>
      </c>
      <c r="F14" t="s">
        <v>22</v>
      </c>
      <c r="G14" t="s">
        <v>53</v>
      </c>
      <c r="H14">
        <v>18</v>
      </c>
      <c r="K14">
        <v>6</v>
      </c>
      <c r="L14">
        <f>(N14 *M14) / 1000</f>
        <v>1.4</v>
      </c>
      <c r="M14">
        <v>200000000</v>
      </c>
      <c r="N14">
        <v>6.9999999999999999E-6</v>
      </c>
    </row>
    <row r="15" spans="1:16" x14ac:dyDescent="0.25">
      <c r="A15" t="s">
        <v>1</v>
      </c>
      <c r="B15" t="s">
        <v>124</v>
      </c>
      <c r="C15" t="s">
        <v>5</v>
      </c>
      <c r="D15" t="s">
        <v>110</v>
      </c>
      <c r="E15" t="s">
        <v>35</v>
      </c>
      <c r="F15" t="s">
        <v>39</v>
      </c>
      <c r="G15" t="s">
        <v>51</v>
      </c>
      <c r="H15">
        <v>21</v>
      </c>
      <c r="I15">
        <v>5</v>
      </c>
      <c r="J15">
        <v>0.71</v>
      </c>
      <c r="K15">
        <v>8.5</v>
      </c>
      <c r="L15">
        <v>120</v>
      </c>
      <c r="M15">
        <f>(L15 *1000) / N15</f>
        <v>5999999999.999999</v>
      </c>
      <c r="N15">
        <v>2.0000000000000002E-5</v>
      </c>
    </row>
    <row r="16" spans="1:16" x14ac:dyDescent="0.25">
      <c r="A16" t="s">
        <v>1</v>
      </c>
      <c r="B16" t="s">
        <v>128</v>
      </c>
      <c r="C16" t="s">
        <v>54</v>
      </c>
      <c r="D16" t="s">
        <v>24</v>
      </c>
      <c r="E16" t="s">
        <v>33</v>
      </c>
      <c r="F16" t="s">
        <v>22</v>
      </c>
      <c r="G16" t="s">
        <v>55</v>
      </c>
      <c r="H16">
        <v>11</v>
      </c>
      <c r="I16">
        <v>2</v>
      </c>
      <c r="J16">
        <v>0.91</v>
      </c>
      <c r="K16">
        <v>9.6999999999999993</v>
      </c>
      <c r="L16">
        <f t="shared" si="0"/>
        <v>24</v>
      </c>
      <c r="M16">
        <v>6000000000</v>
      </c>
      <c r="N16">
        <v>3.9999999999999998E-6</v>
      </c>
    </row>
    <row r="17" spans="1:14" x14ac:dyDescent="0.25">
      <c r="A17" t="s">
        <v>1</v>
      </c>
      <c r="B17" t="s">
        <v>129</v>
      </c>
      <c r="C17" t="s">
        <v>56</v>
      </c>
      <c r="D17" t="s">
        <v>110</v>
      </c>
      <c r="E17" t="s">
        <v>35</v>
      </c>
      <c r="F17" t="s">
        <v>22</v>
      </c>
      <c r="G17" t="s">
        <v>57</v>
      </c>
      <c r="H17">
        <v>22</v>
      </c>
      <c r="I17">
        <v>5</v>
      </c>
      <c r="J17">
        <v>0.73</v>
      </c>
      <c r="L17">
        <f t="shared" si="0"/>
        <v>3</v>
      </c>
      <c r="M17">
        <v>100000000</v>
      </c>
      <c r="N17">
        <v>3.0000000000000001E-5</v>
      </c>
    </row>
    <row r="18" spans="1:14" x14ac:dyDescent="0.25">
      <c r="A18" t="s">
        <v>1</v>
      </c>
      <c r="B18" t="s">
        <v>129</v>
      </c>
      <c r="C18" t="s">
        <v>105</v>
      </c>
      <c r="D18" t="s">
        <v>110</v>
      </c>
      <c r="E18" t="s">
        <v>106</v>
      </c>
      <c r="F18" t="s">
        <v>22</v>
      </c>
      <c r="G18" t="s">
        <v>107</v>
      </c>
      <c r="H18">
        <v>7</v>
      </c>
      <c r="I18">
        <v>2</v>
      </c>
      <c r="J18">
        <v>0.88</v>
      </c>
      <c r="L18">
        <f t="shared" si="0"/>
        <v>3</v>
      </c>
      <c r="M18">
        <v>100000000</v>
      </c>
      <c r="N18">
        <v>3.0000000000000001E-5</v>
      </c>
    </row>
    <row r="19" spans="1:14" x14ac:dyDescent="0.25">
      <c r="A19" t="s">
        <v>1</v>
      </c>
      <c r="B19" t="s">
        <v>130</v>
      </c>
      <c r="C19" t="s">
        <v>58</v>
      </c>
      <c r="D19" t="s">
        <v>24</v>
      </c>
      <c r="E19" t="s">
        <v>38</v>
      </c>
      <c r="F19" t="s">
        <v>59</v>
      </c>
      <c r="G19" t="s">
        <v>60</v>
      </c>
      <c r="H19">
        <v>23</v>
      </c>
      <c r="J19">
        <v>0.95</v>
      </c>
      <c r="K19">
        <v>17</v>
      </c>
      <c r="L19">
        <f t="shared" si="0"/>
        <v>0.04</v>
      </c>
      <c r="M19">
        <v>2000000000</v>
      </c>
      <c r="N19">
        <v>2E-8</v>
      </c>
    </row>
    <row r="20" spans="1:14" x14ac:dyDescent="0.25">
      <c r="A20" t="s">
        <v>10</v>
      </c>
      <c r="B20" t="s">
        <v>131</v>
      </c>
      <c r="C20" t="s">
        <v>146</v>
      </c>
      <c r="D20" t="s">
        <v>29</v>
      </c>
      <c r="E20" t="s">
        <v>86</v>
      </c>
      <c r="F20" t="s">
        <v>39</v>
      </c>
      <c r="G20" t="s">
        <v>87</v>
      </c>
      <c r="H20">
        <v>-1.5</v>
      </c>
      <c r="I20">
        <v>8</v>
      </c>
      <c r="L20">
        <v>143.41999999999999</v>
      </c>
      <c r="M20">
        <f t="shared" ref="M20:M42" si="1">(L20 * 1000) / N20</f>
        <v>71.709999999999994</v>
      </c>
      <c r="N20" s="2">
        <v>2000</v>
      </c>
    </row>
    <row r="21" spans="1:14" x14ac:dyDescent="0.25">
      <c r="A21" t="s">
        <v>10</v>
      </c>
      <c r="B21" t="s">
        <v>131</v>
      </c>
      <c r="C21" t="s">
        <v>11</v>
      </c>
      <c r="D21" t="s">
        <v>29</v>
      </c>
      <c r="E21" t="s">
        <v>86</v>
      </c>
      <c r="F21" t="s">
        <v>39</v>
      </c>
      <c r="G21" t="s">
        <v>88</v>
      </c>
      <c r="H21">
        <v>4.3</v>
      </c>
      <c r="I21">
        <v>6</v>
      </c>
      <c r="L21">
        <v>2208</v>
      </c>
      <c r="M21">
        <f t="shared" si="1"/>
        <v>3680000000.0000005</v>
      </c>
      <c r="N21">
        <v>5.9999999999999995E-4</v>
      </c>
    </row>
    <row r="22" spans="1:14" x14ac:dyDescent="0.25">
      <c r="A22" t="s">
        <v>10</v>
      </c>
      <c r="B22" t="s">
        <v>131</v>
      </c>
      <c r="C22" t="s">
        <v>12</v>
      </c>
      <c r="D22" t="s">
        <v>29</v>
      </c>
      <c r="E22" t="s">
        <v>86</v>
      </c>
      <c r="F22" t="s">
        <v>39</v>
      </c>
      <c r="G22" t="s">
        <v>89</v>
      </c>
      <c r="H22">
        <v>12.6</v>
      </c>
      <c r="I22">
        <v>5</v>
      </c>
      <c r="L22">
        <v>0.11</v>
      </c>
      <c r="M22">
        <f t="shared" si="1"/>
        <v>1100</v>
      </c>
      <c r="N22">
        <v>0.1</v>
      </c>
    </row>
    <row r="23" spans="1:14" x14ac:dyDescent="0.25">
      <c r="A23" t="s">
        <v>10</v>
      </c>
      <c r="B23" t="s">
        <v>131</v>
      </c>
      <c r="C23" t="s">
        <v>13</v>
      </c>
      <c r="D23" t="s">
        <v>29</v>
      </c>
      <c r="E23" t="s">
        <v>86</v>
      </c>
      <c r="F23" t="s">
        <v>39</v>
      </c>
      <c r="G23" t="s">
        <v>90</v>
      </c>
      <c r="H23">
        <v>30.3</v>
      </c>
      <c r="I23">
        <v>2</v>
      </c>
      <c r="L23">
        <v>146.69</v>
      </c>
      <c r="M23">
        <f t="shared" si="1"/>
        <v>1466900000</v>
      </c>
      <c r="N23">
        <v>1E-4</v>
      </c>
    </row>
    <row r="24" spans="1:14" x14ac:dyDescent="0.25">
      <c r="A24" t="s">
        <v>10</v>
      </c>
      <c r="B24" t="s">
        <v>131</v>
      </c>
      <c r="C24" t="s">
        <v>14</v>
      </c>
      <c r="D24" t="s">
        <v>29</v>
      </c>
      <c r="E24" t="s">
        <v>86</v>
      </c>
      <c r="F24" t="s">
        <v>39</v>
      </c>
      <c r="G24" t="s">
        <v>91</v>
      </c>
      <c r="H24">
        <v>19.100000000000001</v>
      </c>
      <c r="I24">
        <v>5</v>
      </c>
      <c r="L24">
        <v>397.46</v>
      </c>
      <c r="M24">
        <f t="shared" si="1"/>
        <v>1472074.0740740739</v>
      </c>
      <c r="N24">
        <v>0.27</v>
      </c>
    </row>
    <row r="25" spans="1:14" x14ac:dyDescent="0.25">
      <c r="A25" t="s">
        <v>10</v>
      </c>
      <c r="B25" t="s">
        <v>131</v>
      </c>
      <c r="C25" t="s">
        <v>92</v>
      </c>
      <c r="D25" t="s">
        <v>29</v>
      </c>
      <c r="E25" t="s">
        <v>86</v>
      </c>
      <c r="F25" t="s">
        <v>39</v>
      </c>
      <c r="G25" t="s">
        <v>93</v>
      </c>
      <c r="H25">
        <v>14.7</v>
      </c>
      <c r="I25">
        <v>4</v>
      </c>
      <c r="L25">
        <v>0.42</v>
      </c>
      <c r="M25">
        <f t="shared" si="1"/>
        <v>84000</v>
      </c>
      <c r="N25">
        <v>5.0000000000000001E-3</v>
      </c>
    </row>
    <row r="26" spans="1:14" x14ac:dyDescent="0.25">
      <c r="A26" t="s">
        <v>10</v>
      </c>
      <c r="B26" t="s">
        <v>131</v>
      </c>
      <c r="C26" t="s">
        <v>94</v>
      </c>
      <c r="D26" t="s">
        <v>29</v>
      </c>
      <c r="E26" t="s">
        <v>86</v>
      </c>
      <c r="F26" t="s">
        <v>39</v>
      </c>
      <c r="G26" t="s">
        <v>91</v>
      </c>
      <c r="H26">
        <v>16.2</v>
      </c>
      <c r="I26">
        <v>5</v>
      </c>
      <c r="L26">
        <v>1.1399999999999999</v>
      </c>
      <c r="M26">
        <f t="shared" si="1"/>
        <v>22800</v>
      </c>
      <c r="N26">
        <v>0.05</v>
      </c>
    </row>
    <row r="27" spans="1:14" x14ac:dyDescent="0.25">
      <c r="A27" t="s">
        <v>10</v>
      </c>
      <c r="B27" t="s">
        <v>131</v>
      </c>
      <c r="C27" t="s">
        <v>15</v>
      </c>
      <c r="D27" t="s">
        <v>29</v>
      </c>
      <c r="E27" t="s">
        <v>86</v>
      </c>
      <c r="F27" t="s">
        <v>39</v>
      </c>
      <c r="G27" t="s">
        <v>95</v>
      </c>
      <c r="H27">
        <v>10.9</v>
      </c>
      <c r="I27">
        <v>1</v>
      </c>
      <c r="L27">
        <v>308.33</v>
      </c>
      <c r="M27">
        <f t="shared" si="1"/>
        <v>7708250</v>
      </c>
      <c r="N27">
        <v>0.04</v>
      </c>
    </row>
    <row r="28" spans="1:14" x14ac:dyDescent="0.25">
      <c r="A28" t="s">
        <v>10</v>
      </c>
      <c r="B28" t="s">
        <v>131</v>
      </c>
      <c r="C28" t="s">
        <v>96</v>
      </c>
      <c r="D28" t="s">
        <v>29</v>
      </c>
      <c r="E28" t="s">
        <v>86</v>
      </c>
      <c r="F28" t="s">
        <v>39</v>
      </c>
      <c r="G28" t="s">
        <v>81</v>
      </c>
      <c r="H28">
        <v>13</v>
      </c>
      <c r="I28">
        <v>3</v>
      </c>
      <c r="L28">
        <v>0.18</v>
      </c>
      <c r="M28">
        <f t="shared" si="1"/>
        <v>60</v>
      </c>
      <c r="N28">
        <v>3</v>
      </c>
    </row>
    <row r="29" spans="1:14" x14ac:dyDescent="0.25">
      <c r="A29" t="s">
        <v>10</v>
      </c>
      <c r="B29" t="s">
        <v>131</v>
      </c>
      <c r="C29" t="s">
        <v>97</v>
      </c>
      <c r="D29" t="s">
        <v>29</v>
      </c>
      <c r="E29" t="s">
        <v>86</v>
      </c>
      <c r="F29" t="s">
        <v>39</v>
      </c>
      <c r="G29" t="s">
        <v>98</v>
      </c>
      <c r="H29">
        <v>17.7</v>
      </c>
      <c r="I29">
        <v>6</v>
      </c>
      <c r="L29">
        <v>19.84</v>
      </c>
      <c r="M29">
        <f t="shared" si="1"/>
        <v>39680</v>
      </c>
      <c r="N29">
        <v>0.5</v>
      </c>
    </row>
    <row r="30" spans="1:14" x14ac:dyDescent="0.25">
      <c r="A30" t="s">
        <v>10</v>
      </c>
      <c r="B30" t="s">
        <v>131</v>
      </c>
      <c r="C30" t="s">
        <v>99</v>
      </c>
      <c r="D30" t="s">
        <v>29</v>
      </c>
      <c r="E30" t="s">
        <v>86</v>
      </c>
      <c r="F30" t="s">
        <v>39</v>
      </c>
      <c r="G30" t="s">
        <v>100</v>
      </c>
      <c r="H30">
        <v>15.6</v>
      </c>
      <c r="I30">
        <v>2</v>
      </c>
      <c r="L30">
        <v>0.11</v>
      </c>
      <c r="M30">
        <f t="shared" si="1"/>
        <v>366.66666666666669</v>
      </c>
      <c r="N30">
        <v>0.3</v>
      </c>
    </row>
    <row r="31" spans="1:14" x14ac:dyDescent="0.25">
      <c r="A31" t="s">
        <v>108</v>
      </c>
      <c r="B31" t="s">
        <v>132</v>
      </c>
      <c r="C31" t="s">
        <v>61</v>
      </c>
      <c r="D31" t="s">
        <v>25</v>
      </c>
      <c r="E31" t="s">
        <v>62</v>
      </c>
      <c r="F31" t="s">
        <v>63</v>
      </c>
      <c r="G31" t="s">
        <v>64</v>
      </c>
      <c r="H31">
        <v>12</v>
      </c>
      <c r="L31">
        <v>198</v>
      </c>
      <c r="M31">
        <f t="shared" si="1"/>
        <v>66000</v>
      </c>
      <c r="N31">
        <v>3</v>
      </c>
    </row>
    <row r="32" spans="1:14" x14ac:dyDescent="0.25">
      <c r="A32" t="s">
        <v>108</v>
      </c>
      <c r="B32" t="s">
        <v>133</v>
      </c>
      <c r="C32" t="s">
        <v>65</v>
      </c>
      <c r="D32" t="s">
        <v>25</v>
      </c>
      <c r="E32" t="s">
        <v>62</v>
      </c>
      <c r="F32" t="s">
        <v>63</v>
      </c>
      <c r="G32" t="s">
        <v>66</v>
      </c>
      <c r="H32">
        <v>10</v>
      </c>
      <c r="L32">
        <v>1</v>
      </c>
      <c r="M32">
        <f t="shared" si="1"/>
        <v>333.33333333333331</v>
      </c>
      <c r="N32">
        <v>3</v>
      </c>
    </row>
    <row r="33" spans="1:14" x14ac:dyDescent="0.25">
      <c r="A33" t="s">
        <v>108</v>
      </c>
      <c r="B33" t="s">
        <v>132</v>
      </c>
      <c r="C33" t="s">
        <v>7</v>
      </c>
      <c r="D33" t="s">
        <v>25</v>
      </c>
      <c r="E33" t="s">
        <v>62</v>
      </c>
      <c r="F33" t="s">
        <v>63</v>
      </c>
      <c r="G33" t="s">
        <v>67</v>
      </c>
      <c r="H33">
        <v>8.3000000000000007</v>
      </c>
      <c r="L33">
        <v>1800</v>
      </c>
      <c r="M33">
        <f t="shared" si="1"/>
        <v>1800</v>
      </c>
      <c r="N33">
        <v>1000</v>
      </c>
    </row>
    <row r="34" spans="1:14" x14ac:dyDescent="0.25">
      <c r="A34" t="s">
        <v>108</v>
      </c>
      <c r="B34" t="s">
        <v>132</v>
      </c>
      <c r="C34" t="s">
        <v>68</v>
      </c>
      <c r="D34" t="s">
        <v>25</v>
      </c>
      <c r="E34" t="s">
        <v>62</v>
      </c>
      <c r="F34" t="s">
        <v>63</v>
      </c>
      <c r="G34" t="s">
        <v>69</v>
      </c>
      <c r="H34">
        <v>13</v>
      </c>
      <c r="L34">
        <v>150</v>
      </c>
      <c r="M34">
        <f t="shared" si="1"/>
        <v>375</v>
      </c>
      <c r="N34">
        <v>400</v>
      </c>
    </row>
    <row r="35" spans="1:14" x14ac:dyDescent="0.25">
      <c r="A35" t="s">
        <v>108</v>
      </c>
      <c r="B35" t="s">
        <v>132</v>
      </c>
      <c r="C35" t="s">
        <v>71</v>
      </c>
      <c r="D35" t="s">
        <v>25</v>
      </c>
      <c r="E35" t="s">
        <v>62</v>
      </c>
      <c r="F35" t="s">
        <v>63</v>
      </c>
      <c r="G35" t="s">
        <v>70</v>
      </c>
      <c r="H35">
        <v>14</v>
      </c>
      <c r="L35" s="4">
        <v>650</v>
      </c>
      <c r="M35">
        <f t="shared" si="1"/>
        <v>2407.4074074074074</v>
      </c>
      <c r="N35">
        <v>270</v>
      </c>
    </row>
    <row r="36" spans="1:14" x14ac:dyDescent="0.25">
      <c r="A36" t="s">
        <v>108</v>
      </c>
      <c r="B36" t="s">
        <v>132</v>
      </c>
      <c r="C36" t="s">
        <v>9</v>
      </c>
      <c r="D36" t="s">
        <v>25</v>
      </c>
      <c r="E36" t="s">
        <v>62</v>
      </c>
      <c r="F36" t="s">
        <v>63</v>
      </c>
      <c r="G36" t="s">
        <v>73</v>
      </c>
      <c r="H36">
        <v>23</v>
      </c>
      <c r="L36">
        <v>63.65</v>
      </c>
      <c r="M36">
        <f t="shared" si="1"/>
        <v>212166666.66666669</v>
      </c>
      <c r="N36">
        <v>2.9999999999999997E-4</v>
      </c>
    </row>
    <row r="37" spans="1:14" x14ac:dyDescent="0.25">
      <c r="A37" t="s">
        <v>108</v>
      </c>
      <c r="B37" t="s">
        <v>134</v>
      </c>
      <c r="C37" t="s">
        <v>74</v>
      </c>
      <c r="D37" t="s">
        <v>25</v>
      </c>
      <c r="E37" t="s">
        <v>62</v>
      </c>
      <c r="F37" t="s">
        <v>63</v>
      </c>
      <c r="G37" t="s">
        <v>75</v>
      </c>
      <c r="H37">
        <v>9</v>
      </c>
      <c r="L37">
        <v>40</v>
      </c>
      <c r="M37">
        <f t="shared" si="1"/>
        <v>400</v>
      </c>
      <c r="N37">
        <v>100</v>
      </c>
    </row>
    <row r="38" spans="1:14" x14ac:dyDescent="0.25">
      <c r="A38" t="s">
        <v>108</v>
      </c>
      <c r="B38" t="s">
        <v>147</v>
      </c>
      <c r="C38" t="s">
        <v>8</v>
      </c>
      <c r="D38" t="s">
        <v>25</v>
      </c>
      <c r="E38" t="s">
        <v>62</v>
      </c>
      <c r="F38" t="s">
        <v>63</v>
      </c>
      <c r="G38" t="s">
        <v>72</v>
      </c>
      <c r="H38">
        <v>5.8</v>
      </c>
      <c r="J38">
        <v>0.95</v>
      </c>
      <c r="L38">
        <v>350</v>
      </c>
      <c r="M38">
        <f>(L38 * 1000) / N38</f>
        <v>175</v>
      </c>
      <c r="N38">
        <v>2000</v>
      </c>
    </row>
    <row r="39" spans="1:14" x14ac:dyDescent="0.25">
      <c r="A39" t="s">
        <v>108</v>
      </c>
      <c r="B39" t="s">
        <v>147</v>
      </c>
      <c r="C39" t="s">
        <v>145</v>
      </c>
      <c r="D39" t="s">
        <v>25</v>
      </c>
      <c r="E39" t="s">
        <v>62</v>
      </c>
      <c r="F39" t="s">
        <v>63</v>
      </c>
      <c r="G39" t="s">
        <v>76</v>
      </c>
      <c r="H39">
        <v>1.4</v>
      </c>
      <c r="J39">
        <v>0.89</v>
      </c>
      <c r="L39">
        <v>850</v>
      </c>
      <c r="M39">
        <f t="shared" si="1"/>
        <v>425</v>
      </c>
      <c r="N39">
        <v>2000</v>
      </c>
    </row>
    <row r="40" spans="1:14" x14ac:dyDescent="0.25">
      <c r="A40" t="s">
        <v>108</v>
      </c>
      <c r="B40" t="s">
        <v>148</v>
      </c>
      <c r="C40" t="s">
        <v>79</v>
      </c>
      <c r="D40" t="s">
        <v>29</v>
      </c>
      <c r="E40" t="s">
        <v>77</v>
      </c>
      <c r="F40" t="s">
        <v>39</v>
      </c>
      <c r="G40" t="s">
        <v>80</v>
      </c>
      <c r="H40">
        <v>2.7</v>
      </c>
      <c r="K40">
        <v>8</v>
      </c>
      <c r="L40">
        <v>2.4</v>
      </c>
      <c r="M40">
        <f t="shared" si="1"/>
        <v>24</v>
      </c>
      <c r="N40">
        <v>100</v>
      </c>
    </row>
    <row r="41" spans="1:14" x14ac:dyDescent="0.25">
      <c r="A41" t="s">
        <v>108</v>
      </c>
      <c r="B41" t="s">
        <v>148</v>
      </c>
      <c r="C41" t="s">
        <v>82</v>
      </c>
      <c r="D41" t="s">
        <v>29</v>
      </c>
      <c r="E41" t="s">
        <v>77</v>
      </c>
      <c r="F41" t="s">
        <v>39</v>
      </c>
      <c r="G41" t="s">
        <v>81</v>
      </c>
      <c r="H41">
        <v>6.8</v>
      </c>
      <c r="J41">
        <v>0.51</v>
      </c>
      <c r="K41">
        <v>4</v>
      </c>
      <c r="L41">
        <v>1.35</v>
      </c>
      <c r="M41">
        <f t="shared" si="1"/>
        <v>13.5</v>
      </c>
      <c r="N41">
        <v>100</v>
      </c>
    </row>
    <row r="42" spans="1:14" x14ac:dyDescent="0.25">
      <c r="A42" t="s">
        <v>108</v>
      </c>
      <c r="B42" t="s">
        <v>150</v>
      </c>
      <c r="C42" t="s">
        <v>85</v>
      </c>
      <c r="D42" t="s">
        <v>84</v>
      </c>
      <c r="E42" t="s">
        <v>77</v>
      </c>
      <c r="F42" t="s">
        <v>39</v>
      </c>
      <c r="G42" t="s">
        <v>83</v>
      </c>
      <c r="H42">
        <v>18</v>
      </c>
      <c r="I42">
        <v>4</v>
      </c>
      <c r="J42">
        <v>0.72</v>
      </c>
      <c r="L42">
        <v>0.27500000000000002</v>
      </c>
      <c r="M42">
        <f t="shared" si="1"/>
        <v>27.5</v>
      </c>
      <c r="N4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F582-923D-4BF1-B6B1-6E0B57384EE6}">
  <dimension ref="A2:B16"/>
  <sheetViews>
    <sheetView workbookViewId="0">
      <selection activeCell="E21" sqref="E21"/>
    </sheetView>
  </sheetViews>
  <sheetFormatPr defaultColWidth="8.85546875" defaultRowHeight="15" x14ac:dyDescent="0.25"/>
  <sheetData>
    <row r="2" spans="1:2" x14ac:dyDescent="0.25">
      <c r="A2" t="s">
        <v>123</v>
      </c>
      <c r="B2" t="s">
        <v>112</v>
      </c>
    </row>
    <row r="3" spans="1:2" x14ac:dyDescent="0.25">
      <c r="A3" t="s">
        <v>124</v>
      </c>
      <c r="B3" t="s">
        <v>111</v>
      </c>
    </row>
    <row r="4" spans="1:2" x14ac:dyDescent="0.25">
      <c r="A4" t="s">
        <v>125</v>
      </c>
      <c r="B4" t="s">
        <v>113</v>
      </c>
    </row>
    <row r="5" spans="1:2" x14ac:dyDescent="0.25">
      <c r="A5" t="s">
        <v>126</v>
      </c>
      <c r="B5" t="s">
        <v>114</v>
      </c>
    </row>
    <row r="6" spans="1:2" x14ac:dyDescent="0.25">
      <c r="A6" t="s">
        <v>127</v>
      </c>
      <c r="B6" t="s">
        <v>115</v>
      </c>
    </row>
    <row r="7" spans="1:2" x14ac:dyDescent="0.25">
      <c r="A7" t="s">
        <v>128</v>
      </c>
      <c r="B7" t="s">
        <v>116</v>
      </c>
    </row>
    <row r="8" spans="1:2" x14ac:dyDescent="0.25">
      <c r="A8" t="s">
        <v>129</v>
      </c>
      <c r="B8" t="s">
        <v>117</v>
      </c>
    </row>
    <row r="9" spans="1:2" x14ac:dyDescent="0.25">
      <c r="A9" t="s">
        <v>130</v>
      </c>
      <c r="B9" t="s">
        <v>118</v>
      </c>
    </row>
    <row r="10" spans="1:2" x14ac:dyDescent="0.25">
      <c r="A10" t="s">
        <v>131</v>
      </c>
      <c r="B10" t="s">
        <v>122</v>
      </c>
    </row>
    <row r="11" spans="1:2" x14ac:dyDescent="0.25">
      <c r="A11" t="s">
        <v>132</v>
      </c>
      <c r="B11" t="s">
        <v>119</v>
      </c>
    </row>
    <row r="12" spans="1:2" x14ac:dyDescent="0.25">
      <c r="A12" t="s">
        <v>133</v>
      </c>
      <c r="B12" t="s">
        <v>152</v>
      </c>
    </row>
    <row r="13" spans="1:2" x14ac:dyDescent="0.25">
      <c r="A13" t="s">
        <v>134</v>
      </c>
      <c r="B13" t="s">
        <v>151</v>
      </c>
    </row>
    <row r="14" spans="1:2" x14ac:dyDescent="0.25">
      <c r="A14" t="s">
        <v>147</v>
      </c>
      <c r="B14" t="s">
        <v>149</v>
      </c>
    </row>
    <row r="15" spans="1:2" x14ac:dyDescent="0.25">
      <c r="A15" t="s">
        <v>148</v>
      </c>
      <c r="B15" t="s">
        <v>120</v>
      </c>
    </row>
    <row r="16" spans="1:2" x14ac:dyDescent="0.25">
      <c r="A16" t="s">
        <v>150</v>
      </c>
      <c r="B16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information</vt:lpstr>
      <vt:lpstr>Learning rates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2020-03-05T11:00:17Z</dcterms:modified>
</cp:coreProperties>
</file>