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Chang\Desktop\USC - Bootcamp\Homework 1_Excel\"/>
    </mc:Choice>
  </mc:AlternateContent>
  <xr:revisionPtr revIDLastSave="0" documentId="13_ncr:1_{640441C5-93A0-4705-B98A-F093637785EE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ategory Stats" sheetId="6" r:id="rId2"/>
    <sheet name="Subcategory Stats" sheetId="2" r:id="rId3"/>
    <sheet name="Outcomes Based on Launch Date" sheetId="3" r:id="rId4"/>
    <sheet name="Bonus" sheetId="5" r:id="rId5"/>
  </sheets>
  <definedNames>
    <definedName name="_xlnm._FilterDatabase" localSheetId="0" hidden="1">Data!$A$1:$T$4115</definedName>
  </definedNames>
  <calcPr calcId="191029"/>
  <pivotCaches>
    <pivotCache cacheId="1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80" i="1" l="1"/>
  <c r="H13" i="5" l="1"/>
  <c r="H12" i="5"/>
  <c r="H11" i="5"/>
  <c r="H10" i="5"/>
  <c r="H9" i="5"/>
  <c r="H8" i="5"/>
  <c r="H7" i="5"/>
  <c r="H6" i="5"/>
  <c r="H5" i="5"/>
  <c r="H4" i="5"/>
  <c r="H3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C13" i="5"/>
  <c r="C12" i="5"/>
  <c r="C11" i="5"/>
  <c r="C10" i="5"/>
  <c r="C9" i="5"/>
  <c r="C8" i="5"/>
  <c r="C7" i="5"/>
  <c r="C6" i="5"/>
  <c r="C5" i="5"/>
  <c r="C4" i="5"/>
  <c r="B13" i="5"/>
  <c r="B12" i="5"/>
  <c r="B11" i="5"/>
  <c r="B10" i="5"/>
  <c r="B9" i="5"/>
  <c r="B8" i="5"/>
  <c r="B7" i="5"/>
  <c r="B6" i="5"/>
  <c r="B5" i="5"/>
  <c r="B4" i="5"/>
  <c r="D3" i="5"/>
  <c r="C3" i="5"/>
  <c r="B3" i="5"/>
  <c r="D2" i="5"/>
  <c r="C2" i="5"/>
  <c r="B2" i="5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<sst xmlns="http://schemas.openxmlformats.org/spreadsheetml/2006/main" count="24821" uniqueCount="8401">
  <si>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</si>
  <si>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</si>
  <si>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</si>
  <si>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</si>
  <si>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</si>
  <si>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</si>
  <si>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</si>
  <si>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</si>
  <si>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</si>
  <si>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</si>
  <si>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</si>
  <si>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</si>
  <si>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</si>
  <si>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</si>
  <si>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</si>
  <si>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</si>
  <si>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</si>
  <si>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</si>
  <si>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</si>
  <si>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</si>
  <si>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</si>
  <si>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</si>
  <si>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</si>
  <si>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</si>
  <si>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</si>
  <si>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</si>
  <si>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</si>
  <si>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</si>
  <si>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</si>
  <si>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</si>
  <si>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</si>
  <si>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</si>
  <si>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</si>
  <si>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</si>
  <si>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</si>
  <si>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</si>
  <si>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</si>
  <si>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</si>
  <si>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</si>
  <si>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</si>
  <si>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</si>
  <si>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</si>
  <si>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</si>
  <si>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</si>
  <si>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</si>
  <si>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</si>
  <si>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</si>
  <si>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</si>
  <si>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</si>
  <si>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</si>
  <si>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</si>
  <si>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</si>
  <si>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</si>
  <si>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</si>
  <si>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</si>
  <si>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</si>
  <si>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</si>
  <si>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</si>
  <si>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</si>
  <si>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</si>
  <si>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</si>
  <si>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</si>
  <si>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</si>
  <si>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</si>
  <si>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</si>
  <si>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</si>
  <si>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</si>
  <si>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</si>
  <si>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</si>
  <si>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</si>
  <si>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</si>
  <si>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</si>
  <si>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</si>
  <si>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</si>
  <si>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</si>
  <si>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</si>
  <si>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</si>
  <si>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</si>
  <si>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</si>
  <si>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</si>
  <si>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</si>
  <si>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</si>
  <si>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</si>
  <si>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</si>
  <si>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</si>
  <si>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</si>
  <si>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</si>
  <si>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</si>
  <si>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</si>
  <si>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</si>
  <si>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</si>
  <si>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</si>
  <si>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</si>
  <si>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</si>
  <si>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</si>
  <si>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</si>
  <si>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</si>
  <si>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</si>
  <si>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</si>
  <si>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</si>
  <si>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</si>
  <si>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</si>
  <si>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</si>
  <si>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</si>
  <si>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</si>
  <si>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</si>
  <si>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</si>
  <si>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</si>
  <si>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</si>
  <si>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</si>
  <si>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</si>
  <si>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</si>
  <si>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</si>
  <si>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</si>
  <si>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</si>
  <si>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</si>
  <si>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</si>
  <si>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</si>
  <si>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</si>
  <si>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</si>
  <si>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</si>
  <si>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</si>
  <si>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</si>
  <si>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</si>
  <si>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</si>
  <si>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</si>
  <si>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</si>
  <si>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</si>
  <si>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</si>
  <si>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</si>
  <si>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</si>
  <si>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</si>
  <si>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</si>
  <si>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</si>
  <si>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</si>
  <si>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</si>
  <si>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</si>
  <si>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</si>
  <si>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</si>
  <si>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</si>
  <si>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</si>
  <si>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</si>
  <si>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</si>
  <si>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</si>
  <si>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</si>
  <si>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</si>
  <si>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</si>
  <si>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</si>
  <si>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</si>
  <si>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</si>
  <si>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</si>
  <si>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</si>
  <si>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</si>
  <si>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</si>
  <si>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</si>
  <si>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</si>
  <si>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</si>
  <si>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</si>
  <si>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</si>
  <si>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</si>
  <si>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</si>
  <si>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</si>
  <si>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</si>
  <si>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</si>
  <si>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</si>
  <si>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</si>
  <si>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</si>
  <si>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</si>
  <si>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</si>
  <si>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</si>
  <si>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</si>
  <si>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</si>
  <si>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</si>
  <si>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</si>
  <si>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</si>
  <si>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</si>
  <si>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</si>
  <si>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</si>
  <si>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</si>
  <si>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</si>
  <si>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</si>
  <si>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</si>
  <si>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</si>
  <si>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</si>
  <si>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</si>
  <si>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</si>
  <si>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</si>
  <si>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</si>
  <si>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</si>
  <si>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</si>
  <si>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</si>
  <si>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</si>
  <si>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</si>
  <si>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</si>
  <si>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</si>
  <si>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</si>
  <si>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</si>
  <si>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</si>
  <si>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</si>
  <si>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</si>
  <si>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</si>
  <si>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</si>
  <si>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</si>
  <si>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</si>
  <si>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</si>
  <si>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</si>
  <si>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</si>
  <si>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</si>
  <si>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</si>
  <si>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</si>
  <si>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</si>
  <si>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</si>
  <si>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</si>
  <si>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</si>
  <si>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</si>
  <si>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</si>
  <si>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</si>
  <si>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</si>
  <si>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</si>
  <si>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</si>
  <si>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</si>
  <si>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</si>
  <si>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</si>
  <si>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</si>
  <si>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</si>
  <si>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</si>
  <si>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</si>
  <si>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</si>
  <si>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</si>
  <si>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</si>
  <si>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</si>
  <si>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</si>
  <si>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</si>
  <si>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</si>
  <si>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</si>
  <si>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</si>
  <si>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</si>
  <si>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</si>
  <si>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</si>
  <si>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</si>
  <si>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</si>
  <si>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</si>
  <si>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</si>
  <si>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</si>
  <si>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</si>
  <si>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</si>
  <si>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</si>
  <si>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</si>
  <si>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</si>
  <si>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</si>
  <si>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</si>
  <si>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</si>
  <si>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</si>
  <si>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</si>
  <si>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</si>
  <si>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</si>
  <si>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</si>
  <si>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</si>
  <si>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</si>
  <si>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</si>
  <si>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</si>
  <si>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</si>
  <si>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</si>
  <si>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</si>
  <si>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</si>
  <si>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</si>
  <si>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</si>
  <si>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</si>
  <si>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</si>
  <si>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</si>
  <si>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</si>
  <si>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</si>
  <si>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</si>
  <si>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</si>
  <si>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</si>
  <si>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</si>
  <si>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</si>
  <si>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</si>
  <si>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</si>
  <si>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</si>
  <si>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</si>
  <si>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</si>
  <si>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</si>
  <si>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</si>
  <si>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</si>
  <si>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</si>
  <si>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</si>
  <si>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</si>
  <si>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</si>
  <si>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</si>
  <si>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</si>
  <si>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</si>
  <si>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</si>
  <si>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</si>
  <si>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</si>
  <si>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</si>
  <si>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</si>
  <si>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</si>
  <si>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</si>
  <si>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</si>
  <si>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</si>
  <si>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</si>
  <si>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</si>
  <si>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</si>
  <si>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</si>
  <si>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</si>
  <si>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</si>
  <si>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</si>
  <si>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</si>
  <si>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</si>
  <si>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</si>
  <si>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</si>
  <si>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</si>
  <si>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</si>
  <si>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</si>
  <si>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</si>
  <si>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</si>
  <si>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</si>
  <si>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</si>
  <si>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</si>
  <si>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</si>
  <si>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</si>
  <si>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</si>
  <si>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</si>
  <si>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</si>
  <si>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</si>
  <si>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</si>
  <si>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</si>
  <si>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</si>
  <si>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</si>
  <si>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</si>
  <si>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</si>
  <si>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</si>
  <si>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</si>
  <si>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</si>
  <si>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</si>
  <si>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</si>
  <si>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</si>
  <si>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</si>
  <si>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</si>
  <si>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</si>
  <si>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</si>
  <si>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</si>
  <si>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</si>
  <si>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</si>
  <si>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</si>
  <si>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</si>
  <si>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</si>
  <si>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</si>
  <si>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</si>
  <si>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</si>
  <si>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</si>
  <si>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</si>
  <si>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</si>
  <si>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</si>
  <si>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</si>
  <si>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</si>
  <si>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</si>
  <si>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</si>
  <si>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</si>
  <si>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</si>
  <si>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</si>
  <si>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</si>
  <si>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</si>
  <si>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</si>
  <si>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</si>
  <si>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</si>
  <si>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</si>
  <si>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</si>
  <si>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</si>
  <si>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</si>
  <si>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</si>
  <si>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</si>
  <si>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</si>
  <si>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</si>
  <si>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</si>
  <si>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</si>
  <si>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</si>
  <si>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</si>
  <si>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</si>
  <si>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</si>
  <si>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</si>
  <si>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</si>
  <si>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</si>
  <si>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</si>
  <si>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</si>
  <si>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</si>
  <si>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</si>
  <si>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</si>
  <si>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</si>
  <si>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</si>
  <si>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</si>
  <si>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</si>
  <si>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</si>
  <si>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</si>
  <si>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</si>
  <si>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</si>
  <si>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</si>
  <si>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</si>
  <si>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</si>
  <si>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</si>
  <si>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</si>
  <si>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</si>
  <si>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</si>
  <si>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</si>
  <si>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</si>
  <si>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</si>
  <si>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</si>
  <si>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</si>
  <si>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</si>
  <si>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</si>
  <si>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</si>
  <si>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</si>
  <si>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</si>
  <si>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</si>
  <si>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</si>
  <si>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</si>
  <si>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</si>
  <si>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</si>
  <si>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</si>
  <si>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</si>
  <si>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</si>
  <si>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</si>
  <si>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</si>
  <si>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</si>
  <si>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</si>
  <si>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</si>
  <si>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</si>
  <si>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</si>
  <si>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</si>
  <si>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</si>
  <si>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</si>
  <si>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</si>
  <si>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</si>
  <si>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</si>
  <si>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</si>
  <si>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</si>
  <si>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</si>
  <si>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</si>
  <si>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</si>
  <si>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</si>
  <si>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</si>
  <si>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</si>
  <si>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</si>
  <si>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</si>
  <si>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</si>
  <si>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</si>
  <si>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</si>
  <si>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</si>
  <si>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</si>
  <si>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</si>
  <si>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</si>
  <si>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</si>
  <si>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</si>
  <si>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</si>
  <si>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</si>
  <si>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</si>
  <si>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</si>
  <si>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</si>
  <si>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</si>
  <si>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</si>
  <si>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</si>
  <si>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</si>
  <si>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</si>
  <si>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</si>
  <si>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</si>
  <si>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</si>
  <si>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</si>
  <si>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</si>
  <si>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</si>
  <si>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</si>
  <si>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</si>
  <si>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</si>
  <si>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</si>
  <si>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</si>
  <si>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</si>
  <si>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</si>
  <si>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</si>
  <si>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</si>
  <si>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</si>
  <si>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</si>
  <si>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</si>
  <si>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</si>
  <si>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</si>
  <si>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</si>
  <si>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</si>
  <si>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</si>
  <si>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</si>
  <si>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</si>
  <si>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</si>
  <si>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</si>
  <si>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</si>
  <si>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</si>
  <si>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</si>
  <si>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</si>
  <si>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</si>
  <si>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</si>
  <si>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</si>
  <si>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</si>
  <si>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</si>
  <si>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</si>
  <si>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</si>
  <si>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</si>
  <si>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</si>
  <si>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</si>
  <si>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</si>
  <si>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</si>
  <si>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</si>
  <si>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</si>
  <si>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</si>
  <si>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</si>
  <si>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</si>
  <si>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</si>
  <si>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</si>
  <si>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</si>
  <si>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</si>
  <si>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</si>
  <si>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</si>
  <si>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</si>
  <si>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</si>
  <si>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</si>
  <si>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</si>
  <si>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</si>
  <si>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</si>
  <si>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</si>
  <si>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</si>
  <si>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</si>
  <si>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</si>
  <si>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</si>
  <si>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</si>
  <si>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</si>
  <si>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</si>
  <si>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</si>
  <si>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</si>
  <si>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</si>
  <si>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</si>
  <si>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</si>
  <si>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</si>
  <si>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</si>
  <si>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</si>
  <si>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</si>
  <si>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</si>
  <si>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</si>
  <si>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</si>
  <si>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</si>
  <si>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</si>
  <si>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</si>
  <si>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</si>
  <si>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</si>
  <si>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</si>
  <si>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</si>
  <si>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</si>
  <si>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</si>
  <si>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</si>
  <si>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</si>
  <si>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</si>
  <si>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</si>
  <si>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</si>
  <si>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</si>
  <si>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</si>
  <si>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</si>
  <si>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</si>
  <si>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</si>
  <si>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</si>
  <si>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</si>
  <si>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</si>
  <si>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</si>
  <si>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</si>
  <si>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</si>
  <si>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</si>
  <si>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</si>
  <si>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</si>
  <si>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</si>
  <si>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</si>
  <si>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</si>
  <si>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</si>
  <si>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</si>
  <si>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</si>
  <si>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</si>
  <si>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</si>
  <si>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</si>
  <si>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</si>
  <si>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</si>
  <si>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</si>
  <si>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</si>
  <si>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</si>
  <si>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</si>
  <si>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</si>
  <si>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</si>
  <si>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</si>
  <si>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</si>
  <si>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</si>
  <si>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</si>
  <si>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</si>
  <si>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</si>
  <si>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</si>
  <si>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</si>
  <si>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</si>
  <si>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</si>
  <si>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</si>
  <si>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</si>
  <si>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</si>
  <si>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</si>
  <si>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</si>
  <si>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</si>
  <si>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</si>
  <si>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</si>
  <si>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</si>
  <si>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</si>
  <si>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</si>
  <si>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</si>
  <si>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</si>
  <si>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</si>
  <si>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</si>
  <si>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</si>
  <si>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</si>
  <si>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</si>
  <si>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</si>
  <si>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</si>
  <si>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</si>
  <si>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</si>
  <si>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</si>
  <si>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</si>
  <si>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</si>
  <si>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</si>
  <si>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</si>
  <si>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</si>
  <si>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</si>
  <si>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</si>
  <si>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</si>
  <si>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</si>
  <si>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</si>
  <si>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</si>
  <si>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</si>
  <si>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</si>
  <si>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</si>
  <si>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</si>
  <si>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</si>
  <si>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</si>
  <si>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</si>
  <si>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</si>
  <si>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</si>
  <si>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</si>
  <si>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</si>
  <si>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</si>
  <si>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</si>
  <si>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</si>
  <si>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</si>
  <si>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</si>
  <si>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</si>
  <si>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</si>
  <si>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</si>
  <si>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</si>
  <si>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</si>
  <si>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</si>
  <si>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</si>
  <si>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</si>
  <si>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</si>
  <si>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</si>
  <si>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</si>
  <si>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</si>
  <si>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</si>
  <si>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</si>
  <si>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</si>
  <si>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</si>
  <si>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</si>
  <si>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</si>
  <si>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</si>
  <si>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</si>
  <si>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</si>
  <si>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</si>
  <si>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</si>
  <si>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</si>
  <si>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</si>
  <si>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</si>
  <si>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</si>
  <si>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</si>
  <si>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</si>
  <si>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</si>
  <si>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</si>
  <si>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</si>
  <si>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</si>
  <si>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</si>
  <si>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</si>
  <si>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</si>
  <si>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</si>
  <si>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</si>
  <si>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</si>
  <si>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</si>
  <si>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</si>
  <si>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</si>
  <si>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</si>
  <si>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</si>
  <si>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</si>
  <si>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</si>
  <si>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</si>
  <si>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</si>
  <si>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</si>
  <si>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</si>
  <si>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</si>
  <si>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</si>
  <si>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</si>
  <si>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</si>
  <si>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</si>
  <si>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</si>
  <si>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</si>
  <si>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</si>
  <si>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</si>
  <si>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</si>
  <si>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</si>
  <si>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</si>
  <si>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</si>
  <si>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</si>
  <si>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</si>
  <si>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</si>
  <si>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</si>
  <si>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</si>
  <si>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</si>
  <si>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</si>
  <si>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</si>
  <si>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</si>
  <si>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</si>
  <si>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</si>
  <si>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</si>
  <si>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</si>
  <si>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</si>
  <si>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</si>
  <si>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</si>
  <si>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</si>
  <si>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</si>
  <si>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</si>
  <si>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</si>
  <si>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</si>
  <si>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</si>
  <si>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</si>
  <si>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</si>
  <si>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</si>
  <si>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</si>
  <si>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</si>
  <si>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</si>
  <si>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</si>
  <si>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</si>
  <si>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</si>
  <si>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</si>
  <si>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</si>
  <si>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</si>
  <si>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</si>
  <si>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</si>
  <si>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</si>
  <si>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</si>
  <si>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</si>
  <si>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</si>
  <si>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</si>
  <si>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</si>
  <si>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</si>
  <si>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</si>
  <si>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</si>
  <si>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</si>
  <si>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</si>
  <si>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</si>
  <si>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</si>
  <si>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</si>
  <si>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</si>
  <si>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</si>
  <si>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</si>
  <si>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</si>
  <si>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</si>
  <si>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</si>
  <si>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</si>
  <si>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</si>
  <si>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</si>
  <si>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</si>
  <si>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</si>
  <si>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</si>
  <si>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</si>
  <si>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</si>
  <si>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</si>
  <si>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</si>
  <si>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</si>
  <si>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</si>
  <si>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</si>
  <si>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</si>
  <si>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</si>
  <si>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</si>
  <si>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</si>
  <si>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</si>
  <si>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</si>
  <si>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</si>
  <si>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</si>
  <si>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</si>
  <si>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</si>
  <si>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</si>
  <si>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</si>
  <si>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</si>
  <si>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</si>
  <si>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</si>
  <si>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</si>
  <si>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</si>
  <si>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</si>
  <si>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</si>
  <si>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</si>
  <si>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</si>
  <si>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</si>
  <si>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</si>
  <si>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</si>
  <si>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</si>
  <si>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</si>
  <si>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</si>
  <si>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</si>
  <si>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</si>
  <si>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</si>
  <si>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</si>
  <si>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</si>
  <si>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</si>
  <si>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</si>
  <si>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</si>
  <si>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</si>
  <si>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</si>
  <si>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</si>
  <si>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</si>
  <si>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</si>
  <si>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</si>
  <si>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</si>
  <si>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</si>
  <si>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</si>
  <si>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</si>
  <si>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</si>
  <si>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</si>
  <si>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</si>
  <si>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</si>
  <si>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</si>
  <si>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</si>
  <si>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</si>
  <si>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</si>
  <si>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</si>
  <si>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</si>
  <si>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</si>
  <si>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</si>
  <si>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</si>
  <si>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</si>
  <si>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</si>
  <si>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</si>
  <si>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</si>
  <si>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</si>
  <si>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</si>
  <si>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</si>
  <si>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</si>
  <si>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</si>
  <si>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</si>
  <si>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</si>
  <si>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</si>
  <si>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</si>
  <si>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</si>
  <si>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</si>
  <si>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</si>
  <si>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</si>
  <si>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</si>
  <si>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</si>
  <si>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</si>
  <si>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</si>
  <si>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</si>
  <si>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</si>
  <si>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</si>
  <si>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</si>
  <si>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</si>
  <si>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</si>
  <si>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</si>
  <si>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</si>
  <si>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</si>
  <si>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</si>
  <si>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</si>
  <si>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</si>
  <si>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</si>
  <si>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</si>
  <si>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</si>
  <si>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</si>
  <si>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</si>
  <si>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</si>
  <si>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</si>
  <si>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</si>
  <si>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</si>
  <si>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</si>
  <si>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</si>
  <si>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</si>
  <si>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</si>
  <si>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</si>
  <si>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</si>
  <si>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</si>
  <si>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</si>
  <si>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</si>
  <si>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</si>
  <si>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</si>
  <si>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</si>
  <si>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</si>
  <si>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</si>
  <si>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</si>
  <si>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</si>
  <si>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</si>
  <si>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</si>
  <si>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</si>
  <si>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</si>
  <si>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</si>
  <si>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</si>
  <si>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</si>
  <si>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</si>
  <si>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</si>
  <si>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</si>
  <si>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</si>
  <si>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</si>
  <si>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</si>
  <si>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</si>
  <si>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</si>
  <si>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</si>
  <si>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</si>
  <si>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</si>
  <si>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</si>
  <si>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</si>
  <si>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</si>
  <si>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</si>
  <si>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</si>
  <si>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</si>
  <si>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</si>
  <si>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</si>
  <si>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</si>
  <si>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</si>
  <si>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</si>
  <si>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</si>
  <si>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</si>
  <si>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</si>
  <si>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</si>
  <si>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</si>
  <si>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</si>
  <si>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</si>
  <si>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</si>
  <si>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</si>
  <si>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</si>
  <si>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</si>
  <si>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</si>
  <si>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</si>
  <si>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</si>
  <si>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</si>
  <si>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</si>
  <si>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</si>
  <si>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</si>
  <si>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</si>
  <si>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</si>
  <si>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</si>
  <si>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</si>
  <si>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</si>
  <si>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</si>
  <si>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</si>
  <si>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</si>
  <si>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</si>
  <si>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</si>
  <si>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</si>
  <si>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</si>
  <si>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</si>
  <si>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</si>
  <si>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</si>
  <si>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</si>
  <si>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</si>
  <si>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</si>
  <si>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</si>
  <si>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</si>
  <si>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</si>
  <si>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</si>
  <si>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</si>
  <si>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</si>
  <si>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</si>
  <si>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</si>
  <si>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</si>
  <si>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</si>
  <si>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</si>
  <si>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</si>
  <si>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</si>
  <si>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</si>
  <si>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</si>
  <si>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</si>
  <si>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</si>
  <si>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</si>
  <si>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</si>
  <si>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</si>
  <si>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</si>
  <si>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</si>
  <si>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</si>
  <si>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</si>
  <si>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</si>
  <si>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</si>
  <si>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</si>
  <si>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</si>
  <si>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</si>
  <si>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</si>
  <si>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</si>
  <si>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</si>
  <si>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</si>
  <si>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</si>
  <si>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</si>
  <si>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</si>
  <si>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</si>
  <si>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</si>
  <si>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</si>
  <si>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</si>
  <si>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</si>
  <si>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</si>
  <si>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</si>
  <si>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</si>
  <si>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</si>
  <si>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</si>
  <si>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</si>
  <si>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</si>
  <si>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</si>
  <si>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</si>
  <si>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</si>
  <si>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</si>
  <si>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</si>
  <si>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</si>
  <si>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</si>
  <si>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</si>
  <si>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</si>
  <si>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</si>
  <si>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</si>
  <si>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</si>
  <si>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</si>
  <si>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</si>
  <si>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</si>
  <si>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</si>
  <si>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</si>
  <si>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</si>
  <si>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</si>
  <si>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</si>
  <si>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</si>
  <si>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</si>
  <si>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</si>
  <si>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</si>
  <si>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</si>
  <si>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</si>
  <si>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</si>
  <si>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</si>
  <si>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</si>
  <si>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</si>
  <si>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</si>
  <si>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</si>
  <si>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</si>
  <si>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</si>
  <si>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</si>
  <si>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</si>
  <si>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</si>
  <si>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</si>
  <si>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</si>
  <si>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</si>
  <si>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</si>
  <si>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</si>
  <si>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</si>
  <si>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</si>
  <si>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</si>
  <si>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</si>
  <si>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</si>
  <si>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</si>
  <si>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</si>
  <si>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</si>
  <si>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</si>
  <si>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</si>
  <si>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</si>
  <si>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</si>
  <si>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</si>
  <si>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</si>
  <si>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</si>
  <si>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</si>
  <si>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</si>
  <si>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</si>
  <si>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</si>
  <si>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</si>
  <si>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</si>
  <si>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</si>
  <si>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</si>
  <si>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</si>
  <si>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</si>
  <si>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</si>
  <si>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</si>
  <si>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</si>
  <si>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</si>
  <si>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</si>
  <si>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</si>
  <si>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</si>
  <si>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</si>
  <si>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</si>
  <si>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</si>
  <si>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</si>
  <si>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</si>
  <si>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</si>
  <si>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</si>
  <si>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</si>
  <si>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</si>
  <si>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</si>
  <si>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</si>
  <si>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</si>
  <si>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</si>
  <si>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</si>
  <si>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</si>
  <si>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</si>
  <si>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</si>
  <si>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</si>
  <si>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</si>
  <si>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</si>
  <si>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</si>
  <si>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</si>
  <si>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</si>
  <si>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</si>
  <si>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</si>
  <si>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</si>
  <si>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</si>
  <si>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</si>
  <si>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</si>
  <si>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</si>
  <si>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</si>
  <si>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</si>
  <si>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</si>
  <si>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</si>
  <si>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</si>
  <si>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</si>
  <si>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</si>
  <si>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</si>
  <si>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</si>
  <si>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</si>
  <si>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</si>
  <si>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</si>
  <si>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</si>
  <si>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</si>
  <si>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</si>
  <si>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</si>
  <si>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</si>
  <si>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</si>
  <si>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</si>
  <si>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</si>
  <si>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</si>
  <si>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</si>
  <si>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</si>
  <si>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</si>
  <si>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</si>
  <si>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</si>
  <si>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</si>
  <si>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</si>
  <si>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</si>
  <si>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</si>
  <si>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</si>
  <si>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</si>
  <si>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</si>
  <si>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</si>
  <si>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</si>
  <si>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</si>
  <si>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</si>
  <si>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</si>
  <si>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</si>
  <si>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</si>
  <si>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</si>
  <si>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</si>
  <si>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</si>
  <si>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</si>
  <si>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</si>
  <si>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</si>
  <si>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</si>
  <si>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</si>
  <si>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</si>
  <si>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</si>
  <si>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</si>
  <si>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</si>
  <si>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</si>
  <si>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</si>
  <si>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</si>
  <si>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</si>
  <si>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</si>
  <si>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</si>
  <si>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</si>
  <si>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</si>
  <si>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</si>
  <si>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</si>
  <si>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</si>
  <si>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</si>
  <si>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</si>
  <si>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</si>
  <si>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</si>
  <si>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</si>
  <si>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</si>
  <si>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</si>
  <si>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</si>
  <si>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</si>
  <si>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</si>
  <si>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</si>
  <si>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</si>
  <si>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</si>
  <si>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</si>
  <si>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</si>
  <si>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</si>
  <si>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</si>
  <si>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</si>
  <si>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</si>
  <si>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</si>
  <si>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</si>
  <si>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</si>
  <si>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</si>
  <si>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</si>
  <si>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</si>
  <si>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</si>
  <si>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</si>
  <si>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</si>
  <si>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</si>
  <si>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</si>
  <si>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</si>
  <si>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</si>
  <si>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</si>
  <si>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</si>
  <si>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</si>
  <si>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</si>
  <si>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</si>
  <si>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</si>
  <si>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</si>
  <si>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</si>
  <si>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</si>
  <si>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</si>
  <si>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</si>
  <si>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</si>
  <si>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</si>
  <si>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</si>
  <si>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</si>
  <si>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</si>
  <si>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</si>
  <si>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</si>
  <si>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</si>
  <si>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</si>
  <si>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</si>
  <si>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</si>
  <si>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</si>
  <si>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</si>
  <si>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</si>
  <si>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</si>
  <si>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</si>
  <si>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</si>
  <si>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</si>
  <si>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</si>
  <si>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</si>
  <si>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</si>
  <si>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</si>
  <si>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</si>
  <si>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</si>
  <si>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</si>
  <si>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</si>
  <si>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</si>
  <si>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</si>
  <si>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</si>
  <si>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</si>
  <si>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</si>
  <si>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</si>
  <si>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</si>
  <si>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</si>
  <si>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</si>
  <si>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</si>
  <si>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</si>
  <si>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</si>
  <si>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</si>
  <si>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</si>
  <si>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</si>
  <si>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</si>
  <si>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</si>
  <si>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</si>
  <si>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</si>
  <si>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</si>
  <si>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</si>
  <si>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</si>
  <si>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</si>
  <si>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</si>
  <si>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</si>
  <si>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</si>
  <si>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</si>
  <si>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</si>
  <si>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</si>
  <si>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</si>
  <si>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</si>
  <si>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</si>
  <si>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</si>
  <si>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</si>
  <si>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</si>
  <si>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</si>
  <si>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</si>
  <si>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</si>
  <si>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</si>
  <si>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</si>
  <si>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</si>
  <si>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</si>
  <si>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</si>
  <si>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</si>
  <si>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</si>
  <si>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</si>
  <si>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</si>
  <si>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</si>
  <si>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</si>
  <si>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</si>
  <si>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</si>
  <si>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</si>
  <si>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</si>
  <si>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</si>
  <si>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</si>
  <si>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</si>
  <si>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</si>
  <si>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</si>
  <si>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</si>
  <si>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</si>
  <si>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</si>
  <si>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</si>
  <si>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</si>
  <si>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</si>
  <si>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</si>
  <si>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</si>
  <si>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</si>
  <si>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</si>
  <si>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</si>
  <si>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</si>
  <si>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</si>
  <si>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</si>
  <si>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</si>
  <si>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</si>
  <si>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</si>
  <si>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</si>
  <si>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</si>
  <si>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</si>
  <si>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</si>
  <si>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</si>
  <si>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</si>
  <si>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</si>
  <si>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</si>
  <si>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</si>
  <si>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</si>
  <si>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</si>
  <si>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</si>
  <si>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</si>
  <si>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</si>
  <si>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</si>
  <si>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</si>
  <si>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</si>
  <si>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</si>
  <si>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</si>
  <si>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</si>
  <si>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</si>
  <si>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</si>
  <si>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</si>
  <si>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</si>
  <si>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</si>
  <si>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</si>
  <si>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</si>
  <si>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</si>
  <si>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</si>
  <si>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</si>
  <si>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</si>
  <si>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</si>
  <si>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</si>
  <si>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</si>
  <si>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</si>
  <si>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</si>
  <si>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</si>
  <si>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</si>
  <si>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</si>
  <si>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</si>
  <si>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</si>
  <si>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</si>
  <si>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</si>
  <si>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</si>
  <si>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</si>
  <si>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</si>
  <si>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</si>
  <si>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</si>
  <si>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</si>
  <si>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</si>
  <si>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</si>
  <si>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</si>
  <si>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</si>
  <si>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</si>
  <si>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</si>
  <si>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</si>
  <si>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</si>
  <si>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</si>
  <si>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</si>
  <si>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</si>
  <si>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</si>
  <si>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</si>
  <si>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</si>
  <si>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</si>
  <si>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</si>
  <si>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</si>
  <si>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</si>
  <si>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</si>
  <si>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</si>
  <si>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</si>
  <si>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</si>
  <si>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</si>
  <si>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</si>
  <si>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</si>
  <si>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</si>
  <si>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</si>
  <si>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</si>
  <si>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</si>
  <si>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</si>
  <si>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</si>
  <si>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</si>
  <si>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</si>
  <si>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</si>
  <si>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</si>
  <si>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</si>
  <si>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</si>
  <si>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</si>
  <si>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</si>
  <si>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</si>
  <si>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</si>
  <si>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</si>
  <si>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</si>
  <si>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</si>
  <si>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</si>
  <si>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</si>
  <si>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</si>
  <si>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</si>
  <si>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</si>
  <si>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</si>
  <si>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</si>
  <si>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</si>
  <si>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</si>
  <si>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</si>
  <si>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</si>
  <si>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</si>
  <si>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</si>
  <si>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</si>
  <si>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</si>
  <si>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</si>
  <si>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</si>
  <si>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</si>
  <si>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</si>
  <si>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</si>
  <si>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</si>
  <si>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</si>
  <si>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</si>
  <si>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</si>
  <si>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</si>
  <si>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</si>
  <si>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</si>
  <si>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</si>
  <si>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</si>
  <si>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</si>
  <si>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</si>
  <si>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</si>
  <si>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</si>
  <si>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</si>
  <si>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</si>
  <si>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</si>
  <si>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</si>
  <si>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</si>
  <si>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</si>
  <si>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</si>
  <si>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</si>
  <si>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</si>
  <si>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</si>
  <si>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</si>
  <si>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</si>
  <si>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</si>
  <si>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</si>
  <si>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</si>
  <si>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</si>
  <si>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</si>
  <si>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</si>
  <si>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</si>
  <si>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</si>
  <si>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</si>
  <si>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</si>
  <si>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</si>
  <si>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</si>
  <si>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</si>
  <si>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</si>
  <si>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</si>
  <si>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</si>
  <si>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</si>
  <si>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</si>
  <si>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</si>
  <si>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</si>
  <si>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</si>
  <si>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</si>
  <si>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</si>
  <si>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</si>
  <si>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</si>
  <si>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</si>
  <si>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</si>
  <si>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</si>
  <si>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</si>
  <si>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</si>
  <si>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</si>
  <si>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</si>
  <si>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</si>
  <si>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</si>
  <si>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</si>
  <si>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</si>
  <si>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</si>
  <si>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</si>
  <si>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</si>
  <si>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</si>
  <si>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</si>
  <si>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</si>
  <si>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</si>
  <si>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</si>
  <si>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</si>
  <si>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</si>
  <si>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</si>
  <si>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</si>
  <si>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</si>
  <si>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</si>
  <si>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</si>
  <si>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</si>
  <si>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</si>
  <si>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</si>
  <si>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</si>
  <si>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</si>
  <si>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</si>
  <si>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</si>
  <si>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</si>
  <si>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</si>
  <si>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</si>
  <si>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</si>
  <si>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</si>
  <si>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</si>
  <si>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</si>
  <si>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</si>
  <si>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</si>
  <si>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</si>
  <si>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</si>
  <si>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</si>
  <si>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</si>
  <si>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</si>
  <si>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</si>
  <si>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</si>
  <si>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</si>
  <si>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</si>
  <si>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</si>
  <si>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</si>
  <si>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</si>
  <si>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</si>
  <si>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</si>
  <si>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</si>
  <si>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</si>
  <si>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</si>
  <si>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</si>
  <si>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</si>
  <si>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</si>
  <si>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</si>
  <si>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</si>
  <si>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</si>
  <si>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</si>
  <si>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</si>
  <si>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</si>
  <si>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</si>
  <si>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</si>
  <si>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</si>
  <si>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</si>
  <si>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</si>
  <si>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</si>
  <si>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</si>
  <si>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</si>
  <si>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</si>
  <si>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</si>
  <si>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</si>
  <si>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</si>
  <si>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</si>
  <si>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</si>
  <si>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</si>
  <si>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</si>
  <si>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</si>
  <si>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</si>
  <si>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</si>
  <si>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</si>
  <si>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</si>
  <si>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</si>
  <si>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</si>
  <si>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</si>
  <si>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</si>
  <si>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</si>
  <si>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</si>
  <si>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</si>
  <si>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</si>
  <si>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</si>
  <si>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</si>
  <si>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</si>
  <si>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</si>
  <si>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</si>
  <si>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</si>
  <si>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</si>
  <si>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</si>
  <si>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</si>
  <si>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</si>
  <si>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</si>
  <si>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</si>
  <si>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</si>
  <si>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</si>
  <si>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</si>
  <si>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</si>
  <si>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</si>
  <si>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</si>
  <si>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</si>
  <si>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</si>
  <si>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</si>
  <si>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</si>
  <si>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</si>
  <si>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</si>
  <si>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</si>
  <si>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</si>
  <si>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</si>
  <si>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</si>
  <si>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</si>
  <si>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</si>
  <si>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</si>
  <si>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</si>
  <si>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</si>
  <si>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</si>
  <si>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</si>
  <si>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</si>
  <si>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</si>
  <si>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</si>
  <si>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</si>
  <si>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</si>
  <si>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</si>
  <si>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</si>
  <si>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</si>
  <si>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</si>
  <si>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</si>
  <si>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</si>
  <si>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</si>
  <si>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</si>
  <si>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</si>
  <si>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</si>
  <si>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</si>
  <si>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</si>
  <si>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</si>
  <si>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</si>
  <si>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</si>
  <si>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</si>
  <si>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</si>
  <si>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</si>
  <si>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</si>
  <si>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</si>
  <si>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</si>
  <si>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</si>
  <si>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</si>
  <si>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</si>
  <si>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</si>
  <si>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</si>
  <si>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</si>
  <si>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</si>
  <si>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</si>
  <si>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</si>
  <si>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</si>
  <si>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</si>
  <si>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</si>
  <si>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</si>
  <si>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</si>
  <si>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</si>
  <si>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</si>
  <si>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</si>
  <si>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</si>
  <si>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</si>
  <si>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</si>
  <si>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</si>
  <si>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</si>
  <si>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</si>
  <si>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</si>
  <si>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</si>
  <si>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</si>
  <si>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</si>
  <si>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</si>
  <si>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</si>
  <si>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</si>
  <si>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</si>
  <si>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</si>
  <si>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</si>
  <si>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</si>
  <si>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</si>
  <si>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</si>
  <si>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</si>
  <si>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</si>
  <si>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</si>
  <si>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</si>
  <si>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</si>
  <si>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</si>
  <si>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</si>
  <si>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</si>
  <si>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</si>
  <si>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</si>
  <si>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</si>
  <si>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</si>
  <si>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</si>
  <si>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</si>
  <si>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</si>
  <si>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</si>
  <si>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</si>
  <si>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</si>
  <si>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</si>
  <si>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</si>
  <si>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</si>
  <si>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</si>
  <si>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</si>
  <si>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</si>
  <si>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</si>
  <si>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</si>
  <si>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</si>
  <si>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</si>
  <si>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</si>
  <si>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</si>
  <si>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</si>
  <si>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</si>
  <si>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</si>
  <si>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</si>
  <si>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</si>
  <si>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</si>
  <si>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</si>
  <si>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</si>
  <si>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</si>
  <si>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</si>
  <si>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</si>
  <si>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</si>
  <si>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</si>
  <si>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</si>
  <si>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</si>
  <si>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</si>
  <si>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</si>
  <si>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</si>
  <si>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</si>
  <si>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</si>
  <si>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</si>
  <si>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</si>
  <si>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</si>
  <si>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</si>
  <si>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</si>
  <si>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</si>
  <si>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</si>
  <si>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</si>
  <si>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</si>
  <si>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</si>
  <si>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</si>
  <si>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</si>
  <si>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</si>
  <si>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</si>
  <si>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</si>
  <si>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</si>
  <si>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</si>
  <si>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</si>
  <si>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</si>
  <si>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</si>
  <si>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</si>
  <si>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</si>
  <si>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</si>
  <si>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</si>
  <si>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</si>
  <si>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</si>
  <si>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</si>
  <si>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</si>
  <si>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</si>
  <si>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</si>
  <si>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</si>
  <si>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</si>
  <si>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</si>
  <si>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</si>
  <si>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</si>
  <si>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</si>
  <si>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</si>
  <si>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</si>
  <si>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</si>
  <si>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</si>
  <si>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</si>
  <si>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</si>
  <si>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</si>
  <si>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</si>
  <si>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</si>
  <si>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</si>
  <si>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</si>
  <si>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</si>
  <si>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</si>
  <si>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</si>
  <si>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</si>
  <si>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</si>
  <si>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</si>
  <si>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</si>
  <si>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</si>
  <si>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</si>
  <si>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</si>
  <si>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</si>
  <si>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</si>
  <si>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</si>
  <si>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</si>
  <si>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</si>
  <si>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</si>
  <si>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</si>
  <si>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</si>
  <si>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</si>
  <si>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</si>
  <si>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</si>
  <si>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</si>
  <si>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</si>
  <si>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</si>
  <si>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</si>
  <si>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</si>
  <si>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</si>
  <si>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</si>
  <si>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</si>
  <si>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</si>
  <si>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</si>
  <si>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</si>
  <si>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</si>
  <si>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</si>
  <si>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</si>
  <si>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</si>
  <si>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</si>
  <si>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</si>
  <si>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</si>
  <si>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</si>
  <si>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</si>
  <si>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</si>
  <si>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</si>
  <si>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</si>
  <si>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</si>
  <si>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</si>
  <si>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</si>
  <si>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</si>
  <si>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</si>
  <si>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</si>
  <si>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</si>
  <si>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</si>
  <si>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</si>
  <si>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</si>
  <si>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</si>
  <si>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</si>
  <si>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</si>
  <si>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</si>
  <si>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</si>
  <si>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</si>
  <si>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</si>
  <si>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</si>
  <si>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</si>
  <si>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</si>
  <si>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</si>
  <si>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</si>
  <si>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</si>
  <si>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</si>
  <si>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</si>
  <si>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</si>
  <si>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</si>
  <si>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</si>
  <si>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</si>
  <si>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</si>
  <si>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</si>
  <si>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</si>
  <si>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</si>
  <si>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</si>
  <si>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</si>
  <si>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</si>
  <si>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</si>
  <si>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</si>
  <si>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</si>
  <si>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</si>
  <si>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</si>
  <si>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</si>
  <si>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</si>
  <si>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</si>
  <si>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</si>
  <si>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</si>
  <si>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</si>
  <si>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</si>
  <si>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</si>
  <si>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</si>
  <si>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</si>
  <si>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</si>
  <si>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</si>
  <si>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</si>
  <si>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</si>
  <si>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</si>
  <si>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</si>
  <si>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</si>
  <si>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</si>
  <si>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</si>
  <si>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</si>
  <si>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</si>
  <si>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</si>
  <si>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</si>
  <si>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</si>
  <si>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</si>
  <si>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</si>
  <si>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</si>
  <si>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</si>
  <si>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</si>
  <si>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</si>
  <si>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</si>
  <si>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</si>
  <si>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</si>
  <si>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</si>
  <si>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</si>
  <si>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</si>
  <si>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</si>
  <si>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</si>
  <si>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</si>
  <si>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</si>
  <si>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</si>
  <si>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</si>
  <si>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</si>
  <si>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</si>
  <si>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</si>
  <si>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</si>
  <si>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</si>
  <si>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</si>
  <si>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</si>
  <si>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</si>
  <si>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</si>
  <si>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</si>
  <si>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</si>
  <si>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</si>
  <si>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</si>
  <si>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</si>
  <si>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</si>
  <si>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</si>
  <si>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</si>
  <si>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</si>
  <si>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</si>
  <si>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</si>
  <si>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</si>
  <si>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</si>
  <si>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</si>
  <si>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</si>
  <si>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</si>
  <si>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</si>
  <si>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</si>
  <si>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</si>
  <si>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</si>
  <si>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</si>
  <si>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</si>
  <si>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</si>
  <si>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</si>
  <si>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</si>
  <si>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</si>
  <si>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</si>
  <si>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</si>
  <si>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</si>
  <si>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</si>
  <si>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</si>
  <si>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</si>
  <si>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</si>
  <si>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</si>
  <si>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</si>
  <si>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</si>
  <si>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</si>
  <si>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</si>
  <si>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</si>
  <si>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</si>
  <si>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</si>
  <si>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</si>
  <si>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</si>
  <si>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</si>
  <si>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</si>
  <si>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</si>
  <si>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</si>
  <si>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</si>
  <si>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</si>
  <si>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</si>
  <si>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</si>
  <si>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</si>
  <si>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</si>
  <si>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</si>
  <si>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</si>
  <si>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</si>
  <si>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</si>
  <si>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</si>
  <si>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</si>
  <si>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</si>
  <si>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</si>
  <si>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</si>
  <si>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</si>
  <si>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</si>
  <si>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</si>
  <si>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</si>
  <si>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</si>
  <si>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</si>
  <si>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</si>
  <si>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</si>
  <si>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</si>
  <si>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</si>
  <si>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</si>
  <si>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</si>
  <si>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</si>
  <si>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</si>
  <si>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</si>
  <si>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</si>
  <si>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</si>
  <si>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</si>
  <si>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</si>
  <si>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</si>
  <si>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</si>
  <si>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</si>
  <si>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</si>
  <si>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</si>
  <si>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</si>
  <si>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</si>
  <si>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</si>
  <si>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</si>
  <si>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</si>
  <si>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</si>
  <si>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</si>
  <si>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</si>
  <si>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</si>
  <si>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</si>
  <si>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</si>
  <si>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</si>
  <si>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</si>
  <si>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</si>
  <si>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</si>
  <si>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</si>
  <si>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</si>
  <si>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</si>
  <si>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</si>
  <si>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</si>
  <si>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</si>
  <si>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</si>
  <si>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</si>
  <si>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</si>
  <si>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</si>
  <si>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</si>
  <si>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</si>
  <si>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</si>
  <si>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</si>
  <si>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</si>
  <si>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</si>
  <si>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</si>
  <si>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</si>
  <si>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</si>
  <si>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</si>
  <si>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</si>
  <si>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</si>
  <si>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</si>
  <si>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</si>
  <si>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</si>
  <si>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</si>
  <si>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</si>
  <si>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</si>
  <si>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</si>
  <si>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</si>
  <si>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</si>
  <si>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</si>
  <si>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</si>
  <si>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</si>
  <si>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</si>
  <si>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</si>
  <si>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</si>
  <si>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</si>
  <si>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</si>
  <si>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</si>
  <si>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</si>
  <si>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</si>
  <si>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</si>
  <si>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</si>
  <si>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</si>
  <si>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</si>
  <si>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</si>
  <si>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</si>
  <si>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</si>
  <si>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</si>
  <si>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</si>
  <si>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</si>
  <si>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</si>
  <si>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</si>
  <si>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</si>
  <si>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</si>
  <si>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</si>
  <si>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</si>
  <si>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</si>
  <si>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</si>
  <si>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</si>
  <si>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</si>
  <si>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</si>
  <si>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</si>
  <si>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</si>
  <si>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</si>
  <si>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</si>
  <si>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</si>
  <si>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</si>
  <si>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</si>
  <si>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</si>
  <si>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</si>
  <si>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</si>
  <si>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</si>
  <si>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</si>
  <si>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</si>
  <si>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</si>
  <si>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</si>
  <si>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</si>
  <si>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</si>
  <si>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</si>
  <si>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</si>
  <si>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</si>
  <si>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</si>
  <si>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</si>
  <si>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</si>
  <si>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</si>
  <si>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</si>
  <si>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</si>
  <si>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</si>
  <si>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</si>
  <si>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</si>
  <si>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</si>
  <si>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</si>
  <si>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</si>
  <si>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</si>
  <si>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</si>
  <si>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</si>
  <si>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</si>
  <si>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</si>
  <si>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</si>
  <si>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</si>
  <si>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</si>
  <si>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</si>
  <si>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</si>
  <si>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</si>
  <si>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</si>
  <si>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</si>
  <si>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</si>
  <si>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</si>
  <si>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</si>
  <si>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</si>
  <si>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</si>
  <si>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</si>
  <si>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</si>
  <si>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</si>
  <si>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</si>
  <si>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</si>
  <si>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</si>
  <si>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</si>
  <si>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</si>
  <si>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</si>
  <si>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</si>
  <si>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</si>
  <si>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</si>
  <si>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</si>
  <si>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</si>
  <si>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</si>
  <si>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</si>
  <si>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</si>
  <si>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</si>
  <si>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</si>
  <si>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</si>
  <si>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</si>
  <si>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</si>
  <si>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</si>
  <si>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</si>
  <si>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</si>
  <si>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</si>
  <si>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</si>
  <si>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</si>
  <si>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</si>
  <si>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</si>
  <si>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</si>
  <si>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</si>
  <si>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</si>
  <si>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</si>
  <si>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</si>
  <si>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</si>
  <si>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</si>
  <si>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</si>
  <si>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</si>
  <si>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</si>
  <si>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</si>
  <si>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</si>
  <si>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</si>
  <si>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</si>
  <si>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</si>
  <si>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</si>
  <si>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</si>
  <si>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</si>
  <si>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</si>
  <si>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</si>
  <si>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</si>
  <si>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</si>
  <si>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</si>
  <si>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</si>
  <si>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</si>
  <si>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</si>
  <si>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</si>
  <si>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</si>
  <si>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</si>
  <si>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</si>
  <si>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</si>
  <si>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</si>
  <si>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</si>
  <si>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</si>
  <si>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</si>
  <si>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</si>
  <si>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</si>
  <si>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</si>
  <si>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</si>
  <si>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</si>
  <si>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</si>
  <si>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</si>
  <si>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</si>
  <si>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</si>
  <si>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</si>
  <si>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</si>
  <si>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</si>
  <si>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</si>
  <si>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</si>
  <si>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</si>
  <si>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</si>
  <si>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</si>
  <si>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</si>
  <si>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</si>
  <si>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</si>
  <si>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</si>
  <si>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</si>
  <si>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</si>
  <si>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</si>
  <si>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</si>
  <si>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</si>
  <si>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</si>
  <si>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</si>
  <si>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</si>
  <si>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</si>
  <si>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</si>
  <si>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</si>
  <si>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</si>
  <si>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</si>
  <si>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</si>
  <si>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</si>
  <si>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</si>
  <si>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</si>
  <si>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</si>
  <si>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</si>
  <si>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</si>
  <si>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</si>
  <si>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</si>
  <si>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</si>
  <si>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</si>
  <si>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</si>
  <si>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</si>
  <si>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</si>
  <si>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</si>
  <si>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</si>
  <si>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</si>
  <si>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</si>
  <si>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</si>
  <si>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</si>
  <si>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</si>
  <si>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</si>
  <si>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</si>
  <si>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</si>
  <si>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</si>
  <si>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</si>
  <si>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</si>
  <si>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</si>
  <si>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</si>
  <si>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</si>
  <si>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</si>
  <si>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</si>
  <si>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</si>
  <si>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</si>
  <si>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</si>
  <si>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</si>
  <si>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</si>
  <si>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</si>
  <si>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</si>
  <si>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</si>
  <si>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</si>
  <si>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</si>
  <si>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</si>
  <si>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</si>
  <si>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</si>
  <si>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</si>
  <si>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</si>
  <si>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</si>
  <si>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</si>
  <si>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</si>
  <si>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</si>
  <si>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</si>
  <si>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</si>
  <si>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</si>
  <si>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</si>
  <si>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</si>
  <si>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</si>
  <si>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</si>
  <si>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</si>
  <si>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</si>
  <si>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</si>
  <si>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</si>
  <si>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</si>
  <si>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</si>
  <si>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</si>
  <si>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</si>
  <si>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</si>
  <si>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</si>
  <si>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</si>
  <si>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</si>
  <si>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</si>
  <si>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</si>
  <si>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</si>
  <si>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</si>
  <si>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</si>
  <si>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</si>
  <si>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</si>
  <si>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</si>
  <si>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</si>
  <si>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</si>
  <si>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</si>
  <si>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</si>
  <si>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</si>
  <si>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</si>
  <si>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</si>
  <si>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</si>
  <si>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</si>
  <si>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</si>
  <si>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</si>
  <si>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</si>
  <si>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</si>
  <si>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</si>
  <si>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</si>
  <si>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</si>
  <si>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</si>
  <si>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</si>
  <si>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</si>
  <si>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</si>
  <si>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</si>
  <si>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</si>
  <si>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</si>
  <si>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</si>
  <si>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</si>
  <si>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</si>
  <si>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</si>
  <si>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</si>
  <si>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</si>
  <si>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</si>
  <si>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</si>
  <si>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</si>
  <si>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</si>
  <si>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</si>
  <si>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</si>
  <si>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</si>
  <si>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</si>
  <si>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</si>
  <si>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</si>
  <si>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</si>
  <si>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</si>
  <si>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</si>
  <si>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</si>
  <si>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</si>
  <si>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</si>
  <si>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</si>
  <si>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</si>
  <si>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</si>
  <si>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</si>
  <si>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</si>
  <si>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</si>
  <si>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</si>
  <si>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</si>
  <si>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</si>
  <si>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</si>
  <si>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</si>
  <si>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</si>
  <si>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</si>
  <si>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</si>
  <si>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</si>
  <si>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</si>
  <si>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</si>
  <si>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</si>
  <si>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</si>
  <si>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</si>
  <si>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</si>
  <si>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</si>
  <si>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</si>
  <si>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</si>
  <si>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</si>
  <si>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</si>
  <si>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</si>
  <si>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</si>
  <si>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</si>
  <si>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</si>
  <si>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</si>
  <si>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</si>
  <si>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</si>
  <si>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</si>
  <si>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</si>
  <si>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</si>
  <si>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</si>
  <si>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</si>
  <si>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</si>
  <si>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</si>
  <si>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</si>
  <si>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</si>
  <si>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</si>
  <si>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</si>
  <si>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</si>
  <si>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</si>
  <si>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</si>
  <si>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</si>
  <si>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</si>
  <si>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</si>
  <si>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</si>
  <si>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</si>
  <si>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</si>
  <si>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</si>
  <si>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</si>
  <si>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</si>
  <si>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</si>
  <si>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</si>
  <si>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</si>
  <si>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</si>
  <si>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</si>
  <si>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</si>
  <si>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</si>
  <si>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</si>
  <si>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</si>
  <si>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</si>
  <si>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</si>
  <si>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</si>
  <si>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</si>
  <si>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</si>
  <si>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</si>
  <si>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</si>
  <si>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</si>
  <si>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</si>
  <si>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</si>
  <si>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</si>
  <si>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</si>
  <si>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</si>
  <si>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</si>
  <si>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</si>
  <si>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</si>
  <si>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</si>
  <si>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</si>
  <si>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</si>
  <si>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</si>
  <si>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</si>
  <si>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</si>
  <si>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</si>
  <si>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</si>
  <si>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</si>
  <si>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</si>
  <si>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</si>
  <si>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</si>
  <si>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</si>
  <si>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</si>
  <si>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</si>
  <si>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</si>
  <si>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</si>
  <si>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</si>
  <si>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</si>
  <si>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</si>
  <si>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</si>
  <si>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</si>
  <si>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</si>
  <si>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</si>
  <si>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</si>
  <si>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</si>
  <si>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</si>
  <si>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</si>
  <si>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</si>
  <si>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</si>
  <si>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</si>
  <si>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</si>
  <si>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</si>
  <si>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</si>
  <si>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</si>
  <si>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</si>
  <si>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</si>
  <si>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</si>
  <si>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</si>
  <si>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</si>
  <si>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</si>
  <si>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</si>
  <si>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</si>
  <si>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</si>
  <si>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</si>
  <si>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</si>
  <si>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</si>
  <si>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</si>
  <si>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</si>
  <si>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</si>
  <si>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</si>
  <si>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</si>
  <si>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</si>
  <si>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</si>
  <si>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</si>
  <si>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</si>
  <si>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</si>
  <si>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</si>
  <si>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</si>
  <si>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</si>
  <si>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</si>
  <si>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</si>
  <si>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</si>
  <si>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</si>
  <si>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</si>
  <si>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</si>
  <si>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</si>
  <si>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</si>
  <si>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</si>
  <si>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</si>
  <si>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</si>
  <si>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</si>
  <si>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</si>
  <si>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</si>
  <si>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</si>
  <si>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</si>
  <si>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</si>
  <si>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</si>
  <si>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</si>
  <si>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</si>
  <si>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</si>
  <si>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</si>
  <si>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</si>
  <si>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</si>
  <si>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</si>
  <si>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</si>
  <si>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</si>
  <si>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</si>
  <si>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</si>
  <si>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</si>
  <si>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</si>
  <si>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</si>
  <si>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</si>
  <si>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</si>
  <si>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</si>
  <si>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</si>
  <si>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</si>
  <si>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</si>
  <si>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</si>
  <si>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</si>
  <si>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</si>
  <si>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</si>
  <si>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</si>
  <si>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</si>
  <si>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</si>
  <si>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</si>
  <si>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</si>
  <si>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</si>
  <si>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</si>
  <si>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</si>
  <si>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</si>
  <si>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</si>
  <si>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</si>
  <si>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</si>
  <si>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</si>
  <si>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</si>
  <si>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</si>
  <si>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</si>
  <si>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</si>
  <si>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</si>
  <si>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</si>
  <si>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</si>
  <si>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</si>
  <si>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</si>
  <si>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</si>
  <si>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</si>
  <si>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</si>
  <si>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</si>
  <si>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</si>
  <si>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</si>
  <si>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</si>
  <si>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</si>
  <si>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</si>
  <si>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</si>
  <si>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</si>
  <si>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</si>
  <si>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</si>
  <si>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</si>
  <si>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</si>
  <si>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</si>
  <si>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</si>
  <si>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</si>
  <si>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</si>
  <si>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</si>
  <si>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</si>
  <si>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</si>
  <si>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</si>
  <si>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</si>
  <si>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</si>
  <si>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</si>
  <si>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</si>
  <si>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</si>
  <si>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</si>
  <si>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</si>
  <si>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</si>
  <si>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</si>
  <si>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</si>
  <si>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</si>
  <si>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</si>
  <si>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</si>
  <si>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</si>
  <si>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</si>
  <si>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</si>
  <si>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</si>
  <si>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</si>
  <si>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</si>
  <si>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</si>
  <si>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</si>
  <si>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</si>
  <si>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</si>
  <si>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</si>
  <si>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</si>
  <si>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</si>
  <si>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</si>
  <si>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</si>
  <si>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</si>
  <si>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</si>
  <si>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</si>
  <si>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</si>
  <si>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</si>
  <si>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</si>
  <si>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</si>
  <si>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</si>
  <si>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</si>
  <si>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</si>
  <si>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</si>
  <si>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</si>
  <si>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</si>
  <si>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</si>
  <si>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</si>
  <si>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</si>
  <si>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</si>
  <si>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</si>
  <si>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</si>
  <si>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</si>
  <si>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</si>
  <si>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</si>
  <si>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</si>
  <si>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</si>
  <si>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</si>
  <si>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</si>
  <si>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</si>
  <si>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</si>
  <si>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</si>
  <si>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</si>
  <si>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</si>
  <si>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</si>
  <si>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</si>
  <si>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</si>
  <si>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</si>
  <si>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</si>
  <si>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</si>
  <si>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</si>
  <si>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</si>
  <si>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</si>
  <si>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</si>
  <si>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</si>
  <si>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</si>
  <si>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</si>
  <si>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</si>
  <si>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</si>
  <si>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</si>
  <si>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</si>
  <si>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</si>
  <si>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</si>
  <si>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</si>
  <si>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</si>
  <si>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</si>
  <si>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</si>
  <si>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</si>
  <si>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</si>
  <si>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</si>
  <si>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</si>
  <si>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</si>
  <si>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</si>
  <si>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</si>
  <si>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</si>
  <si>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</si>
  <si>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</si>
  <si>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</si>
  <si>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</si>
  <si>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</si>
  <si>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</si>
  <si>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</si>
  <si>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</si>
  <si>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</si>
  <si>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</si>
  <si>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</si>
  <si>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</si>
  <si>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</si>
  <si>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</si>
  <si>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</si>
  <si>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</si>
  <si>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</si>
  <si>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</si>
  <si>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</si>
  <si>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</si>
  <si>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</si>
  <si>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</si>
  <si>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</si>
  <si>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</si>
  <si>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</si>
  <si>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</si>
  <si>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</si>
  <si>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</si>
  <si>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</si>
  <si>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</si>
  <si>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</si>
  <si>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</si>
  <si>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</si>
  <si>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</si>
  <si>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</si>
  <si>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</si>
  <si>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</si>
  <si>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</si>
  <si>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</si>
  <si>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</si>
  <si>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</si>
  <si>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</si>
  <si>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</si>
  <si>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</si>
  <si>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</si>
  <si>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</si>
  <si>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</si>
  <si>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</si>
  <si>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</si>
  <si>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</si>
  <si>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</si>
  <si>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</si>
  <si>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</si>
  <si>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</si>
  <si>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</si>
  <si>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</si>
  <si>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</si>
  <si>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</si>
  <si>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</si>
  <si>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</si>
  <si>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</si>
  <si>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</si>
  <si>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</si>
  <si>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</si>
  <si>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</si>
  <si>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</si>
  <si>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</si>
  <si>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</si>
  <si>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</si>
  <si>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</si>
  <si>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</si>
  <si>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</si>
  <si>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</si>
  <si>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</si>
  <si>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</si>
  <si>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</si>
  <si>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</si>
  <si>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</si>
  <si>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</si>
  <si>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</si>
  <si>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</si>
  <si>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</si>
  <si>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</si>
  <si>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</si>
  <si>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</si>
  <si>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</si>
  <si>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</si>
  <si>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</si>
  <si>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</si>
  <si>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</si>
  <si>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</si>
  <si>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</si>
  <si>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</si>
  <si>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</si>
  <si>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</si>
  <si>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</si>
  <si>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</si>
  <si>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</si>
  <si>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</si>
  <si>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</si>
  <si>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</si>
  <si>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</si>
  <si>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</si>
  <si>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</si>
  <si>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</si>
  <si>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</si>
  <si>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</si>
  <si>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</si>
  <si>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</si>
  <si>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</si>
  <si>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</si>
  <si>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</si>
  <si>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</si>
  <si>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</si>
  <si>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</si>
  <si>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</si>
  <si>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</si>
  <si>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</si>
  <si>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</si>
  <si>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</si>
  <si>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</si>
  <si>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</si>
  <si>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</si>
  <si>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</si>
  <si>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</si>
  <si>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</si>
  <si>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</si>
  <si>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</si>
  <si>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</si>
  <si>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</si>
  <si>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</si>
  <si>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</si>
  <si>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</si>
  <si>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</si>
  <si>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</si>
  <si>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</si>
  <si>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</si>
  <si>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</si>
  <si>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</si>
  <si>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</si>
  <si>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</si>
  <si>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</si>
  <si>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</si>
  <si>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</si>
  <si>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</si>
  <si>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</si>
  <si>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</si>
  <si>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</si>
  <si>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</si>
  <si>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</si>
  <si>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</si>
  <si>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</si>
  <si>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</si>
  <si>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</si>
  <si>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</si>
  <si>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</si>
  <si>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</si>
  <si>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</si>
  <si>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</si>
  <si>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</si>
  <si>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</si>
  <si>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</si>
  <si>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</si>
  <si>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</si>
  <si>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</si>
  <si>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</si>
  <si>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</si>
  <si>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</si>
  <si>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</si>
  <si>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</si>
  <si>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</si>
  <si>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</si>
  <si>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</si>
  <si>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</si>
  <si>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</si>
  <si>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</si>
  <si>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</si>
  <si>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</si>
  <si>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</si>
  <si>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</si>
  <si>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</si>
  <si>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</si>
  <si>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</si>
  <si>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</si>
  <si>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</si>
  <si>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</si>
  <si>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</si>
  <si>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</si>
  <si>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</si>
  <si>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</si>
  <si>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</si>
  <si>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</si>
  <si>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</si>
  <si>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</si>
  <si>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</si>
  <si>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</si>
  <si>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</si>
  <si>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</si>
  <si>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</si>
  <si>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</si>
  <si>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</si>
  <si>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</si>
  <si>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</si>
  <si>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</si>
  <si>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</si>
  <si>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</si>
  <si>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</si>
  <si>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</si>
  <si>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</si>
  <si>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</si>
  <si>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</si>
  <si>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</si>
  <si>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</si>
  <si>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</si>
  <si>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</si>
  <si>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</si>
  <si>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</si>
  <si>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</si>
  <si>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</si>
  <si>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</si>
  <si>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</si>
  <si>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</si>
  <si>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</si>
  <si>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</si>
  <si>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</si>
  <si>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</si>
  <si>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</si>
  <si>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</si>
  <si>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</si>
  <si>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</si>
  <si>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</si>
  <si>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</si>
  <si>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</si>
  <si>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</si>
  <si>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</si>
  <si>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</si>
  <si>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</si>
  <si>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</si>
  <si>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</si>
  <si>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</si>
  <si>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</si>
  <si>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</si>
  <si>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</si>
  <si>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</si>
  <si>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</si>
  <si>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</si>
  <si>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</si>
  <si>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</si>
  <si>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</si>
  <si>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</si>
  <si>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</si>
  <si>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</si>
  <si>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</si>
  <si>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</si>
  <si>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</si>
  <si>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</si>
  <si>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</si>
  <si>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</si>
  <si>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</si>
  <si>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</si>
  <si>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</si>
  <si>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</si>
  <si>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</si>
  <si>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</si>
  <si>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</si>
  <si>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</si>
  <si>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</si>
  <si>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</si>
  <si>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</si>
  <si>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</si>
  <si>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</si>
  <si>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</si>
  <si>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</si>
  <si>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</si>
  <si>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</si>
  <si>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</si>
  <si>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</si>
  <si>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</si>
  <si>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</si>
  <si>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</si>
  <si>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</si>
  <si>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</si>
  <si>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</si>
  <si>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</si>
  <si>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</si>
  <si>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</si>
  <si>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</si>
  <si>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</si>
  <si>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</si>
  <si>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</si>
  <si>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</si>
  <si>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</si>
  <si>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</si>
  <si>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</si>
  <si>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</si>
  <si>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</si>
  <si>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</si>
  <si>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</si>
  <si>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</si>
  <si>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</si>
  <si>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</si>
  <si>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</si>
  <si>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</si>
  <si>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</si>
  <si>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</si>
  <si>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</si>
  <si>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</si>
  <si>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</si>
  <si>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</si>
  <si>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</si>
  <si>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</si>
  <si>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</si>
  <si>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</si>
  <si>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</si>
  <si>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</si>
  <si>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</si>
  <si>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</si>
  <si>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</si>
  <si>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</si>
  <si>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</si>
  <si>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</si>
  <si>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</si>
  <si>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</si>
  <si>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</si>
  <si>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</si>
  <si>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</si>
  <si>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</si>
  <si>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</si>
  <si>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</si>
  <si>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</si>
  <si>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</si>
  <si>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</si>
  <si>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</si>
  <si>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</si>
  <si>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</si>
  <si>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</si>
  <si>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</si>
  <si>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</si>
  <si>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</si>
  <si>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</si>
  <si>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</si>
  <si>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</si>
  <si>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</si>
  <si>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</si>
  <si>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</si>
  <si>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</si>
  <si>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</si>
  <si>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</si>
  <si>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</si>
  <si>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</si>
  <si>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</si>
  <si>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</si>
  <si>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</si>
  <si>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</si>
  <si>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</si>
  <si>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</si>
  <si>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</si>
  <si>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</si>
  <si>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</si>
  <si>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</si>
  <si>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</si>
  <si>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</si>
  <si>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</si>
  <si>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</si>
  <si>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</si>
  <si>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</si>
  <si>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</si>
  <si>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</si>
  <si>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</si>
  <si>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</si>
  <si>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</si>
  <si>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</si>
  <si>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</si>
  <si>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</si>
  <si>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</si>
  <si>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</si>
  <si>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</si>
  <si>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</si>
  <si>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</si>
  <si>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</si>
  <si>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</si>
  <si>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</si>
  <si>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</si>
  <si>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</si>
  <si>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</si>
  <si>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</si>
  <si>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</si>
  <si>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</si>
  <si>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</si>
  <si>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</si>
  <si>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</si>
  <si>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</si>
  <si>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</si>
  <si>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</si>
  <si>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</si>
  <si>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</si>
  <si>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</si>
  <si>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</si>
  <si>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</si>
  <si>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</si>
  <si>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</si>
  <si>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</si>
  <si>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</si>
  <si>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</si>
  <si>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</si>
  <si>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</si>
  <si>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</si>
  <si>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</si>
  <si>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</si>
  <si>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</si>
  <si>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</si>
  <si>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</si>
  <si>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</si>
  <si>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</si>
  <si>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</si>
  <si>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</si>
  <si>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</si>
  <si>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</si>
  <si>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</si>
  <si>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</si>
  <si>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</si>
  <si>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</si>
  <si>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</si>
  <si>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</si>
  <si>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</si>
  <si>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</si>
  <si>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</si>
  <si>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</si>
  <si>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</si>
  <si>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</si>
  <si>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</si>
  <si>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</si>
  <si>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</si>
  <si>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</si>
  <si>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</si>
  <si>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</si>
  <si>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</si>
  <si>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</si>
  <si>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</si>
  <si>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</si>
  <si>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</si>
  <si>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</si>
  <si>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</si>
  <si>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</si>
  <si>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</si>
  <si>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</si>
  <si>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</si>
  <si>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</si>
  <si>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</si>
  <si>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</si>
  <si>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</si>
  <si>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</si>
  <si>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</si>
  <si>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</si>
  <si>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</si>
  <si>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</si>
  <si>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</si>
  <si>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</si>
  <si>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</si>
  <si>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</si>
  <si>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</si>
  <si>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</si>
  <si>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</si>
  <si>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</si>
  <si>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</si>
  <si>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</si>
  <si>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</si>
  <si>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</si>
  <si>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</si>
  <si>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</si>
  <si>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</si>
  <si>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</si>
  <si>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</si>
  <si>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</si>
  <si>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</si>
  <si>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</si>
  <si>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</si>
  <si>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</si>
  <si>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</si>
  <si>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</si>
  <si>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</si>
  <si>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</si>
  <si>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</si>
  <si>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</si>
  <si>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</si>
  <si>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</si>
  <si>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</si>
  <si>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</si>
  <si>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</si>
  <si>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</si>
  <si>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</si>
  <si>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</si>
  <si>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</si>
  <si>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</si>
  <si>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</si>
  <si>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</si>
  <si>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</si>
  <si>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</si>
  <si>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</si>
  <si>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</si>
  <si>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</si>
  <si>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</si>
  <si>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</si>
  <si>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</si>
  <si>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</si>
  <si>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</si>
  <si>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</si>
  <si>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</si>
  <si>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</si>
  <si>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</si>
  <si>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</si>
  <si>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</si>
  <si>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</si>
  <si>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</si>
  <si>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</si>
  <si>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</si>
  <si>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</si>
  <si>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</si>
  <si>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</si>
  <si>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</si>
  <si>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</si>
  <si>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</si>
  <si>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</si>
  <si>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</si>
  <si>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</si>
  <si>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</si>
  <si>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</si>
  <si>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</si>
  <si>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</si>
  <si>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</si>
  <si>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</si>
  <si>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</si>
  <si>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</si>
  <si>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</si>
  <si>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</si>
  <si>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</si>
  <si>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</si>
  <si>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</si>
  <si>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</si>
  <si>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</si>
  <si>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</si>
  <si>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</si>
  <si>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</si>
  <si>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</si>
  <si>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</si>
  <si>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</si>
  <si>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</si>
  <si>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</si>
  <si>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</si>
  <si>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</si>
  <si>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</si>
  <si>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</si>
  <si>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</si>
  <si>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</si>
  <si>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</si>
  <si>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</si>
  <si>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</si>
  <si>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</si>
  <si>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</si>
  <si>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</si>
  <si>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</si>
  <si>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</si>
  <si>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</si>
  <si>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</si>
  <si>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</si>
  <si>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</si>
  <si>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</si>
  <si>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</si>
  <si>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</si>
  <si>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</si>
  <si>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</si>
  <si>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</si>
  <si>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</si>
  <si>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</si>
  <si>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</si>
  <si>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</si>
  <si>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</si>
  <si>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</si>
  <si>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</si>
  <si>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</si>
  <si>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</si>
  <si>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</si>
  <si>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</si>
  <si>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</si>
  <si>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</si>
  <si>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</si>
  <si>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</si>
  <si>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</si>
  <si>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</si>
  <si>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</si>
  <si>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</si>
  <si>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</si>
  <si>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</si>
  <si>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</si>
  <si>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</si>
  <si>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</si>
  <si>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</si>
  <si>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</si>
  <si>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</si>
  <si>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</si>
  <si>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</si>
  <si>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</si>
  <si>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</si>
  <si>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</si>
  <si>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</si>
  <si>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</si>
  <si>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</si>
  <si>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</si>
  <si>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</si>
  <si>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</si>
  <si>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</si>
  <si>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</si>
  <si>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</si>
  <si>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</si>
  <si>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</si>
  <si>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</si>
  <si>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</si>
  <si>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</si>
  <si>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</si>
  <si>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</si>
  <si>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</si>
  <si>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</si>
  <si>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</si>
  <si>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</si>
  <si>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</si>
  <si>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</si>
  <si>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</si>
  <si>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</si>
  <si>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</si>
  <si>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</si>
  <si>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</si>
  <si>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</si>
  <si>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</si>
  <si>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</si>
  <si>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</si>
  <si>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</si>
  <si>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</si>
  <si>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</si>
  <si>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</si>
  <si>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</si>
  <si>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</si>
  <si>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</si>
  <si>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</si>
  <si>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</si>
  <si>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</si>
  <si>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</si>
  <si>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</si>
  <si>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</si>
  <si>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</si>
  <si>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</si>
  <si>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</si>
  <si>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</si>
  <si>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</si>
  <si>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</si>
  <si>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</si>
  <si>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</si>
  <si>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</si>
  <si>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</si>
  <si>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</si>
  <si>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</si>
  <si>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</si>
  <si>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</si>
  <si>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</si>
  <si>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</si>
  <si>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</si>
  <si>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</si>
  <si>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</si>
  <si>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</si>
  <si>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</si>
  <si>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</si>
  <si>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</si>
  <si>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</si>
  <si>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</si>
  <si>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</si>
  <si>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</si>
  <si>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</si>
  <si>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</si>
  <si>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</si>
  <si>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</si>
  <si>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</si>
  <si>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</si>
  <si>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</si>
  <si>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</si>
  <si>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</si>
  <si>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</si>
  <si>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</si>
  <si>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</si>
  <si>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</si>
  <si>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</si>
  <si>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</si>
  <si>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</si>
  <si>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</si>
  <si>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</si>
  <si>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</si>
  <si>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</si>
  <si>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</si>
  <si>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</si>
  <si>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</si>
  <si>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</si>
  <si>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</si>
  <si>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</si>
  <si>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</si>
  <si>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</si>
  <si>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</si>
  <si>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</si>
  <si>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</si>
  <si>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</si>
  <si>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</si>
  <si>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</si>
  <si>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</si>
  <si>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</si>
  <si>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</si>
  <si>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</si>
  <si>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</si>
  <si>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</si>
  <si>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</si>
  <si>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</si>
  <si>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</si>
  <si>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</si>
  <si>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</si>
  <si>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</si>
  <si>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</si>
  <si>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</si>
  <si>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</si>
  <si>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</si>
  <si>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</si>
  <si>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</si>
  <si>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</si>
  <si>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</si>
  <si>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</si>
  <si>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</si>
  <si>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</si>
  <si>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</si>
  <si>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</si>
  <si>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</si>
  <si>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</si>
  <si>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</si>
  <si>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</si>
  <si>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</si>
  <si>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</si>
  <si>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</si>
  <si>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</si>
  <si>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</si>
  <si>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</si>
  <si>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</si>
  <si>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</si>
  <si>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</si>
  <si>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</si>
  <si>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</si>
  <si>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</si>
  <si>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</si>
  <si>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</si>
  <si>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</si>
  <si>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</si>
  <si>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</si>
  <si>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</si>
  <si>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</si>
  <si>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</si>
  <si>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</si>
  <si>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</si>
  <si>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</si>
  <si>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</si>
  <si>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</si>
  <si>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</si>
  <si>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</si>
  <si>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</si>
  <si>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</si>
  <si>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</si>
  <si>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</si>
  <si>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</si>
  <si>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</si>
  <si>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</si>
  <si>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</si>
  <si>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</si>
  <si>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</si>
  <si>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</si>
  <si>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</si>
  <si>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</si>
  <si>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</si>
  <si>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</si>
  <si>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</si>
  <si>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</si>
  <si>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</si>
  <si>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</si>
  <si>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</si>
  <si>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</si>
  <si>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</si>
  <si>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</si>
  <si>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</si>
  <si>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</si>
  <si>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</si>
  <si>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</si>
  <si>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</si>
  <si>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</si>
  <si>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</si>
  <si>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</si>
  <si>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</si>
  <si>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</si>
  <si>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</si>
  <si>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</si>
  <si>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</si>
  <si>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</si>
  <si>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</si>
  <si>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</si>
  <si>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</si>
  <si>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</si>
  <si>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</si>
  <si>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</si>
  <si>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</si>
  <si>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</si>
  <si>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</si>
  <si>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</si>
  <si>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</si>
  <si>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</si>
  <si>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</si>
  <si>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</si>
  <si>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</si>
  <si>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</si>
  <si>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</si>
  <si>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</si>
  <si>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</si>
  <si>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</si>
  <si>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</si>
  <si>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</si>
  <si>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</si>
  <si>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</si>
  <si>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</si>
  <si>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</si>
  <si>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</si>
  <si>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</si>
  <si>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</si>
  <si>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</si>
  <si>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</si>
  <si>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</si>
  <si>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</si>
  <si>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</si>
  <si>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</si>
  <si>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</si>
  <si>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</si>
  <si>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</si>
  <si>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</si>
  <si>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</si>
  <si>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</si>
  <si>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</si>
  <si>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</si>
  <si>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</si>
  <si>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</si>
  <si>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</si>
  <si>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</si>
  <si>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</si>
  <si>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</si>
  <si>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</si>
  <si>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</si>
  <si>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</si>
  <si>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</si>
  <si>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</si>
  <si>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</si>
  <si>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</si>
  <si>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</si>
  <si>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</si>
  <si>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</si>
  <si>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</si>
  <si>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</si>
  <si>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</si>
  <si>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</si>
  <si>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</si>
  <si>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</si>
  <si>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</si>
  <si>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</si>
  <si>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</si>
  <si>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</si>
  <si>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</si>
  <si>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</si>
  <si>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</si>
  <si>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</si>
  <si>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</si>
  <si>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</si>
  <si>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</si>
  <si>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</si>
  <si>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</si>
  <si>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</si>
  <si>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</si>
  <si>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</si>
  <si>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</si>
  <si>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</si>
  <si>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</si>
  <si>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</si>
  <si>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</si>
  <si>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</si>
  <si>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</si>
  <si>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</si>
  <si>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</si>
  <si>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</si>
  <si>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</si>
  <si>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</si>
  <si>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</si>
  <si>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</si>
  <si>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</si>
  <si>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</si>
  <si>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</si>
  <si>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</si>
  <si>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</si>
  <si>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</si>
  <si>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</si>
  <si>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</si>
  <si>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</si>
  <si>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</si>
  <si>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</si>
  <si>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</si>
  <si>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</si>
  <si>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</si>
  <si>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</si>
  <si>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</si>
  <si>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</si>
  <si>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</si>
  <si>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</si>
  <si>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</si>
  <si>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</si>
  <si>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</si>
  <si>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</si>
  <si>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</si>
  <si>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</si>
  <si>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</si>
  <si>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</si>
  <si>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</si>
  <si>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</si>
  <si>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</si>
  <si>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</si>
  <si>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</si>
  <si>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</si>
  <si>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</si>
  <si>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</si>
  <si>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</si>
  <si>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</si>
  <si>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</si>
  <si>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</si>
  <si>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</si>
  <si>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</si>
  <si>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</si>
  <si>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</si>
  <si>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</si>
  <si>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</si>
  <si>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</si>
  <si>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</si>
  <si>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</si>
  <si>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</si>
  <si>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</si>
  <si>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</si>
  <si>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</si>
  <si>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</si>
  <si>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</si>
  <si>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</si>
  <si>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</si>
  <si>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</si>
  <si>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</si>
  <si>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</si>
  <si>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</si>
  <si>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</si>
  <si>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</si>
  <si>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</si>
  <si>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</si>
  <si>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</si>
  <si>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</si>
  <si>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</si>
  <si>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</si>
  <si>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</si>
  <si>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</si>
  <si>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</si>
  <si>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</si>
  <si>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</si>
  <si>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</si>
  <si>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</si>
  <si>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</si>
  <si>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</si>
  <si>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</si>
  <si>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</si>
  <si>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</si>
  <si>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</si>
  <si>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</si>
  <si>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</si>
  <si>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</si>
  <si>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</si>
  <si>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</si>
  <si>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</si>
  <si>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</si>
  <si>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</si>
  <si>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</si>
  <si>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</si>
  <si>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</si>
  <si>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</si>
  <si>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</si>
  <si>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</si>
  <si>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</si>
  <si>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</si>
  <si>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</si>
  <si>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</si>
  <si>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</si>
  <si>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</si>
  <si>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</si>
  <si>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</si>
  <si>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</si>
  <si>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</si>
  <si>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</si>
  <si>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</si>
  <si>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</si>
  <si>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</si>
  <si>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</si>
  <si>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</si>
  <si>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</si>
  <si>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</si>
  <si>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</si>
  <si>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</si>
  <si>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</si>
  <si>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</si>
  <si>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</si>
  <si>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</si>
  <si>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</si>
  <si>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</si>
  <si>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</si>
  <si>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</si>
  <si>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</si>
  <si>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</si>
  <si>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</si>
  <si>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</si>
  <si>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</si>
  <si>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</si>
  <si>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</si>
  <si>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</si>
  <si>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</si>
  <si>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</si>
  <si>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</si>
  <si>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</si>
  <si>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</si>
  <si>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</si>
  <si>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</si>
  <si>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</si>
  <si>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</si>
  <si>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</si>
  <si>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</si>
  <si>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</si>
  <si>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</si>
  <si>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</si>
  <si>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</si>
  <si>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</si>
  <si>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</si>
  <si>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</si>
  <si>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</si>
  <si>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</si>
  <si>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</si>
  <si>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</si>
  <si>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</si>
  <si>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</si>
  <si>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</si>
  <si>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</si>
  <si>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</si>
  <si>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</si>
  <si>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</si>
  <si>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</si>
  <si>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</si>
  <si>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</si>
  <si>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</si>
  <si>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</si>
  <si>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</si>
  <si>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</si>
  <si>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</si>
  <si>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</si>
  <si>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</si>
  <si>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</si>
  <si>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</si>
  <si>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</si>
  <si>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</si>
  <si>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</si>
  <si>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</si>
  <si>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</si>
  <si>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</si>
  <si>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</si>
  <si>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</si>
  <si>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</si>
  <si>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</si>
  <si>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</si>
  <si>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</si>
  <si>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</si>
  <si>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</si>
  <si>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</si>
  <si>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</si>
  <si>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</si>
  <si>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</si>
  <si>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</si>
  <si>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</si>
  <si>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</si>
  <si>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</si>
  <si>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</si>
  <si>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</si>
  <si>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</si>
  <si>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</si>
  <si>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</si>
  <si>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</si>
  <si>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</si>
  <si>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</si>
  <si>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</si>
  <si>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</si>
  <si>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</si>
  <si>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</si>
  <si>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</si>
  <si>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</si>
  <si>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</si>
  <si>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</si>
  <si>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</si>
  <si>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</si>
  <si>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</si>
  <si>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</si>
  <si>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</si>
  <si>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</si>
  <si>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</si>
  <si>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</si>
  <si>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</si>
  <si>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</si>
  <si>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</si>
  <si>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</si>
  <si>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</si>
  <si>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</si>
  <si>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</si>
  <si>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</si>
  <si>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</si>
  <si>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</si>
  <si>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</si>
  <si>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</si>
  <si>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</si>
  <si>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</si>
  <si>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</si>
  <si>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</si>
  <si>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</si>
  <si>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</si>
  <si>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</si>
  <si>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</si>
  <si>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</si>
  <si>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</si>
  <si>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</si>
  <si>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</si>
  <si>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</si>
  <si>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</si>
  <si>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</si>
  <si>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</si>
  <si>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</si>
  <si>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</si>
  <si>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</si>
  <si>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</si>
  <si>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</si>
  <si>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</si>
  <si>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</si>
  <si>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</si>
  <si>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</si>
  <si>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</si>
  <si>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</si>
  <si>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</si>
  <si>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</si>
  <si>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</si>
  <si>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</si>
  <si>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</si>
  <si>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</si>
  <si>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</si>
  <si>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</si>
  <si>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</si>
  <si>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</si>
  <si>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</si>
  <si>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</si>
  <si>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</si>
  <si>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</si>
  <si>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</si>
  <si>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</si>
  <si>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</si>
  <si>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</si>
  <si>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</si>
  <si>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</si>
  <si>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</si>
  <si>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</si>
  <si>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</si>
  <si>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</si>
  <si>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</si>
  <si>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</si>
  <si>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</si>
  <si>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</si>
  <si>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</si>
  <si>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</si>
  <si>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</si>
  <si>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</si>
  <si>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</si>
  <si>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</si>
  <si>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</si>
  <si>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</si>
  <si>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</si>
  <si>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</si>
  <si>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</si>
  <si>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</si>
  <si>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</si>
  <si>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</si>
  <si>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</si>
  <si>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</si>
  <si>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</si>
  <si>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</si>
  <si>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</si>
  <si>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</si>
  <si>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</si>
  <si>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</si>
  <si>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</si>
  <si>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</si>
  <si>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</si>
  <si>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</si>
  <si>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</si>
  <si>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</si>
  <si>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</si>
  <si>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</si>
  <si>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</si>
  <si>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</si>
  <si>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</si>
  <si>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</si>
  <si>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</si>
  <si>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</si>
  <si>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</si>
  <si>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</si>
  <si>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</si>
  <si>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</si>
  <si>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</si>
  <si>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</si>
  <si>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</si>
  <si>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</si>
  <si>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</si>
  <si>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</si>
  <si>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</si>
  <si>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</si>
  <si>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</si>
  <si>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</si>
  <si>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</si>
  <si>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</si>
  <si>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</si>
  <si>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</si>
  <si>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</si>
  <si>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</si>
  <si>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</si>
  <si>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</si>
  <si>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</si>
  <si>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</si>
  <si>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</si>
  <si>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</si>
  <si>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</si>
  <si>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</si>
  <si>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</si>
  <si>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</si>
  <si>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</si>
  <si>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</si>
  <si>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</si>
  <si>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</si>
  <si>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</si>
  <si>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</si>
  <si>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</si>
  <si>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</si>
  <si>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</si>
  <si>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</si>
  <si>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</si>
  <si>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</si>
  <si>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</si>
  <si>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</si>
  <si>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</si>
  <si>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</si>
  <si>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</si>
  <si>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</si>
  <si>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</si>
  <si>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</si>
  <si>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</si>
  <si>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</si>
  <si>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</si>
  <si>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</si>
  <si>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</si>
  <si>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</si>
  <si>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</si>
  <si>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</si>
  <si>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</si>
  <si>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</si>
  <si>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</si>
  <si>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</si>
  <si>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</si>
  <si>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</si>
  <si>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</si>
  <si>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</si>
  <si>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</si>
  <si>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</si>
  <si>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</si>
  <si>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</si>
  <si>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</si>
  <si>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</si>
  <si>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</si>
  <si>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</si>
  <si>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</si>
  <si>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</si>
  <si>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</si>
  <si>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</si>
  <si>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</si>
  <si>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</si>
  <si>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</si>
  <si>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</si>
  <si>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</si>
  <si>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</si>
  <si>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</si>
  <si>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</si>
  <si>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</si>
  <si>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</si>
  <si>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</si>
  <si>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</si>
  <si>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</si>
  <si>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</si>
  <si>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</si>
  <si>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</si>
  <si>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</si>
  <si>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</si>
  <si>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</si>
  <si>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</si>
  <si>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</si>
  <si>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</si>
  <si>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</si>
  <si>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</si>
  <si>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</si>
  <si>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</si>
  <si>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</si>
  <si>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</si>
  <si>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</si>
  <si>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</si>
  <si>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</si>
  <si>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</si>
  <si>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</si>
  <si>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</si>
  <si>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</si>
  <si>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</si>
  <si>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</si>
  <si>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</si>
  <si>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</si>
  <si>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</si>
  <si>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</si>
  <si>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</si>
  <si>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</si>
  <si>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</si>
  <si>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</si>
  <si>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</si>
  <si>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</si>
  <si>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</si>
  <si>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</si>
  <si>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</si>
  <si>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</si>
  <si>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</si>
  <si>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</si>
  <si>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</si>
  <si>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</si>
  <si>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</si>
  <si>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</si>
  <si>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</si>
  <si>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</si>
  <si>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</si>
  <si>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</si>
  <si>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</si>
  <si>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</si>
  <si>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</si>
  <si>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</si>
  <si>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</si>
  <si>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</si>
  <si>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</si>
  <si>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</si>
  <si>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</si>
  <si>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</si>
  <si>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</si>
  <si>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</si>
  <si>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</si>
  <si>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</si>
  <si>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</si>
  <si>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</si>
  <si>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</si>
  <si>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</si>
  <si>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</si>
  <si>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</si>
  <si>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</si>
  <si>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</si>
  <si>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</si>
  <si>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</si>
  <si>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</si>
  <si>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</si>
  <si>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</si>
  <si>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</si>
  <si>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</si>
  <si>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</si>
  <si>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</si>
  <si>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</si>
  <si>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</si>
  <si>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</si>
  <si>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</si>
  <si>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</si>
  <si>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</si>
  <si>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</si>
  <si>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</si>
  <si>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</si>
  <si>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</si>
  <si>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</si>
  <si>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</si>
  <si>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</si>
  <si>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</si>
  <si>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</si>
  <si>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</si>
  <si>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</si>
  <si>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</si>
  <si>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</si>
  <si>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</si>
  <si>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</si>
  <si>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</si>
  <si>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</si>
  <si>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</si>
  <si>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</si>
  <si>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</si>
  <si>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</si>
  <si>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</si>
  <si>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</si>
  <si>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</si>
  <si>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</si>
  <si>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</si>
  <si>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</si>
  <si>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</si>
  <si>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</si>
  <si>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</si>
  <si>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</si>
  <si>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</si>
  <si>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</si>
  <si>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</si>
  <si>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</si>
  <si>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</si>
  <si>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</si>
  <si>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</si>
  <si>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</si>
  <si>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</si>
  <si>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</si>
  <si>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</si>
  <si>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</si>
  <si>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</si>
  <si>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</si>
  <si>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</si>
  <si>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</si>
  <si>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</si>
  <si>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</si>
  <si>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</si>
  <si>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</si>
  <si>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</si>
  <si>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</si>
  <si>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</si>
  <si>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</si>
  <si>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</si>
  <si>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</si>
  <si>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</si>
  <si>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</si>
  <si>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</si>
  <si>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</si>
  <si>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</si>
  <si>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</si>
  <si>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</si>
  <si>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</si>
  <si>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</si>
  <si>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</si>
  <si>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</si>
  <si>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</si>
  <si>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</si>
  <si>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</si>
  <si>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</si>
  <si>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</si>
  <si>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</si>
  <si>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</si>
  <si>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</si>
  <si>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</si>
  <si>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</si>
  <si>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</si>
  <si>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</si>
  <si>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</si>
  <si>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</si>
  <si>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</si>
  <si>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</si>
  <si>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</si>
  <si>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</si>
  <si>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</si>
  <si>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</si>
  <si>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</si>
  <si>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</si>
  <si>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</si>
  <si>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</si>
  <si>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</si>
  <si>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</si>
  <si>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</si>
  <si>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</si>
  <si>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</si>
  <si>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</si>
  <si>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</si>
  <si>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</si>
  <si>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</si>
  <si>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</si>
  <si>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</si>
  <si>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</si>
  <si>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</si>
  <si>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</si>
  <si>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</si>
  <si>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</si>
  <si>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</si>
  <si>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</si>
  <si>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</si>
  <si>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</si>
  <si>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</si>
  <si>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</si>
  <si>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</si>
  <si>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</si>
  <si>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</si>
  <si>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</si>
  <si>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</si>
  <si>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</si>
  <si>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</si>
  <si>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</si>
  <si>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</si>
  <si>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</si>
  <si>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</si>
  <si>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</si>
  <si>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</si>
  <si>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</si>
  <si>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</si>
  <si>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</si>
  <si>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</si>
  <si>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</si>
  <si>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</si>
  <si>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</si>
  <si>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</si>
  <si>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</si>
  <si>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</si>
  <si>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</si>
  <si>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</si>
  <si>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</si>
  <si>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</si>
  <si>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</si>
  <si>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</si>
  <si>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</si>
  <si>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</si>
  <si>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</si>
  <si>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</si>
  <si>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</si>
  <si>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</si>
  <si>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</si>
  <si>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</si>
  <si>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</si>
  <si>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</si>
  <si>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</si>
  <si>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</si>
  <si>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</si>
  <si>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</si>
  <si>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</si>
  <si>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</si>
  <si>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</si>
  <si>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</si>
  <si>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</si>
  <si>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</si>
  <si>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</si>
  <si>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</si>
  <si>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</si>
  <si>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</si>
  <si>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</si>
  <si>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</si>
  <si>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</si>
  <si>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</si>
  <si>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</si>
  <si>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</si>
  <si>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</si>
  <si>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</si>
  <si>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</si>
  <si>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</si>
  <si>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</si>
  <si>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</si>
  <si>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</si>
  <si>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</si>
  <si>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</si>
  <si>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</si>
  <si>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</si>
  <si>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</si>
  <si>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</si>
  <si>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</si>
  <si>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</si>
  <si>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</si>
  <si>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</si>
  <si>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</si>
  <si>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</si>
  <si>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</si>
  <si>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</si>
  <si>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</si>
  <si>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</si>
  <si>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</si>
  <si>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</si>
  <si>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</si>
  <si>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</si>
  <si>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</si>
  <si>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</si>
  <si>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</si>
  <si>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</si>
  <si>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</si>
  <si>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</si>
  <si>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</si>
  <si>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</si>
  <si>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</si>
  <si>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</si>
  <si>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</si>
  <si>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</si>
  <si>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</si>
  <si>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</si>
  <si>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</si>
  <si>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</si>
  <si>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</si>
  <si>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</si>
  <si>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</si>
  <si>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</si>
  <si>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</si>
  <si>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</si>
  <si>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</si>
  <si>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</si>
  <si>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</si>
  <si>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</si>
  <si>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</si>
  <si>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</si>
  <si>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</si>
  <si>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</si>
  <si>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</si>
  <si>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</si>
  <si>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</si>
  <si>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</si>
  <si>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</si>
  <si>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</si>
  <si>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</si>
  <si>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</si>
  <si>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</si>
  <si>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</si>
  <si>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</si>
  <si>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</si>
  <si>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</si>
  <si>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</si>
  <si>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</si>
  <si>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</si>
  <si>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</si>
  <si>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</si>
  <si>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</si>
  <si>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</si>
  <si>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</si>
  <si>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</si>
  <si>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</si>
  <si>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</si>
  <si>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</si>
  <si>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</si>
  <si>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</si>
  <si>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</si>
  <si>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</si>
  <si>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</si>
  <si>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</si>
  <si>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</si>
  <si>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</si>
  <si>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</si>
  <si>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</si>
  <si>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</si>
  <si>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</si>
  <si>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</si>
  <si>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</si>
  <si>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</si>
  <si>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</si>
  <si>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</si>
  <si>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</si>
  <si>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</si>
  <si>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</si>
  <si>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</si>
  <si>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</si>
  <si>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</si>
  <si>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</si>
  <si>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</si>
  <si>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</si>
  <si>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</si>
  <si>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</si>
  <si>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</si>
  <si>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</si>
  <si>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</si>
  <si>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</si>
  <si>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</si>
  <si>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</si>
  <si>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</si>
  <si>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</si>
  <si>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</si>
  <si>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</si>
  <si>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</si>
  <si>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</si>
  <si>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</si>
  <si>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</si>
  <si>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</si>
  <si>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</si>
  <si>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</si>
  <si>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</si>
  <si>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</si>
  <si>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</si>
  <si>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</si>
  <si>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</si>
  <si>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</si>
  <si>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</si>
  <si>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</si>
  <si>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</si>
  <si>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</si>
  <si>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</si>
  <si>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</si>
  <si>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</si>
  <si>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</si>
  <si>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</si>
  <si>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</si>
  <si>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</si>
  <si>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</si>
  <si>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</si>
  <si>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</si>
  <si>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</si>
  <si>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</si>
  <si>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</si>
  <si>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</si>
  <si>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</si>
  <si>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</si>
  <si>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</si>
  <si>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</si>
  <si>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</si>
  <si>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</si>
  <si>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</si>
  <si>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</si>
  <si>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</si>
  <si>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</si>
  <si>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</si>
  <si>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</si>
  <si>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</si>
  <si>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</si>
  <si>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</si>
  <si>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</si>
  <si>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</si>
  <si>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</si>
  <si>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</si>
  <si>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</si>
  <si>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</si>
  <si>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</si>
  <si>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</si>
  <si>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</si>
  <si>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</si>
  <si>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</si>
  <si>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</si>
  <si>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</si>
  <si>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</si>
  <si>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</si>
  <si>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</si>
  <si>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</si>
  <si>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</si>
  <si>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</si>
  <si>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</si>
  <si>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</si>
  <si>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</si>
  <si>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</si>
  <si>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</si>
  <si>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</si>
  <si>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</si>
  <si>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</si>
  <si>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</si>
  <si>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</si>
  <si>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</si>
  <si>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</si>
  <si>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</si>
  <si>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</si>
  <si>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</si>
  <si>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</si>
  <si>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</si>
  <si>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</si>
  <si>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</si>
  <si>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</si>
  <si>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</si>
  <si>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</si>
  <si>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</si>
  <si>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</si>
  <si>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</si>
  <si>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</si>
  <si>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</si>
  <si>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</si>
  <si>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</si>
  <si>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</si>
  <si>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</si>
  <si>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</si>
  <si>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</si>
  <si>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</si>
  <si>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</si>
  <si>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</si>
  <si>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</si>
  <si>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</si>
  <si>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</si>
  <si>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</si>
  <si>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</si>
  <si>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</si>
  <si>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</si>
  <si>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</si>
  <si>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</si>
  <si>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</si>
  <si>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</si>
  <si>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</si>
  <si>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</si>
  <si>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</si>
  <si>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</si>
  <si>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</si>
  <si>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</si>
  <si>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</si>
  <si>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</si>
  <si>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</si>
  <si>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</si>
  <si>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</si>
  <si>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</si>
  <si>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</si>
  <si>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</si>
  <si>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</si>
  <si>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</si>
  <si>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</si>
  <si>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</si>
  <si>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</si>
  <si>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</si>
  <si>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</si>
  <si>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</si>
  <si>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</si>
  <si>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</si>
  <si>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</si>
  <si>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</si>
  <si>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</si>
  <si>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</si>
  <si>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</si>
  <si>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</si>
  <si>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</si>
  <si>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</si>
  <si>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</si>
  <si>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</si>
  <si>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</si>
  <si>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</si>
  <si>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</si>
  <si>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</si>
  <si>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</si>
  <si>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</si>
  <si>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</si>
  <si>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</si>
  <si>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</si>
  <si>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</si>
  <si>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</si>
  <si>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</si>
  <si>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</si>
  <si>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</si>
  <si>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</si>
  <si>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</si>
  <si>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</si>
  <si>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</si>
  <si>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</si>
  <si>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</si>
  <si>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</si>
  <si>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</si>
  <si>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</si>
  <si>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</si>
  <si>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</si>
  <si>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</si>
  <si>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</si>
  <si>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</si>
  <si>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</si>
  <si>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</si>
  <si>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</si>
  <si>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</si>
  <si>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</si>
  <si>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</si>
  <si>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</si>
  <si>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</si>
  <si>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</si>
  <si>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</si>
  <si>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</si>
  <si>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</si>
  <si>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</si>
  <si>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</si>
  <si>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</si>
  <si>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</si>
  <si>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</si>
  <si>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</si>
  <si>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</si>
  <si>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</si>
  <si>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</si>
  <si>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</si>
  <si>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</si>
  <si>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</si>
  <si>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</si>
  <si>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</si>
  <si>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</si>
  <si>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</si>
  <si>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</si>
  <si>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</si>
  <si>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</si>
  <si>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</si>
  <si>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</si>
  <si>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</si>
  <si>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</si>
  <si>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</si>
  <si>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</si>
  <si>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</si>
  <si>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</si>
  <si>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</si>
  <si>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</si>
  <si>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</si>
  <si>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</si>
  <si>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</si>
  <si>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</si>
  <si>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</si>
  <si>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</si>
  <si>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</si>
  <si>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</si>
  <si>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</si>
  <si>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</si>
  <si>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</si>
  <si>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</si>
  <si>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</si>
  <si>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</si>
  <si>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</si>
  <si>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</si>
  <si>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</si>
  <si>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</si>
  <si>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</si>
  <si>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</si>
  <si>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</si>
  <si>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</si>
  <si>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</si>
  <si>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</si>
  <si>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</si>
  <si>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</si>
  <si>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</si>
  <si>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</si>
  <si>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</si>
  <si>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</si>
  <si>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</si>
  <si>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</si>
  <si>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</si>
  <si>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</si>
  <si>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</si>
  <si>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</si>
  <si>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</si>
  <si>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</si>
  <si>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</si>
  <si>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</si>
  <si>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</si>
  <si>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</si>
  <si>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</si>
  <si>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</si>
  <si>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</si>
  <si>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</si>
  <si>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</si>
  <si>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</si>
  <si>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</si>
  <si>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</si>
  <si>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</si>
  <si>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</si>
  <si>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</si>
  <si>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</si>
  <si>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</si>
  <si>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</si>
  <si>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</si>
  <si>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</si>
  <si>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</si>
  <si>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</si>
  <si>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</si>
  <si>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</si>
  <si>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</si>
  <si>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</si>
  <si>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</si>
  <si>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</si>
  <si>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</si>
  <si>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</si>
  <si>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</si>
  <si>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</si>
  <si>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</si>
  <si>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</si>
  <si>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</si>
  <si>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</si>
  <si>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</si>
  <si>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</si>
  <si>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</si>
  <si>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</si>
  <si>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</si>
  <si>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</si>
  <si>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</si>
  <si>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</si>
  <si>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</si>
  <si>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</si>
  <si>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</si>
  <si>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</si>
  <si>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</si>
  <si>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</si>
  <si>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</si>
  <si>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</si>
  <si>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</si>
  <si>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</si>
  <si>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</si>
  <si>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</si>
  <si>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</si>
  <si>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</si>
  <si>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</si>
  <si>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</si>
  <si>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</si>
  <si>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</si>
  <si>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</si>
  <si>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</si>
  <si>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</si>
  <si>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</si>
  <si>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</si>
  <si>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</si>
  <si>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</si>
  <si>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</si>
  <si>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</si>
  <si>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</si>
  <si>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</si>
  <si>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</si>
  <si>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</si>
  <si>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</si>
  <si>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</si>
  <si>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</si>
  <si>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</si>
  <si>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</si>
  <si>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</si>
  <si>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</si>
  <si>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</si>
  <si>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</si>
  <si>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</si>
  <si>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</si>
  <si>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</si>
  <si>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</si>
  <si>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</si>
  <si>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</si>
  <si>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</si>
  <si>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</si>
  <si>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</si>
  <si>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</si>
  <si>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</si>
  <si>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</si>
  <si>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</si>
  <si>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</si>
  <si>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</si>
  <si>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</si>
  <si>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</si>
  <si>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</si>
  <si>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</si>
  <si>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</si>
  <si>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</si>
  <si>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</si>
  <si>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</si>
  <si>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</si>
  <si>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</si>
  <si>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</si>
  <si>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</si>
  <si>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</si>
  <si>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</si>
  <si>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</si>
  <si>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</si>
  <si>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</si>
  <si>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</si>
  <si>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</si>
  <si>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</si>
  <si>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</si>
  <si>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</si>
  <si>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</si>
  <si>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</si>
  <si>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</si>
  <si>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</si>
  <si>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</si>
  <si>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</si>
  <si>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</si>
  <si>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</si>
  <si>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</si>
  <si>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</si>
  <si>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</si>
  <si>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</si>
  <si>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</si>
  <si>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</si>
  <si>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</si>
  <si>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</si>
  <si>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</si>
  <si>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</si>
  <si>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</si>
  <si>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</si>
  <si>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</si>
  <si>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</si>
  <si>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</si>
  <si>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</si>
  <si>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</si>
  <si>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</si>
  <si>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</si>
  <si>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</si>
  <si>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</si>
  <si>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</si>
  <si>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</si>
  <si>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</si>
  <si>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</si>
  <si>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</si>
  <si>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</si>
  <si>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</si>
  <si>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</si>
  <si>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</si>
  <si>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</si>
  <si>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</si>
  <si>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</si>
  <si>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</si>
  <si>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</si>
  <si>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</si>
  <si>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</si>
  <si>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</si>
  <si>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</si>
  <si>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</si>
  <si>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</si>
  <si>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</si>
  <si>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</si>
  <si>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</si>
  <si>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</si>
  <si>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</si>
  <si>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</si>
  <si>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</si>
  <si>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</si>
  <si>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</si>
  <si>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</si>
  <si>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</si>
  <si>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</si>
  <si>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</si>
  <si>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</si>
  <si>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</si>
  <si>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</si>
  <si>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</si>
  <si>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</si>
  <si>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</si>
  <si>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</si>
  <si>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</si>
  <si>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</si>
  <si>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</si>
  <si>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</si>
  <si>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</si>
  <si>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</si>
  <si>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</si>
  <si>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</si>
  <si>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</si>
  <si>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</si>
  <si>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</si>
  <si>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</si>
  <si>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</si>
  <si>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</si>
  <si>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</si>
  <si>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</si>
  <si>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</si>
  <si>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</si>
  <si>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</si>
  <si>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</si>
  <si>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</si>
  <si>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</si>
  <si>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</si>
  <si>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</si>
  <si>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</si>
  <si>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</si>
  <si>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</si>
  <si>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</si>
  <si>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</si>
  <si>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</si>
  <si>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</si>
  <si>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</si>
  <si>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</si>
  <si>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</si>
  <si>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</si>
  <si>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</si>
  <si>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</si>
  <si>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</si>
  <si>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</si>
  <si>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</si>
  <si>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</si>
  <si>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</si>
  <si>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</si>
  <si>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</si>
  <si>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</si>
  <si>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</si>
  <si>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</si>
  <si>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</si>
  <si>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</si>
  <si>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</si>
  <si>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</si>
  <si>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</si>
  <si>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</si>
  <si>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</si>
  <si>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</si>
  <si>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</si>
  <si>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</si>
  <si>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</si>
  <si>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</si>
  <si>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</si>
  <si>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</si>
  <si>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</si>
  <si>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</si>
  <si>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</si>
  <si>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</si>
  <si>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</si>
  <si>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</si>
  <si>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</si>
  <si>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</si>
  <si>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</si>
  <si>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</si>
  <si>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</si>
  <si>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</si>
  <si>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</si>
  <si>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</si>
  <si>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</si>
  <si>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</si>
  <si>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</si>
  <si>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</si>
  <si>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</si>
  <si>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</si>
  <si>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</si>
  <si>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</si>
  <si>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</si>
  <si>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</si>
  <si>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</si>
  <si>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</si>
  <si>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</si>
  <si>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</si>
  <si>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</si>
  <si>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</si>
  <si>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</si>
  <si>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</si>
  <si>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</si>
  <si>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</si>
  <si>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</si>
  <si>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</si>
  <si>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</si>
  <si>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</si>
  <si>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</si>
  <si>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</si>
  <si>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</si>
  <si>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</si>
  <si>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</si>
  <si>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</si>
  <si>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</si>
  <si>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</si>
  <si>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</si>
  <si>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</si>
  <si>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</si>
  <si>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</si>
  <si>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</si>
  <si>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</si>
  <si>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</si>
  <si>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</si>
  <si>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</si>
  <si>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</si>
  <si>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</si>
  <si>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</si>
  <si>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</si>
  <si>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</si>
  <si>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</si>
  <si>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</si>
  <si>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</si>
  <si>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</si>
  <si>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</si>
  <si>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</si>
  <si>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</si>
  <si>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</si>
  <si>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</si>
  <si>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</si>
  <si>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</si>
  <si>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</si>
  <si>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</si>
  <si>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</si>
  <si>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</si>
  <si>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</si>
  <si>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</si>
  <si>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</si>
  <si>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</si>
  <si>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</si>
  <si>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</si>
  <si>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</si>
  <si>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</si>
  <si>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</si>
  <si>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</si>
  <si>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</si>
  <si>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</si>
  <si>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</si>
  <si>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</si>
  <si>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</si>
  <si>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</si>
  <si>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</si>
  <si>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</si>
  <si>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</si>
  <si>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</si>
  <si>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</si>
  <si>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</si>
  <si>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</si>
  <si>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</si>
  <si>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</si>
  <si>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</si>
  <si>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</si>
  <si>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</si>
  <si>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</si>
  <si>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</si>
  <si>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</si>
  <si>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</si>
  <si>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</si>
  <si>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</si>
  <si>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</si>
  <si>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</si>
  <si>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</si>
  <si>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</si>
  <si>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</si>
  <si>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</si>
  <si>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</si>
  <si>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</si>
  <si>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</si>
  <si>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</si>
  <si>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</si>
  <si>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</si>
  <si>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</si>
  <si>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</si>
  <si>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</si>
  <si>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</si>
  <si>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</si>
  <si>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</si>
  <si>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</si>
  <si>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</si>
  <si>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</si>
  <si>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</si>
  <si>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</si>
  <si>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</si>
  <si>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</si>
  <si>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</si>
  <si>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</si>
  <si>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</si>
  <si>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</si>
  <si>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</si>
  <si>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</si>
  <si>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</si>
  <si>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</si>
  <si>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</si>
  <si>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</si>
  <si>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</si>
  <si>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</si>
  <si>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</si>
  <si>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</si>
  <si>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</si>
  <si>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</si>
  <si>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</si>
  <si>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</si>
  <si>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</si>
  <si>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</si>
  <si>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</si>
  <si>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</si>
  <si>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</si>
  <si>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</si>
  <si>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</si>
  <si>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</si>
  <si>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</si>
  <si>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</si>
  <si>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</si>
  <si>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</si>
  <si>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</si>
  <si>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</si>
  <si>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</si>
  <si>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</si>
  <si>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</si>
  <si>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</si>
  <si>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</si>
  <si>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</si>
  <si>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</si>
  <si>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</si>
  <si>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</si>
  <si>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</si>
  <si>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</si>
  <si>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</si>
  <si>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</si>
  <si>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</si>
  <si>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</si>
  <si>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</si>
  <si>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</si>
  <si>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</si>
  <si>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</si>
  <si>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</si>
  <si>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</si>
  <si>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</si>
  <si>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</si>
  <si>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</si>
  <si>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</si>
  <si>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</si>
  <si>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</si>
  <si>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</si>
  <si>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</si>
  <si>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</si>
  <si>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</si>
  <si>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</si>
  <si>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</si>
  <si>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</si>
  <si>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</si>
  <si>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</si>
  <si>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</si>
  <si>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</si>
  <si>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</si>
  <si>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</si>
  <si>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</si>
  <si>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</si>
  <si>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</si>
  <si>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</si>
  <si>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</si>
  <si>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</si>
  <si>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</si>
  <si>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</si>
  <si>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</si>
  <si>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</si>
  <si>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</si>
  <si>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</si>
  <si>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</si>
  <si>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</si>
  <si>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</si>
  <si>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</si>
  <si>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</si>
  <si>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</si>
  <si>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</si>
  <si>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</si>
  <si>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</si>
  <si>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</si>
  <si>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</si>
  <si>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</si>
  <si>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</si>
  <si>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</si>
  <si>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</si>
  <si>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</si>
  <si>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</si>
  <si>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</si>
  <si>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</si>
  <si>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</si>
  <si>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</si>
  <si>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</si>
  <si>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</si>
  <si>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</si>
  <si>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</si>
  <si>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</si>
  <si>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</si>
  <si>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</si>
  <si>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</si>
  <si>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</si>
  <si>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</si>
  <si>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</si>
  <si>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</si>
  <si>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</si>
  <si>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</si>
  <si>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</si>
  <si>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</si>
  <si>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</si>
  <si>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</si>
  <si>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</si>
  <si>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</si>
  <si>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</si>
  <si>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</si>
  <si>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</si>
  <si>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</si>
  <si>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</si>
  <si>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</si>
  <si>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</si>
  <si>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</si>
  <si>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</si>
  <si>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</si>
  <si>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</si>
  <si>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</si>
  <si>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</si>
  <si>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</si>
  <si>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</si>
  <si>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</si>
  <si>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</si>
  <si>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</si>
  <si>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</si>
  <si>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</si>
  <si>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</si>
  <si>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</si>
  <si>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</si>
  <si>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</si>
  <si>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</si>
  <si>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</si>
  <si>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</si>
  <si>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</si>
  <si>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</si>
  <si>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</si>
  <si>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</si>
  <si>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</si>
  <si>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</si>
  <si>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</si>
  <si>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</si>
  <si>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</si>
  <si>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</si>
  <si>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</si>
  <si>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</si>
  <si>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</si>
  <si>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</si>
  <si>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</si>
  <si>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</si>
  <si>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</si>
  <si>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</si>
  <si>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</si>
  <si>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</si>
  <si>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</si>
  <si>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</si>
  <si>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</si>
  <si>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</si>
  <si>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</si>
  <si>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</si>
  <si>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</si>
  <si>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</si>
  <si>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</si>
  <si>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</si>
  <si>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</si>
  <si>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</si>
  <si>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</si>
  <si>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</si>
  <si>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</si>
  <si>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</si>
  <si>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</si>
  <si>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</si>
  <si>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</si>
  <si>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</si>
  <si>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</si>
  <si>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</si>
  <si>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</si>
  <si>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</si>
  <si>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</si>
  <si>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</si>
  <si>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</si>
  <si>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</si>
  <si>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</si>
  <si>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</si>
  <si>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</si>
  <si>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</si>
  <si>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</si>
  <si>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</si>
  <si>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</si>
  <si>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</si>
  <si>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</si>
  <si>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</si>
  <si>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</si>
  <si>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</si>
  <si>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</si>
  <si>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</si>
  <si>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</si>
  <si>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</si>
  <si>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</si>
  <si>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</si>
  <si>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</si>
  <si>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</si>
  <si>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</si>
  <si>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</si>
  <si>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</si>
  <si>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</si>
  <si>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</si>
  <si>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</si>
  <si>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</si>
  <si>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</si>
  <si>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</si>
  <si>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</si>
  <si>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</si>
  <si>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</si>
  <si>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</si>
  <si>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</si>
  <si>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</si>
  <si>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</si>
  <si>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</si>
  <si>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</si>
  <si>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</si>
  <si>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</si>
  <si>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</si>
  <si>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</si>
  <si>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</si>
  <si>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</si>
  <si>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</si>
  <si>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</si>
  <si>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</si>
  <si>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</si>
  <si>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</si>
  <si>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</si>
  <si>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</si>
  <si>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</si>
  <si>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</si>
  <si>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</si>
  <si>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</si>
  <si>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</si>
  <si>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</si>
  <si>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</si>
  <si>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</si>
  <si>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</si>
  <si>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</si>
  <si>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</si>
  <si>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</si>
  <si>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</si>
  <si>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</si>
  <si>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</si>
  <si>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</si>
  <si>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</si>
  <si>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</si>
  <si>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</si>
  <si>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</si>
  <si>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</si>
  <si>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</si>
  <si>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</si>
  <si>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</si>
  <si>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</si>
  <si>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</si>
  <si>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</si>
  <si>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</si>
  <si>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</si>
  <si>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</si>
  <si>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</si>
  <si>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</si>
  <si>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</si>
  <si>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</si>
  <si>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</si>
  <si>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</si>
  <si>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</si>
  <si>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</si>
  <si>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</si>
  <si>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</si>
  <si>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</si>
  <si>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</si>
  <si>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</si>
  <si>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</si>
  <si>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</si>
  <si>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</si>
  <si>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</si>
  <si>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</si>
  <si>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</si>
  <si>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</si>
  <si>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</si>
  <si>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</si>
  <si>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</si>
  <si>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</si>
  <si>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</si>
  <si>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</si>
  <si>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</si>
  <si>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</si>
  <si>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</si>
  <si>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</si>
  <si>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</si>
  <si>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</si>
  <si>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</si>
  <si>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</si>
  <si>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</si>
  <si>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</si>
  <si>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</si>
  <si>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</si>
  <si>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</si>
  <si>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</si>
  <si>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</si>
  <si>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</si>
  <si>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</si>
  <si>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</si>
  <si>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</si>
  <si>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</si>
  <si>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</si>
  <si>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</si>
  <si>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</si>
  <si>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</si>
  <si>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</si>
  <si>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</si>
  <si>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</si>
  <si>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</si>
  <si>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</si>
  <si>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</si>
  <si>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</si>
  <si>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</si>
  <si>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</si>
  <si>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</si>
  <si>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</si>
  <si>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</si>
  <si>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</si>
  <si>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</si>
  <si>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</si>
  <si>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</si>
  <si>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</si>
  <si>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</si>
  <si>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</si>
  <si>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</si>
  <si>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</si>
  <si>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</si>
  <si>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</si>
  <si>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</si>
  <si>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</si>
  <si>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</si>
  <si>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</si>
  <si>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</si>
  <si>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</si>
  <si>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</si>
  <si>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</si>
  <si>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</si>
  <si>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</si>
  <si>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</si>
  <si>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</si>
  <si>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</si>
  <si>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</si>
  <si>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</si>
  <si>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</si>
  <si>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</si>
  <si>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</si>
  <si>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</si>
  <si>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</si>
  <si>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</si>
  <si>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</si>
  <si>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</si>
  <si>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</si>
  <si>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</si>
  <si>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</si>
  <si>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</si>
  <si>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</si>
  <si>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</si>
  <si>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</si>
  <si>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</si>
  <si>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</si>
  <si>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</si>
  <si>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</si>
  <si>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</si>
  <si>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</si>
  <si>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</si>
  <si>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</si>
  <si>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</si>
  <si>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</si>
  <si>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</si>
  <si>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</si>
  <si>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</si>
  <si>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</si>
  <si>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</si>
  <si>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</si>
  <si>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</si>
  <si>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</si>
  <si>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</si>
  <si>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</si>
  <si>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</si>
  <si>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</si>
  <si>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</si>
  <si>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</si>
  <si>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</si>
  <si>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</si>
  <si>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</si>
  <si>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</si>
  <si>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</si>
  <si>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</si>
  <si>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</si>
  <si>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</si>
  <si>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</si>
  <si>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</si>
  <si>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</si>
  <si>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</si>
  <si>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</si>
  <si>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</si>
  <si>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</si>
  <si>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</si>
  <si>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</si>
  <si>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</si>
  <si>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</si>
  <si>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</si>
  <si>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</si>
  <si>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</si>
  <si>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</si>
  <si>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</si>
  <si>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</si>
  <si>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</si>
  <si>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</si>
  <si>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</si>
  <si>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</si>
  <si>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</si>
  <si>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</si>
  <si>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</si>
  <si>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</si>
  <si>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</si>
  <si>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</si>
  <si>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</si>
  <si>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</si>
  <si>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</si>
  <si>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</si>
  <si>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</si>
  <si>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</si>
  <si>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</si>
  <si>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</si>
  <si>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</si>
  <si>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</si>
  <si>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</si>
  <si>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</si>
  <si>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</si>
  <si>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</si>
  <si>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</si>
  <si>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</si>
  <si>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</si>
  <si>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</si>
  <si>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</si>
  <si>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</si>
  <si>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</si>
  <si>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</si>
  <si>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</si>
  <si>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</si>
  <si>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</si>
  <si>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</si>
  <si>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</si>
  <si>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</si>
  <si>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</si>
  <si>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</si>
  <si>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</si>
  <si>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</si>
  <si>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</si>
  <si>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</si>
  <si>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</si>
  <si>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</si>
  <si>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</si>
  <si>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</si>
  <si>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</si>
  <si>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</si>
  <si>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</si>
  <si>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</si>
  <si>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</si>
  <si>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</si>
  <si>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</si>
  <si>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</si>
  <si>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</si>
  <si>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</si>
  <si>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</si>
  <si>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</si>
  <si>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</si>
  <si>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</si>
  <si>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</si>
  <si>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</si>
  <si>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</si>
  <si>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</si>
  <si>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</si>
  <si>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</si>
  <si>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</si>
  <si>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</si>
  <si>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</si>
  <si>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</si>
  <si>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</si>
  <si>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</si>
  <si>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</si>
  <si>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</si>
  <si>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</si>
  <si>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</si>
  <si>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</si>
  <si>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</si>
  <si>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</si>
  <si>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</si>
  <si>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</si>
  <si>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</si>
  <si>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</si>
  <si>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</si>
  <si>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</si>
  <si>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</si>
  <si>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</si>
  <si>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</si>
  <si>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</si>
  <si>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</si>
  <si>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</si>
  <si>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</si>
  <si>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</si>
  <si>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</si>
  <si>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</si>
  <si>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</si>
  <si>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</si>
  <si>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</si>
  <si>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</si>
  <si>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</si>
  <si>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</si>
  <si>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</si>
  <si>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</si>
  <si>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</si>
  <si>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</si>
  <si>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</si>
  <si>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</si>
  <si>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</si>
  <si>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</si>
  <si>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</si>
  <si>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</si>
  <si>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</si>
  <si>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</si>
  <si>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</si>
  <si>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</si>
  <si>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</si>
  <si>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</si>
  <si>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</si>
  <si>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</si>
  <si>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</si>
  <si>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</si>
  <si>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</si>
  <si>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</si>
  <si>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</si>
  <si>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</si>
  <si>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</si>
  <si>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</si>
  <si>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</si>
  <si>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</si>
  <si>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</si>
  <si>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</si>
  <si>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</si>
  <si>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</si>
  <si>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</si>
  <si>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</si>
  <si>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</si>
  <si>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</si>
  <si>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</si>
  <si>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</si>
  <si>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</si>
  <si>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</si>
  <si>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</si>
  <si>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</si>
  <si>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</si>
  <si>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</si>
  <si>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</si>
  <si>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</si>
  <si>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</si>
  <si>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</si>
  <si>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</si>
  <si>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</si>
  <si>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</si>
  <si>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</si>
  <si>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</si>
  <si>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</si>
  <si>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</si>
  <si>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</si>
  <si>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</si>
  <si>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</si>
  <si>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</si>
  <si>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</si>
  <si>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</si>
  <si>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</si>
  <si>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</si>
  <si>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</si>
  <si>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</si>
  <si>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</si>
  <si>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</si>
  <si>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</si>
  <si>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</si>
  <si>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</si>
  <si>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</si>
  <si>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</si>
  <si>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</si>
  <si>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</si>
  <si>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</si>
  <si>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</si>
  <si>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</si>
  <si>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</si>
  <si>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</si>
  <si>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</si>
  <si>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</si>
  <si>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</si>
  <si>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</si>
  <si>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</si>
  <si>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</si>
  <si>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</si>
  <si>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</si>
  <si>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</si>
  <si>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</si>
  <si>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</si>
  <si>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</si>
  <si>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</si>
  <si>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</si>
  <si>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</si>
  <si>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</si>
  <si>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</si>
  <si>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</si>
  <si>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</si>
  <si>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</si>
  <si>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</si>
  <si>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</si>
  <si>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</si>
  <si>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</si>
  <si>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</si>
  <si>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</si>
  <si>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</si>
  <si>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</si>
  <si>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</si>
  <si>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</si>
  <si>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</si>
  <si>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</si>
  <si>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</si>
  <si>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</si>
  <si>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</si>
  <si>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</si>
  <si>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</si>
  <si>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</si>
  <si>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</si>
  <si>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</si>
  <si>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</si>
  <si>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</si>
  <si>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</si>
  <si>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</si>
  <si>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</si>
  <si>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</si>
  <si>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</si>
  <si>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</si>
  <si>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</si>
  <si>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</si>
  <si>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</si>
  <si>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</si>
  <si>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</si>
  <si>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</si>
  <si>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</si>
  <si>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</si>
  <si>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</si>
  <si>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</si>
  <si>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</si>
  <si>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</si>
  <si>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</si>
  <si>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</si>
  <si>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</si>
  <si>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</si>
  <si>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</si>
  <si>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</si>
  <si>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</si>
  <si>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</si>
  <si>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</si>
  <si>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</si>
  <si>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</si>
  <si>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</si>
  <si>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</si>
  <si>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</si>
  <si>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</si>
  <si>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</si>
  <si>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</si>
  <si>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</si>
  <si>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</si>
  <si>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</si>
  <si>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</si>
  <si>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</si>
  <si>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</si>
  <si>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</si>
  <si>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</si>
  <si>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</si>
  <si>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</si>
  <si>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</si>
  <si>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</si>
  <si>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</si>
  <si>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</si>
  <si>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</si>
  <si>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</si>
  <si>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</si>
  <si>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</si>
  <si>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</si>
  <si>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</si>
  <si>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</si>
  <si>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</si>
  <si>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</si>
  <si>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</si>
  <si>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</si>
  <si>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</si>
  <si>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</si>
  <si>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</si>
  <si>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</si>
  <si>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</si>
  <si>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</si>
  <si>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</si>
  <si>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</si>
  <si>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</si>
  <si>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</si>
  <si>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</si>
  <si>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</si>
  <si>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</si>
  <si>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</si>
  <si>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</si>
  <si>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</si>
  <si>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</si>
  <si>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</si>
  <si>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</si>
  <si>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</si>
  <si>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</si>
  <si>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</si>
  <si>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</si>
  <si>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</si>
  <si>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</si>
  <si>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</si>
  <si>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</si>
  <si>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</si>
  <si>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</si>
  <si>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</si>
  <si>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</si>
  <si>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</si>
  <si>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</si>
  <si>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</si>
  <si>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</si>
  <si>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</si>
  <si>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</si>
  <si>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</si>
  <si>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</si>
  <si>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</si>
  <si>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</si>
  <si>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</si>
  <si>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</si>
  <si>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</si>
  <si>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</si>
  <si>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</si>
  <si>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</si>
  <si>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</si>
  <si>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</si>
  <si>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</si>
  <si>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</si>
  <si>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</si>
  <si>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</si>
  <si>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</si>
  <si>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</si>
  <si>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</si>
  <si>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</si>
  <si>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</si>
  <si>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</si>
  <si>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</si>
  <si>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</si>
  <si>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</si>
  <si>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</si>
  <si>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</si>
  <si>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</si>
  <si>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</si>
  <si>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</si>
  <si>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</si>
  <si>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</si>
  <si>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</si>
  <si>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</si>
  <si>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</si>
  <si>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</si>
  <si>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</si>
  <si>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</si>
  <si>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</si>
  <si>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</si>
  <si>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</si>
  <si>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</si>
  <si>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</si>
  <si>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</si>
  <si>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</si>
  <si>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</si>
  <si>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</si>
  <si>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</si>
  <si>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</si>
  <si>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</si>
  <si>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</si>
  <si>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</si>
  <si>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</si>
  <si>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</si>
  <si>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</si>
  <si>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</si>
  <si>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</si>
  <si>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</si>
  <si>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</si>
  <si>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</si>
  <si>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</si>
  <si>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</si>
  <si>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</si>
  <si>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</si>
  <si>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</si>
  <si>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</si>
  <si>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</si>
  <si>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</si>
  <si>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</si>
  <si>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</si>
  <si>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</si>
  <si>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</si>
  <si>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</si>
  <si>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</si>
  <si>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</si>
  <si>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</si>
  <si>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</si>
  <si>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</si>
  <si>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</si>
  <si>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</si>
  <si>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</si>
  <si>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</si>
  <si>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</si>
  <si>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</si>
  <si>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</si>
  <si>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</si>
  <si>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</si>
  <si>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</si>
  <si>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</si>
  <si>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</si>
  <si>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</si>
  <si>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</si>
  <si>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</si>
  <si>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</si>
  <si>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</si>
  <si>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</si>
  <si>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</si>
  <si>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</si>
  <si>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</si>
  <si>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</si>
  <si>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</si>
  <si>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</si>
  <si>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</si>
  <si>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</si>
  <si>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</si>
  <si>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</si>
  <si>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</si>
  <si>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</si>
  <si>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</si>
  <si>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</si>
  <si>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</si>
  <si>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</si>
  <si>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</si>
  <si>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</si>
  <si>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</si>
  <si>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</si>
  <si>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</si>
  <si>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</si>
  <si>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</si>
  <si>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</si>
  <si>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</si>
  <si>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</si>
  <si>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</si>
  <si>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</si>
  <si>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</si>
  <si>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</si>
  <si>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</si>
  <si>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</si>
  <si>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</si>
  <si>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</si>
  <si>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</si>
  <si>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</si>
  <si>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</si>
  <si>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</si>
  <si>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</si>
  <si>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</si>
  <si>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</si>
  <si>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</si>
  <si>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</si>
  <si>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</si>
  <si>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</si>
  <si>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</si>
  <si>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</si>
  <si>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</si>
  <si>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</si>
  <si>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</si>
  <si>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</si>
  <si>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</si>
  <si>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</si>
  <si>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</si>
  <si>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</si>
  <si>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</si>
  <si>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</si>
  <si>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</si>
  <si>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</si>
  <si>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</si>
  <si>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</si>
  <si>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</si>
  <si>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</si>
  <si>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</si>
  <si>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</si>
  <si>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</si>
  <si>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</si>
  <si>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</si>
  <si>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</si>
  <si>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</si>
  <si>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</si>
  <si>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</si>
  <si>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</si>
  <si>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</si>
  <si>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</si>
  <si>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</si>
  <si>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</si>
  <si>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</si>
  <si>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</si>
  <si>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</si>
  <si>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</si>
  <si>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</si>
  <si>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</si>
  <si>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</si>
  <si>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</si>
  <si>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</si>
  <si>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</si>
  <si>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</si>
  <si>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</si>
  <si>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</si>
  <si>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</si>
  <si>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</si>
  <si>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</si>
  <si>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</si>
  <si>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</si>
  <si>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</si>
  <si>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</si>
  <si>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</si>
  <si>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</si>
  <si>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</si>
  <si>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</si>
  <si>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</si>
  <si>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</si>
  <si>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</si>
  <si>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</si>
  <si>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</si>
  <si>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</si>
  <si>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</si>
  <si>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</si>
  <si>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</si>
  <si>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</si>
  <si>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</si>
  <si>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</si>
  <si>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</si>
  <si>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</si>
  <si>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</si>
  <si>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</si>
  <si>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</si>
  <si>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</si>
  <si>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</si>
  <si>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</si>
  <si>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</si>
  <si>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</si>
  <si>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</si>
  <si>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</si>
  <si>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</si>
  <si>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</si>
  <si>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</si>
  <si>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</si>
  <si>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</si>
  <si>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</si>
  <si>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</si>
  <si>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</si>
  <si>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</si>
  <si>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</si>
  <si>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</si>
  <si>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</si>
  <si>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</si>
  <si>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</si>
  <si>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</si>
  <si>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</si>
  <si>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</si>
  <si>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</si>
  <si>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</si>
  <si>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</si>
  <si>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</si>
  <si>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</si>
  <si>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</si>
  <si>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</si>
  <si>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</si>
  <si>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</si>
  <si>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</si>
  <si>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</si>
  <si>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</si>
  <si>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</si>
  <si>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</si>
  <si>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</si>
  <si>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</si>
  <si>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</si>
  <si>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</si>
  <si>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</si>
  <si>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</si>
  <si>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</si>
  <si>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</si>
  <si>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</si>
  <si>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</si>
  <si>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</si>
  <si>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</si>
  <si>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</si>
  <si>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</si>
  <si>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</si>
  <si>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</si>
  <si>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</si>
  <si>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</si>
  <si>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</si>
  <si>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</si>
  <si>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</si>
  <si>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</si>
  <si>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</si>
  <si>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</si>
  <si>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</si>
  <si>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</si>
  <si>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</si>
  <si>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</si>
  <si>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</si>
  <si>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</si>
  <si>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</si>
  <si>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</si>
  <si>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</si>
  <si>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</si>
  <si>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</si>
  <si>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</si>
  <si>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</si>
  <si>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</si>
  <si>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</si>
  <si>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</si>
  <si>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</si>
  <si>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</si>
  <si>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</si>
  <si>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</si>
  <si>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</si>
  <si>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</si>
  <si>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</si>
  <si>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</si>
  <si>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</si>
  <si>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</si>
  <si>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</si>
  <si>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</si>
  <si>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</si>
  <si>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</si>
  <si>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</si>
  <si>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</si>
  <si>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</si>
  <si>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</si>
  <si>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</si>
  <si>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</si>
  <si>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</si>
  <si>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</si>
  <si>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</si>
  <si>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</si>
  <si>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</si>
  <si>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</si>
  <si>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</si>
  <si>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</si>
  <si>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</si>
  <si>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</si>
  <si>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</si>
  <si>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</si>
  <si>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</si>
  <si>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</si>
  <si>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</si>
  <si>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</si>
  <si>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</si>
  <si>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</si>
  <si>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</si>
  <si>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</si>
  <si>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</si>
  <si>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</si>
  <si>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</si>
  <si>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</si>
  <si>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</si>
  <si>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</si>
  <si>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</si>
  <si>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</si>
  <si>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</si>
  <si>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</si>
  <si>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</si>
  <si>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</si>
  <si>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</si>
  <si>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</si>
  <si>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</si>
  <si>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</si>
  <si>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</si>
  <si>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</si>
  <si>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</si>
  <si>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</si>
  <si>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</si>
  <si>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</si>
  <si>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</si>
  <si>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</si>
  <si>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</si>
  <si>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</si>
  <si>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</si>
  <si>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</si>
  <si>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</si>
  <si>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</si>
  <si>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</si>
  <si>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</si>
  <si>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</si>
  <si>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</si>
  <si>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</si>
  <si>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</si>
  <si>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</si>
  <si>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</si>
  <si>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</si>
  <si>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</si>
  <si>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</si>
  <si>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</si>
  <si>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</si>
  <si>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</si>
  <si>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</si>
  <si>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</si>
  <si>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</si>
  <si>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</si>
  <si>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</si>
  <si>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</si>
  <si>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</si>
  <si>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</si>
  <si>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</si>
  <si>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</si>
  <si>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</si>
  <si>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</si>
  <si>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</si>
  <si>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</si>
  <si>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</si>
  <si>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</si>
  <si>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</si>
  <si>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</si>
  <si>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</si>
  <si>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</si>
  <si>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</si>
  <si>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</si>
  <si>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</si>
  <si>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</si>
  <si>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</si>
  <si>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</si>
  <si>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</si>
  <si>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</si>
  <si>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</si>
  <si>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</si>
  <si>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</si>
  <si>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</si>
  <si>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</si>
  <si>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</si>
  <si>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</si>
  <si>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</si>
  <si>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</si>
  <si>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</si>
  <si>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</si>
  <si>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</si>
  <si>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</si>
  <si>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</si>
  <si>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</si>
  <si>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</si>
  <si>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</si>
  <si>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</si>
  <si>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</si>
  <si>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</si>
  <si>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</si>
  <si>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</si>
  <si>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</si>
  <si>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</si>
  <si>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</si>
  <si>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</si>
  <si>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</si>
  <si>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</si>
  <si>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</si>
  <si>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</si>
  <si>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</si>
  <si>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</si>
  <si>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</si>
  <si>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</si>
  <si>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</si>
  <si>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</si>
  <si>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</si>
  <si>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</si>
  <si>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</si>
  <si>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</si>
  <si>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</si>
  <si>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</si>
  <si>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</si>
  <si>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</si>
  <si>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</si>
  <si>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</si>
  <si>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</si>
  <si>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</si>
  <si>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</si>
  <si>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</si>
  <si>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</si>
  <si>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</si>
  <si>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</si>
  <si>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</si>
  <si>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</si>
  <si>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</si>
  <si>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</si>
  <si>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</si>
  <si>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</si>
  <si>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</si>
  <si>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</si>
  <si>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</si>
  <si>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</si>
  <si>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</si>
  <si>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</si>
  <si>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</si>
  <si>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</si>
  <si>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</si>
  <si>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</si>
  <si>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</si>
  <si>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</si>
  <si>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</si>
  <si>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</si>
  <si>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</si>
  <si>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</si>
  <si>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</si>
  <si>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</si>
  <si>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</si>
  <si>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</si>
  <si>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</si>
  <si>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</si>
  <si>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</si>
  <si>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</si>
  <si>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</si>
  <si>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</si>
  <si>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</si>
  <si>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</si>
  <si>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</si>
  <si>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</si>
  <si>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</si>
  <si>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</si>
  <si>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</si>
  <si>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</si>
  <si>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</si>
  <si>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</si>
  <si>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</si>
  <si>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</si>
  <si>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</si>
  <si>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</si>
  <si>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</si>
  <si>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</si>
  <si>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</si>
  <si>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</si>
  <si>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</si>
  <si>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</si>
  <si>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</si>
  <si>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</si>
  <si>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</si>
  <si>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</si>
  <si>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</si>
  <si>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</si>
  <si>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</si>
  <si>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</si>
  <si>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</si>
  <si>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</si>
  <si>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</si>
  <si>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</si>
  <si>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</si>
  <si>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</si>
  <si>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</si>
  <si>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</si>
  <si>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</si>
  <si>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</si>
  <si>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</si>
  <si>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</si>
  <si>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</si>
  <si>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</si>
  <si>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</si>
  <si>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</si>
  <si>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</si>
  <si>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</si>
  <si>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</si>
  <si>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</si>
  <si>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</si>
  <si>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</si>
  <si>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</si>
  <si>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</si>
  <si>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</si>
  <si>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</si>
  <si>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</si>
  <si>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</si>
  <si>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</si>
  <si>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</si>
  <si>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</si>
  <si>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</si>
  <si>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</si>
  <si>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</si>
  <si>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</si>
  <si>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</si>
  <si>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</si>
  <si>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</si>
  <si>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</si>
  <si>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</si>
  <si>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</si>
  <si>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</si>
  <si>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</si>
  <si>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</si>
  <si>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</si>
  <si>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</si>
  <si>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</si>
  <si>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</si>
  <si>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</si>
  <si>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</si>
  <si>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</si>
  <si>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</si>
  <si>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</si>
  <si>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</si>
  <si>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</si>
  <si>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</si>
  <si>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</si>
  <si>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</si>
  <si>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</si>
  <si>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</si>
  <si>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</si>
  <si>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</si>
  <si>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</si>
  <si>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</si>
  <si>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</si>
  <si>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</si>
  <si>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</si>
  <si>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</si>
  <si>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</si>
  <si>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</si>
  <si>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</si>
  <si>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</si>
  <si>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</si>
  <si>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</si>
  <si>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</si>
  <si>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</si>
  <si>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</si>
  <si>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</si>
  <si>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</si>
  <si>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</si>
  <si>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</si>
  <si>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</si>
  <si>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</si>
  <si>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</si>
  <si>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</si>
  <si>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</si>
  <si>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</si>
  <si>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</si>
  <si>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</si>
  <si>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</si>
  <si>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</si>
  <si>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</si>
  <si>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</si>
  <si>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</si>
  <si>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</si>
  <si>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</si>
  <si>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</si>
  <si>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</si>
  <si>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</si>
  <si>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</si>
  <si>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</si>
  <si>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</si>
  <si>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</si>
  <si>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</si>
  <si>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</si>
  <si>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</si>
  <si>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</si>
  <si>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</si>
  <si>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</si>
  <si>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</si>
  <si>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</si>
  <si>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</si>
  <si>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</si>
  <si>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</si>
  <si>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</si>
  <si>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</si>
  <si>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</si>
  <si>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</si>
  <si>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</si>
  <si>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</si>
  <si>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</si>
  <si>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</si>
  <si>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</si>
  <si>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</si>
  <si>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</si>
  <si>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</si>
  <si>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</si>
  <si>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</si>
  <si>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</si>
  <si>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</si>
  <si>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</si>
  <si>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</si>
  <si>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</si>
  <si>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</si>
  <si>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</si>
  <si>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</si>
  <si>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</si>
  <si>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</si>
  <si>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</si>
  <si>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</si>
  <si>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</si>
  <si>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</si>
  <si>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</si>
  <si>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</si>
  <si>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</si>
  <si>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</si>
  <si>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</si>
  <si>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</si>
  <si>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</si>
  <si>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</si>
  <si>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</si>
  <si>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</si>
  <si>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</si>
  <si>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</si>
  <si>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</si>
  <si>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</si>
  <si>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</si>
  <si>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</si>
  <si>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</si>
  <si>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</si>
  <si>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</si>
  <si>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</si>
  <si>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</si>
  <si>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</si>
  <si>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</si>
  <si>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</si>
  <si>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</si>
  <si>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</si>
  <si>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</si>
  <si>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</si>
  <si>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</si>
  <si>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</si>
  <si>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</si>
  <si>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</si>
  <si>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</si>
  <si>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</si>
  <si>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</si>
  <si>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</si>
  <si>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</si>
  <si>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</si>
  <si>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</si>
  <si>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</si>
  <si>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</si>
  <si>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</si>
  <si>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</si>
  <si>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</si>
  <si>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</si>
  <si>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</si>
  <si>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</si>
  <si>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</si>
  <si>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</si>
  <si>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</si>
  <si>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</si>
  <si>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</si>
  <si>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</si>
  <si>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</si>
  <si>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</si>
  <si>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</si>
  <si>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</si>
  <si>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</si>
  <si>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</si>
  <si>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</si>
  <si>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</si>
  <si>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</si>
  <si>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</si>
  <si>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</si>
  <si>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</si>
  <si>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</si>
  <si>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</si>
  <si>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</si>
  <si>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</si>
  <si>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</si>
  <si>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</si>
  <si>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</si>
  <si>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</si>
  <si>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</si>
  <si>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</si>
  <si>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</si>
  <si>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</si>
  <si>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</si>
  <si>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</si>
  <si>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</si>
  <si>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</si>
  <si>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</si>
  <si>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</si>
  <si>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</si>
  <si>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</si>
  <si>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</si>
  <si>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</si>
  <si>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</si>
  <si>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</si>
  <si>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</si>
  <si>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</si>
  <si>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</si>
  <si>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</si>
  <si>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</si>
  <si>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</si>
  <si>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</si>
  <si>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</si>
  <si>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</si>
  <si>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</si>
  <si>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</si>
  <si>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</si>
  <si>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</si>
  <si>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</si>
  <si>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</si>
  <si>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</si>
  <si>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</si>
  <si>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</si>
  <si>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</si>
  <si>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</si>
  <si>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</si>
  <si>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</si>
  <si>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</si>
  <si>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</si>
  <si>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</si>
  <si>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</si>
  <si>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</si>
  <si>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</si>
  <si>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</si>
  <si>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</si>
  <si>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</si>
  <si>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</si>
  <si>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</si>
  <si>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</si>
  <si>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</si>
  <si>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</si>
  <si>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</si>
  <si>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</si>
  <si>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</si>
  <si>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</si>
  <si>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</si>
  <si>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</si>
  <si>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</si>
  <si>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</si>
  <si>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</si>
  <si>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</si>
  <si>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</si>
  <si>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</si>
  <si>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</si>
  <si>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</si>
  <si>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</si>
  <si>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</si>
  <si>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</si>
  <si>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</si>
  <si>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</si>
  <si>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</si>
  <si>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</si>
  <si>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</si>
  <si>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</si>
  <si>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</si>
  <si>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</si>
  <si>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</si>
  <si>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</si>
  <si>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</si>
  <si>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</si>
  <si>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</si>
  <si>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</si>
  <si>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</si>
  <si>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</si>
  <si>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</si>
  <si>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</si>
  <si>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</si>
  <si>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</si>
  <si>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</si>
  <si>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</si>
  <si>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</si>
  <si>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</si>
  <si>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</si>
  <si>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</si>
  <si>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</si>
  <si>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</si>
  <si>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</si>
  <si>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</si>
  <si>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</si>
  <si>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</si>
  <si>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</si>
  <si>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</si>
  <si>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</si>
  <si>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</si>
  <si>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</si>
  <si>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</si>
  <si>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</si>
  <si>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</si>
  <si>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</si>
  <si>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</si>
  <si>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</si>
  <si>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</si>
  <si>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</si>
  <si>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</si>
  <si>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</si>
  <si>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</si>
  <si>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</si>
  <si>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</si>
  <si>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</si>
  <si>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</si>
  <si>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</si>
  <si>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</si>
  <si>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</si>
  <si>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</si>
  <si>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</si>
  <si>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</si>
  <si>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</si>
  <si>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</si>
  <si>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</si>
  <si>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</si>
  <si>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</si>
  <si>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</si>
  <si>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</si>
  <si>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</si>
  <si>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</si>
  <si>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</si>
  <si>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</si>
  <si>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</si>
  <si>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</si>
  <si>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</si>
  <si>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</si>
  <si>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</si>
  <si>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</si>
  <si>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</si>
  <si>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</si>
  <si>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</si>
  <si>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</si>
  <si>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</si>
  <si>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</si>
  <si>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</si>
  <si>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</si>
  <si>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</si>
  <si>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</si>
  <si>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</si>
  <si>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</si>
  <si>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</si>
  <si>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</si>
  <si>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</si>
  <si>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</si>
  <si>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</si>
  <si>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</si>
  <si>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</si>
  <si>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</si>
  <si>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</si>
  <si>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</si>
  <si>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</si>
  <si>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</si>
  <si>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</si>
  <si>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</si>
  <si>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</si>
  <si>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</si>
  <si>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</si>
  <si>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</si>
  <si>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</si>
  <si>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</si>
  <si>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</si>
  <si>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</si>
  <si>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</si>
  <si>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</si>
  <si>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</si>
  <si>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</si>
  <si>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</si>
  <si>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</si>
  <si>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</si>
  <si>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</si>
  <si>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</si>
  <si>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</si>
  <si>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</si>
  <si>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</si>
  <si>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</si>
  <si>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</si>
  <si>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</si>
  <si>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</si>
  <si>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</si>
  <si>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</si>
  <si>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</si>
  <si>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</si>
  <si>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</si>
  <si>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</si>
  <si>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</si>
  <si>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</si>
  <si>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</si>
  <si>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</si>
  <si>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</si>
  <si>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</si>
  <si>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</si>
  <si>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</si>
  <si>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</si>
  <si>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</si>
  <si>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</si>
  <si>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</si>
  <si>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</si>
  <si>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</si>
  <si>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</si>
  <si>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</si>
  <si>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</si>
  <si>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</si>
  <si>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</si>
  <si>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</si>
  <si>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</si>
  <si>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</si>
  <si>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</si>
  <si>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</si>
  <si>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</si>
  <si>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</si>
  <si>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</si>
  <si>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</si>
  <si>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</si>
  <si>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</si>
  <si>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</si>
  <si>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</si>
  <si>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</si>
  <si>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</si>
  <si>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</si>
  <si>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</si>
  <si>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</si>
  <si>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</si>
  <si>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</si>
  <si>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</si>
  <si>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</si>
  <si>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</si>
  <si>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</si>
  <si>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</si>
  <si>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</si>
  <si>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</si>
  <si>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</si>
  <si>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</si>
  <si>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</si>
  <si>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</si>
  <si>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</si>
  <si>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</si>
  <si>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</si>
  <si>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</si>
  <si>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</si>
  <si>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</si>
  <si>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</si>
  <si>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</si>
  <si>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</si>
  <si>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</si>
  <si>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</si>
  <si>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</si>
  <si>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</si>
  <si>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</si>
  <si>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</si>
  <si>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</si>
  <si>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</si>
  <si>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</si>
  <si>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</si>
  <si>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</si>
  <si>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</si>
  <si>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</si>
  <si>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</si>
  <si>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</si>
  <si>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</si>
  <si>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</si>
  <si>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</si>
  <si>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</si>
  <si>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</si>
  <si>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</si>
  <si>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</si>
  <si>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</si>
  <si>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</si>
  <si>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</si>
  <si>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</si>
  <si>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</si>
  <si>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</si>
  <si>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</si>
  <si>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</si>
  <si>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</si>
  <si>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</si>
  <si>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</si>
  <si>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</si>
  <si>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</si>
  <si>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</si>
  <si>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</si>
  <si>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</si>
  <si>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</si>
  <si>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</si>
  <si>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</si>
  <si>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</si>
  <si>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</si>
  <si>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</si>
  <si>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</si>
  <si>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</si>
  <si>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</si>
  <si>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</si>
  <si>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</si>
  <si>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</si>
  <si>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</si>
  <si>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</si>
  <si>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</si>
  <si>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</si>
  <si>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</si>
  <si>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</si>
  <si>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</si>
  <si>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</si>
  <si>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</si>
  <si>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</si>
  <si>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</si>
  <si>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</si>
  <si>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</si>
  <si>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</si>
  <si>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</si>
  <si>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</si>
  <si>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</si>
  <si>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</si>
  <si>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</si>
  <si>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</si>
  <si>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</si>
  <si>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</si>
  <si>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</si>
  <si>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</si>
  <si>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</si>
  <si>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</si>
  <si>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</si>
  <si>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</si>
  <si>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</si>
  <si>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</si>
  <si>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</si>
  <si>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</si>
  <si>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</si>
  <si>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</si>
  <si>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</si>
  <si>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</si>
  <si>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</si>
  <si>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</si>
  <si>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</si>
  <si>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</si>
  <si>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</si>
  <si>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</si>
  <si>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</si>
  <si>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</si>
  <si>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</si>
  <si>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</si>
  <si>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</si>
  <si>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</si>
  <si>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</si>
  <si>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</si>
  <si>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</si>
  <si>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</si>
  <si>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</si>
  <si>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</si>
  <si>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</si>
  <si>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</si>
  <si>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</si>
  <si>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</si>
  <si>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</si>
  <si>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</si>
  <si>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</si>
  <si>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</si>
  <si>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</si>
  <si>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</si>
  <si>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</si>
  <si>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</si>
  <si>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</si>
  <si>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</si>
  <si>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</si>
  <si>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</si>
  <si>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</si>
  <si>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</si>
  <si>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</si>
  <si>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</si>
  <si>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</si>
  <si>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</si>
  <si>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</si>
  <si>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</si>
  <si>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</si>
  <si>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</si>
  <si>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</si>
  <si>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</si>
  <si>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</si>
  <si>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</si>
  <si>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</si>
  <si>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</si>
  <si>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</si>
  <si>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</si>
  <si>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</si>
  <si>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</si>
  <si>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</si>
  <si>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</si>
  <si>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</si>
  <si>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</si>
  <si>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</si>
  <si>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</si>
  <si>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</si>
  <si>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</si>
  <si>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</si>
  <si>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</si>
  <si>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</si>
  <si>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</si>
  <si>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</si>
  <si>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</si>
  <si>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</si>
  <si>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</si>
  <si>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</si>
  <si>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</si>
  <si>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</si>
  <si>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</si>
  <si>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</si>
  <si>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</si>
  <si>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</si>
  <si>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</si>
  <si>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</si>
  <si>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</si>
  <si>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</si>
  <si>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</si>
  <si>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</si>
  <si>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</si>
  <si>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</si>
  <si>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</si>
  <si>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</si>
  <si>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</si>
  <si>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</si>
  <si>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</si>
  <si>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</si>
  <si>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</si>
  <si>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</si>
  <si>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</si>
  <si>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</si>
  <si>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</si>
  <si>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</si>
  <si>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</si>
  <si>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</si>
  <si>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</si>
  <si>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</si>
  <si>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</si>
  <si>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</si>
  <si>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</si>
  <si>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</si>
  <si>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</si>
  <si>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</si>
  <si>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</si>
  <si>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</si>
  <si>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</si>
  <si>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</si>
  <si>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</si>
  <si>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</si>
  <si>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</si>
  <si>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</si>
  <si>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</si>
  <si>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</si>
  <si>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</si>
  <si>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</si>
  <si>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</si>
  <si>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</si>
  <si>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</si>
  <si>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</si>
  <si>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</si>
  <si>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</si>
  <si>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</si>
  <si>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</si>
  <si>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</si>
  <si>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</si>
  <si>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</si>
  <si>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</si>
  <si>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</si>
  <si>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</si>
  <si>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</si>
  <si>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</si>
  <si>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</si>
  <si>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</si>
  <si>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</si>
  <si>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</si>
  <si>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</si>
  <si>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</si>
  <si>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</si>
  <si>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</si>
  <si>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</si>
  <si>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</si>
  <si>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</si>
  <si>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</si>
  <si>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</si>
  <si>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</si>
  <si>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</si>
  <si>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</si>
  <si>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</si>
  <si>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</si>
  <si>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</si>
  <si>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</si>
  <si>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</si>
  <si>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</si>
  <si>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</si>
  <si>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</si>
  <si>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</si>
  <si>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</si>
  <si>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</si>
  <si>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</si>
  <si>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</si>
  <si>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</si>
  <si>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</si>
  <si>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</si>
  <si>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</si>
  <si>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</si>
  <si>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</si>
  <si>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</si>
  <si>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</si>
  <si>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</si>
  <si>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</si>
  <si>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</si>
  <si>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</si>
  <si>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</si>
  <si>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</si>
  <si>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</si>
  <si>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</si>
  <si>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</si>
  <si>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</si>
  <si>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</si>
  <si>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</si>
  <si>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</si>
  <si>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</si>
  <si>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</si>
  <si>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</si>
  <si>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</si>
  <si>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</si>
  <si>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</si>
  <si>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</si>
  <si>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</si>
  <si>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</si>
  <si>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</si>
  <si>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</si>
  <si>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</si>
  <si>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</si>
  <si>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</si>
  <si>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</si>
  <si>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</si>
  <si>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</si>
  <si>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</si>
  <si>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</si>
  <si>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</si>
  <si>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</si>
  <si>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</si>
  <si>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</si>
  <si>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</si>
  <si>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</si>
  <si>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</si>
  <si>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</si>
  <si>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</si>
  <si>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</si>
  <si>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</si>
  <si>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</si>
  <si>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</si>
  <si>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</si>
  <si>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</si>
  <si>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</si>
  <si>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</si>
  <si>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</si>
  <si>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</si>
  <si>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</si>
  <si>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</si>
  <si>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</si>
  <si>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</si>
  <si>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</si>
  <si>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</si>
  <si>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</si>
  <si>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</si>
  <si>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</si>
  <si>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</si>
  <si>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</si>
  <si>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</si>
  <si>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</si>
  <si>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</si>
  <si>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</si>
  <si>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</si>
  <si>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</si>
  <si>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</si>
  <si>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</si>
  <si>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</si>
  <si>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</si>
  <si>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</si>
  <si>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</si>
  <si>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</si>
  <si>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</si>
  <si>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</si>
  <si>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</si>
  <si>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</si>
  <si>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</si>
  <si>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</si>
  <si>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</si>
  <si>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</si>
  <si>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</si>
  <si>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</si>
  <si>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</si>
  <si>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</si>
  <si>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</si>
  <si>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</si>
  <si>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</si>
  <si>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</si>
  <si>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</si>
  <si>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</si>
  <si>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</si>
  <si>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</si>
  <si>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</si>
  <si>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</si>
  <si>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</si>
  <si>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</si>
  <si>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</si>
  <si>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</si>
  <si>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</si>
  <si>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</si>
  <si>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</si>
  <si>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</si>
  <si>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</si>
  <si>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</si>
  <si>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</si>
  <si>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</si>
  <si>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</si>
  <si>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</si>
  <si>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</si>
  <si>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</si>
  <si>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</si>
  <si>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</si>
  <si>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</si>
  <si>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</si>
  <si>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</si>
  <si>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</si>
  <si>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</si>
  <si>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</si>
  <si>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</si>
  <si>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</si>
  <si>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</si>
  <si>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</si>
  <si>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</si>
  <si>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</si>
  <si>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</si>
  <si>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</si>
  <si>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</si>
  <si>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</si>
  <si>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</si>
  <si>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</si>
  <si>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</si>
  <si>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</si>
  <si>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</si>
  <si>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</si>
  <si>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</si>
  <si>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</si>
  <si>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</si>
  <si>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</si>
  <si>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</si>
  <si>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</si>
  <si>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</si>
  <si>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</si>
  <si>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</si>
  <si>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</si>
  <si>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</si>
  <si>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</si>
  <si>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</si>
  <si>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</si>
  <si>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</si>
  <si>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</si>
  <si>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</si>
  <si>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</si>
  <si>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</si>
  <si>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</si>
  <si>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</si>
  <si>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</si>
  <si>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</si>
  <si>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</si>
  <si>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</si>
  <si>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</si>
  <si>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</si>
  <si>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</si>
  <si>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</si>
  <si>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</si>
  <si>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</si>
  <si>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</si>
  <si>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</si>
  <si>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</si>
  <si>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</si>
  <si>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</si>
  <si>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</si>
  <si>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</si>
  <si>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</si>
  <si>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</si>
  <si>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</si>
  <si>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</si>
  <si>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</si>
  <si>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</si>
  <si>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</si>
  <si>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</si>
  <si>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</si>
  <si>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</si>
  <si>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</si>
  <si>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</si>
  <si>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</si>
  <si>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</si>
  <si>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</si>
  <si>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</si>
  <si>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</si>
  <si>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</si>
  <si>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</si>
  <si>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</si>
  <si>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</si>
  <si>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</si>
  <si>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</si>
  <si>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</si>
  <si>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</si>
  <si>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</si>
  <si>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</si>
  <si>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</si>
  <si>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</si>
  <si>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</si>
  <si>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</si>
  <si>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</si>
  <si>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</si>
  <si>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</si>
  <si>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</si>
  <si>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</si>
  <si>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</si>
  <si>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</si>
  <si>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</si>
  <si>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</si>
  <si>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</si>
  <si>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</si>
  <si>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</si>
  <si>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</si>
  <si>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</si>
  <si>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</si>
  <si>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</si>
  <si>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</si>
  <si>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</si>
  <si>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</si>
  <si>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</si>
  <si>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</si>
  <si>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</si>
  <si>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</si>
  <si>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</si>
  <si>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</si>
  <si>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</si>
  <si>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</si>
  <si>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</si>
  <si>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</si>
  <si>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</si>
  <si>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</si>
  <si>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</si>
  <si>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</si>
  <si>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</si>
  <si>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</si>
  <si>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</si>
  <si>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</si>
  <si>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</si>
  <si>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</si>
  <si>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</si>
  <si>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</si>
  <si>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</si>
  <si>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</si>
  <si>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</si>
  <si>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</si>
  <si>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</si>
  <si>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</si>
  <si>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</si>
  <si>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</si>
  <si>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</si>
  <si>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</si>
  <si>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</si>
  <si>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</si>
  <si>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</si>
  <si>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</si>
  <si>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</si>
  <si>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</si>
  <si>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</si>
  <si>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</si>
  <si>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</si>
  <si>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</si>
  <si>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</si>
  <si>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</si>
  <si>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</si>
  <si>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</si>
  <si>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</si>
  <si>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</si>
  <si>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</si>
  <si>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</si>
  <si>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</si>
  <si>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</si>
  <si>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</si>
  <si>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</si>
  <si>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</si>
  <si>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</si>
  <si>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</si>
  <si>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</si>
  <si>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</si>
  <si>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</si>
  <si>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</si>
  <si>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</si>
  <si>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</si>
  <si>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</si>
  <si>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</si>
  <si>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</si>
  <si>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</si>
  <si>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</si>
  <si>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</si>
  <si>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</si>
  <si>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</si>
  <si>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</si>
  <si>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</si>
  <si>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</si>
  <si>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</si>
  <si>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</si>
  <si>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</si>
  <si>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</si>
  <si>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</si>
  <si>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</si>
  <si>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</si>
  <si>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</si>
  <si>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</si>
  <si>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</si>
  <si>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</si>
  <si>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</si>
  <si>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</si>
  <si>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</si>
  <si>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</si>
  <si>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</si>
  <si>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</si>
  <si>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</si>
  <si>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</si>
  <si>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</si>
  <si>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</si>
  <si>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</si>
  <si>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</si>
  <si>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</si>
  <si>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</si>
  <si>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</si>
  <si>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</si>
  <si>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</si>
  <si>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</si>
  <si>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</si>
  <si>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</si>
  <si>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</si>
  <si>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</si>
  <si>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</si>
  <si>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</si>
  <si>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</si>
  <si>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</si>
  <si>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</si>
  <si>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</si>
  <si>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</si>
  <si>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</si>
  <si>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</si>
  <si>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</si>
  <si>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</si>
  <si>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</si>
  <si>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</si>
  <si>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</si>
  <si>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</si>
  <si>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</si>
  <si>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</si>
  <si>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</si>
  <si>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</si>
  <si>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</si>
  <si>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</si>
  <si>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</si>
  <si>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</si>
  <si>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</si>
  <si>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</si>
  <si>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</si>
  <si>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</si>
  <si>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</si>
  <si>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</si>
  <si>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</si>
  <si>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</si>
  <si>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</si>
  <si>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</si>
  <si>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</si>
  <si>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</si>
  <si>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</si>
  <si>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</si>
  <si>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</si>
  <si>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</si>
  <si>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</si>
  <si>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</si>
  <si>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</si>
  <si>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</si>
  <si>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</si>
  <si>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</si>
  <si>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</si>
  <si>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</si>
  <si>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</si>
  <si>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</si>
  <si>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</si>
  <si>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</si>
  <si>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</si>
  <si>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</si>
  <si>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</si>
  <si>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</si>
  <si>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</si>
  <si>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</si>
  <si>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</si>
  <si>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</si>
  <si>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</si>
  <si>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</si>
  <si>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</si>
  <si>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</si>
  <si>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</si>
  <si>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</si>
  <si>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</si>
  <si>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</si>
  <si>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</si>
  <si>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</si>
  <si>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</si>
  <si>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</si>
  <si>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</si>
  <si>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</si>
  <si>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</si>
  <si>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</si>
  <si>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</si>
  <si>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</si>
  <si>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</si>
  <si>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</si>
  <si>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</si>
  <si>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</si>
  <si>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</si>
  <si>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</si>
  <si>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</si>
  <si>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</si>
  <si>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</si>
  <si>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</si>
  <si>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</si>
  <si>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</si>
  <si>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</si>
  <si>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</si>
  <si>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</si>
  <si>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</si>
  <si>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</si>
  <si>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</si>
  <si>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</si>
  <si>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</si>
  <si>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</si>
  <si>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</si>
  <si>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</si>
  <si>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</si>
  <si>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</si>
  <si>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</si>
  <si>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</si>
  <si>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</si>
  <si>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</si>
  <si>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</si>
  <si>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</si>
  <si>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</si>
  <si>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</si>
  <si>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</si>
  <si>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</si>
  <si>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</si>
  <si>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</si>
  <si>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</si>
  <si>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</si>
  <si>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</si>
  <si>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</si>
  <si>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</si>
  <si>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</si>
  <si>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</si>
  <si>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</si>
  <si>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</si>
  <si>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</si>
  <si>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</si>
  <si>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</si>
  <si>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</si>
  <si>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</si>
  <si>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</si>
  <si>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</si>
  <si>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</si>
  <si>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</si>
  <si>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</si>
  <si>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</si>
  <si>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</si>
  <si>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</si>
  <si>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</si>
  <si>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</si>
  <si>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</si>
  <si>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</si>
  <si>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</si>
  <si>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</si>
  <si>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</si>
  <si>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</si>
  <si>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</si>
  <si>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</si>
  <si>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</si>
  <si>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</si>
  <si>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</si>
  <si>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</si>
  <si>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</si>
  <si>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</si>
  <si>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</si>
  <si>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</si>
  <si>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</si>
  <si>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</si>
  <si>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</si>
  <si>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</si>
  <si>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</si>
  <si>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</si>
  <si>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</si>
  <si>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</si>
  <si>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</si>
  <si>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</si>
  <si>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</si>
  <si>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</si>
  <si>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</si>
  <si>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</si>
  <si>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</si>
  <si>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</si>
  <si>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</si>
  <si>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</si>
  <si>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</si>
  <si>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</si>
  <si>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</si>
  <si>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</si>
  <si>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</si>
  <si>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</si>
  <si>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</si>
  <si>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</si>
  <si>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</si>
  <si>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</si>
  <si>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</si>
  <si>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</si>
  <si>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</si>
  <si>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</si>
  <si>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</si>
  <si>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</si>
  <si>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</si>
  <si>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</si>
  <si>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</si>
  <si>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</si>
  <si>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</si>
  <si>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</si>
  <si>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</si>
  <si>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</si>
  <si>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</si>
  <si>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</si>
  <si>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</si>
  <si>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</si>
  <si>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</si>
  <si>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</si>
  <si>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</si>
  <si>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</si>
  <si>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</si>
  <si>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</si>
  <si>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</si>
  <si>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</si>
  <si>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</si>
  <si>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</si>
  <si>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</si>
  <si>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</si>
  <si>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</si>
  <si>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</si>
  <si>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</si>
  <si>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</si>
  <si>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</si>
  <si>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</si>
  <si>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</si>
  <si>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</si>
  <si>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</si>
  <si>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</si>
  <si>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</si>
  <si>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</si>
  <si>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</si>
  <si>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</si>
  <si>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</si>
  <si>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</si>
  <si>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</si>
  <si>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</si>
  <si>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</si>
  <si>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</si>
  <si>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</si>
  <si>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</si>
  <si>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</si>
  <si>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</si>
  <si>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</si>
  <si>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</si>
  <si>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</si>
  <si>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</si>
  <si>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</si>
  <si>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</si>
  <si>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</si>
  <si>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</si>
  <si>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</si>
  <si>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</si>
  <si>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</si>
  <si>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</si>
  <si>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</si>
  <si>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</si>
  <si>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</si>
  <si>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</si>
  <si>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</si>
  <si>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</si>
  <si>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</si>
  <si>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</si>
  <si>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</si>
  <si>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</si>
  <si>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</si>
  <si>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</si>
  <si>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</si>
  <si>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</si>
  <si>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</si>
  <si>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</si>
  <si>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</si>
  <si>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</si>
  <si>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</si>
  <si>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</si>
  <si>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</si>
  <si>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</si>
  <si>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</si>
  <si>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</si>
  <si>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</si>
  <si>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</si>
  <si>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</si>
  <si>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</si>
  <si>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</si>
  <si>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</si>
  <si>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</si>
  <si>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</si>
  <si>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</si>
  <si>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</si>
  <si>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</si>
  <si>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</si>
  <si>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</si>
  <si>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</si>
  <si>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</si>
  <si>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</si>
  <si>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</si>
  <si>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</si>
  <si>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</si>
  <si>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</si>
  <si>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</si>
  <si>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</si>
  <si>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</si>
  <si>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</si>
  <si>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</si>
  <si>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</si>
  <si>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</si>
  <si>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</si>
  <si>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</si>
  <si>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</si>
  <si>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</si>
  <si>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</si>
  <si>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</si>
  <si>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</si>
  <si>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</si>
  <si>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</si>
  <si>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</si>
  <si>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</si>
  <si>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</si>
  <si>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</si>
  <si>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</si>
  <si>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</si>
  <si>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</si>
  <si>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</si>
  <si>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</si>
  <si>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</si>
  <si>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</si>
  <si>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</si>
  <si>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</si>
  <si>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</si>
  <si>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</si>
  <si>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</si>
  <si>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</si>
  <si>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</si>
  <si>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</si>
  <si>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</si>
  <si>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</si>
  <si>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</si>
  <si>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</si>
  <si>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</si>
  <si>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</si>
  <si>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</si>
  <si>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</si>
  <si>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</si>
  <si>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</si>
  <si>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</si>
  <si>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</si>
  <si>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</si>
  <si>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</si>
  <si>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</si>
  <si>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</si>
  <si>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</si>
  <si>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</si>
  <si>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</si>
  <si>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</si>
  <si>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</si>
  <si>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</si>
  <si>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</si>
  <si>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</si>
  <si>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</si>
  <si>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</si>
  <si>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</si>
  <si>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</si>
  <si>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</si>
  <si>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</si>
  <si>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</si>
  <si>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</si>
  <si>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</si>
  <si>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</si>
  <si>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</si>
  <si>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</si>
  <si>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</si>
  <si>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</si>
  <si>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</si>
  <si>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</si>
  <si>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</si>
  <si>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</si>
  <si>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</si>
  <si>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</si>
  <si>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</si>
  <si>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</si>
  <si>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</si>
  <si>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</si>
  <si>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</si>
  <si>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</si>
  <si>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</si>
  <si>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</si>
  <si>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</si>
  <si>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</si>
  <si>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</si>
  <si>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</si>
  <si>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</si>
  <si>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</si>
  <si>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</si>
  <si>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</si>
  <si>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</si>
  <si>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</si>
  <si>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</si>
  <si>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</si>
  <si>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</si>
  <si>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</si>
  <si>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</si>
  <si>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</si>
  <si>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</si>
  <si>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</si>
  <si>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</si>
  <si>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</si>
  <si>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</si>
  <si>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</si>
  <si>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</si>
  <si>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</si>
  <si>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</si>
  <si>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</si>
  <si>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</si>
  <si>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</si>
  <si>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</si>
  <si>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</si>
  <si>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</si>
  <si>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</si>
  <si>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</si>
  <si>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</si>
  <si>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</si>
  <si>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</si>
  <si>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</si>
  <si>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</si>
  <si>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</si>
  <si>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</si>
  <si>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</si>
  <si>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</si>
  <si>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</si>
  <si>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</si>
  <si>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</si>
  <si>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</si>
  <si>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</si>
  <si>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</si>
  <si>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</si>
  <si>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</si>
  <si>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</si>
  <si>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</si>
  <si>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</si>
  <si>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</si>
  <si>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</si>
  <si>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</si>
  <si>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</si>
  <si>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</si>
  <si>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</si>
  <si>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</si>
  <si>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</si>
  <si>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</si>
  <si>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</si>
  <si>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</si>
  <si>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</si>
  <si>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</si>
  <si>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</si>
  <si>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</si>
  <si>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</si>
  <si>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</si>
  <si>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</si>
  <si>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</si>
  <si>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</si>
  <si>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</si>
  <si>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</si>
  <si>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</si>
  <si>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</si>
  <si>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</si>
  <si>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</si>
  <si>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</si>
  <si>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</si>
  <si>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</si>
  <si>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</si>
  <si>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</si>
  <si>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</si>
  <si>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</si>
  <si>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</si>
  <si>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</si>
  <si>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</si>
  <si>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</si>
  <si>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</si>
  <si>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</si>
  <si>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</si>
  <si>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</si>
  <si>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</si>
  <si>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</si>
  <si>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</si>
  <si>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</si>
  <si>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</si>
  <si>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</si>
  <si>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</si>
  <si>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</si>
  <si>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</si>
  <si>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</si>
  <si>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</si>
  <si>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</si>
  <si>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</si>
  <si>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</si>
  <si>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</si>
  <si>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</si>
  <si>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</si>
  <si>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</si>
  <si>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</si>
  <si>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</si>
  <si>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</si>
  <si>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</si>
  <si>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</si>
  <si>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</si>
  <si>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</si>
  <si>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</si>
  <si>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</si>
  <si>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</si>
  <si>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</si>
  <si>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</si>
  <si>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</si>
  <si>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</si>
  <si>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</si>
  <si>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</si>
  <si>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</si>
  <si>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</si>
  <si>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</si>
  <si>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</si>
  <si>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</si>
  <si>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</si>
  <si>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</si>
  <si>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</si>
  <si>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</si>
  <si>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</si>
  <si>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</si>
  <si>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</si>
  <si>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</si>
  <si>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</si>
  <si>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</si>
  <si>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</si>
  <si>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</si>
  <si>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</si>
  <si>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</si>
  <si>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</si>
  <si>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</si>
  <si>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</si>
  <si>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</si>
  <si>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</si>
  <si>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</si>
  <si>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</si>
  <si>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</si>
  <si>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</si>
  <si>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</si>
  <si>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</si>
  <si>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</si>
  <si>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</si>
  <si>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</si>
  <si>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</si>
  <si>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</si>
  <si>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</si>
  <si>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</si>
  <si>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</si>
  <si>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</si>
  <si>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</si>
  <si>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</si>
  <si>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</si>
  <si>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</si>
  <si>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</si>
  <si>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</si>
  <si>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</si>
  <si>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</si>
  <si>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</si>
  <si>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</si>
  <si>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</si>
  <si>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</si>
  <si>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</si>
  <si>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</si>
  <si>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</si>
  <si>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</si>
  <si>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</si>
  <si>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</si>
  <si>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</si>
  <si>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</si>
  <si>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</si>
  <si>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</si>
  <si>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</si>
  <si>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</si>
  <si>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</si>
  <si>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</si>
  <si>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</si>
  <si>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</si>
  <si>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</si>
  <si>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</si>
  <si>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</si>
  <si>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</si>
  <si>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</si>
  <si>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</si>
  <si>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</si>
  <si>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</si>
  <si>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</si>
  <si>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</si>
  <si>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</si>
  <si>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</si>
  <si>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</si>
  <si>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</si>
  <si>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</si>
  <si>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</si>
  <si>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</si>
  <si>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</si>
  <si>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</si>
  <si>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</si>
  <si>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</si>
  <si>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</si>
  <si>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</si>
  <si>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</si>
  <si>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</si>
  <si>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</si>
  <si>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</si>
  <si>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</si>
  <si>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</si>
  <si>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</si>
  <si>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</si>
  <si>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</si>
  <si>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</si>
  <si>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</si>
  <si>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</si>
  <si>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</si>
  <si>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</si>
  <si>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</si>
  <si>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</si>
  <si>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</si>
  <si>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</si>
  <si>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</si>
  <si>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</si>
  <si>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</si>
  <si>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</si>
  <si>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</si>
  <si>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</si>
  <si>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</si>
  <si>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</si>
  <si>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</si>
  <si>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</si>
  <si>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</si>
  <si>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</si>
  <si>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</si>
  <si>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</si>
  <si>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</si>
  <si>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</si>
  <si>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</si>
  <si>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</si>
  <si>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</si>
  <si>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</si>
  <si>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</si>
  <si>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</si>
  <si>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</si>
  <si>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</si>
  <si>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</si>
  <si>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</si>
  <si>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</si>
  <si>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</si>
  <si>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</si>
  <si>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</si>
  <si>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</si>
  <si>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</si>
  <si>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</si>
  <si>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</si>
  <si>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</si>
  <si>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</si>
  <si>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</si>
  <si>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</si>
  <si>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</si>
  <si>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</si>
  <si>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</si>
  <si>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</si>
  <si>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</si>
  <si>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</si>
  <si>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</si>
  <si>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</si>
  <si>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</si>
  <si>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</si>
  <si>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</si>
  <si>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</si>
  <si>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</si>
  <si>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</si>
  <si>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</si>
  <si>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</si>
  <si>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</si>
  <si>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</si>
  <si>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</si>
  <si>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</si>
  <si>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</si>
  <si>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</si>
  <si>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</si>
  <si>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</si>
  <si>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</si>
  <si>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</si>
  <si>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</si>
  <si>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</si>
  <si>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</si>
  <si>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</si>
  <si>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</si>
  <si>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</si>
  <si>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</si>
  <si>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</si>
  <si>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</si>
  <si>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</si>
  <si>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</si>
  <si>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</si>
  <si>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</si>
  <si>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</si>
  <si>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</si>
  <si>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</si>
  <si>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</si>
  <si>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</si>
  <si>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</si>
  <si>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</si>
  <si>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</si>
  <si>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</si>
  <si>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</si>
  <si>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</si>
  <si>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</si>
  <si>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</si>
  <si>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</si>
  <si>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</si>
  <si>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</si>
  <si>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</si>
  <si>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</si>
  <si>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</si>
  <si>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</si>
  <si>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</si>
  <si>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</si>
  <si>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</si>
  <si>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</si>
  <si>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</si>
  <si>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</si>
  <si>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</si>
  <si>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</si>
  <si>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</si>
  <si>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</si>
  <si>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</si>
  <si>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</si>
  <si>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</si>
  <si>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</si>
  <si>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</si>
  <si>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</si>
  <si>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</si>
  <si>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</si>
  <si>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</si>
  <si>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</si>
  <si>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</si>
  <si>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</si>
  <si>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</si>
  <si>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</si>
  <si>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</si>
  <si>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</si>
  <si>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</si>
  <si>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</si>
  <si>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</si>
  <si>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</si>
  <si>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</si>
  <si>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</si>
  <si>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</si>
  <si>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</si>
  <si>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</si>
  <si>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</si>
  <si>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</si>
  <si>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</si>
  <si>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</si>
  <si>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</si>
  <si>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</si>
  <si>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</si>
  <si>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</si>
  <si>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</si>
  <si>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</si>
  <si>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</si>
  <si>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</si>
  <si>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</si>
  <si>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</si>
  <si>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</si>
  <si>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</si>
  <si>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</si>
  <si>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</si>
  <si>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</si>
  <si>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</si>
  <si>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</si>
  <si>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</si>
  <si>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</si>
  <si>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</si>
  <si>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</si>
  <si>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</si>
  <si>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</si>
  <si>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</si>
  <si>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</si>
  <si>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</si>
  <si>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</si>
  <si>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</si>
  <si>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</si>
  <si>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</si>
  <si>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</si>
  <si>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</si>
  <si>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</si>
  <si>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</si>
  <si>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</si>
  <si>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</si>
  <si>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</si>
  <si>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</si>
  <si>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</si>
  <si>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</si>
  <si>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</si>
  <si>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</si>
  <si>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</si>
  <si>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</si>
  <si>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</si>
  <si>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</si>
  <si>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</si>
  <si>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</si>
  <si>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</si>
  <si>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</si>
  <si>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</si>
  <si>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</si>
  <si>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</si>
  <si>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</si>
  <si>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</si>
  <si>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</si>
  <si>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</si>
  <si>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</si>
  <si>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</si>
  <si>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</si>
  <si>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</si>
  <si>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</si>
  <si>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</si>
  <si>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</si>
  <si>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</si>
  <si>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</si>
  <si>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</si>
  <si>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</si>
  <si>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</si>
  <si>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</si>
  <si>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</si>
  <si>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</si>
  <si>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</si>
  <si>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</si>
  <si>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</si>
  <si>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</si>
  <si>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</si>
  <si>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</si>
  <si>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</si>
  <si>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</si>
  <si>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</si>
  <si>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</si>
  <si>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</si>
  <si>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</si>
  <si>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</si>
  <si>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</si>
  <si>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</si>
  <si>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</si>
  <si>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</si>
  <si>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</si>
  <si>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</si>
  <si>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</si>
  <si>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</si>
  <si>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</si>
  <si>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</si>
  <si>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</si>
  <si>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</si>
  <si>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</si>
  <si>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</si>
  <si>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</si>
  <si>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</si>
  <si>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</si>
  <si>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</si>
  <si>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</si>
  <si>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</si>
  <si>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</si>
  <si>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</si>
  <si>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</si>
  <si>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</si>
  <si>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</si>
  <si>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</si>
  <si>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</si>
  <si>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</si>
  <si>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</si>
  <si>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</si>
  <si>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</si>
  <si>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</si>
  <si>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</si>
  <si>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</si>
  <si>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</si>
  <si>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</si>
  <si>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</si>
  <si>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</si>
  <si>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</si>
  <si>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</si>
  <si>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</si>
  <si>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</si>
  <si>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</si>
  <si>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</si>
  <si>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</si>
  <si>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</si>
  <si>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</si>
  <si>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</si>
  <si>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</si>
  <si>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</si>
  <si>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</si>
  <si>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</si>
  <si>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</si>
  <si>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</si>
  <si>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</si>
  <si>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</si>
  <si>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</si>
  <si>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</si>
  <si>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</si>
  <si>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</si>
  <si>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</si>
  <si>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</si>
  <si>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</si>
  <si>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</si>
  <si>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</si>
  <si>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</si>
  <si>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</si>
  <si>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</si>
  <si>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</si>
  <si>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</si>
  <si>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</si>
  <si>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</si>
  <si>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</si>
  <si>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</si>
  <si>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</si>
  <si>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</si>
  <si>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</si>
  <si>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</si>
  <si>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</si>
  <si>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</si>
  <si>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</si>
  <si>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</si>
  <si>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</si>
  <si>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</si>
  <si>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</si>
  <si>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</si>
  <si>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</si>
  <si>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</si>
  <si>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</si>
  <si>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</si>
  <si>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</si>
  <si>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</si>
  <si>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</si>
  <si>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</si>
  <si>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</si>
  <si>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</si>
  <si>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</si>
  <si>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</si>
  <si>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</si>
  <si>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</si>
  <si>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</si>
  <si>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</si>
  <si>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</si>
  <si>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</si>
  <si>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</si>
  <si>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</si>
  <si>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</si>
  <si>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</si>
  <si>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</si>
  <si>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</si>
  <si>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</si>
  <si>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</si>
  <si>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</si>
  <si>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</si>
  <si>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</si>
  <si>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</si>
  <si>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</si>
  <si>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</si>
  <si>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</si>
  <si>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</si>
  <si>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</si>
  <si>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</si>
  <si>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</si>
  <si>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</si>
  <si>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</si>
  <si>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</si>
  <si>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</si>
  <si>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</si>
  <si>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</si>
  <si>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</si>
  <si>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</si>
  <si>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</si>
  <si>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</si>
  <si>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</si>
  <si>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</si>
  <si>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</si>
  <si>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</si>
  <si>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</si>
  <si>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</si>
  <si>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</si>
  <si>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</si>
  <si>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</si>
  <si>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</si>
  <si>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</si>
  <si>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</si>
  <si>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</si>
  <si>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</si>
  <si>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</si>
  <si>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</si>
  <si>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</si>
  <si>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</si>
  <si>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</si>
  <si>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</si>
  <si>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</si>
  <si>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</si>
  <si>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</si>
  <si>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</si>
  <si>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</si>
  <si>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</si>
  <si>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</si>
  <si>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</si>
  <si>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</si>
  <si>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</si>
  <si>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</si>
  <si>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</si>
  <si>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</si>
  <si>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</si>
  <si>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</si>
  <si>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</si>
  <si>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</si>
  <si>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</si>
  <si>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</si>
  <si>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</si>
  <si>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</si>
  <si>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</si>
  <si>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</si>
  <si>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</si>
  <si>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</si>
  <si>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</si>
  <si>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</si>
  <si>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</si>
  <si>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</si>
  <si>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</si>
  <si>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</si>
  <si>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</si>
  <si>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</si>
  <si>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</si>
  <si>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</si>
  <si>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</si>
  <si>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</si>
  <si>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</si>
  <si>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</si>
  <si>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</si>
  <si>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</si>
  <si>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</si>
  <si>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</si>
  <si>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</si>
  <si>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</si>
  <si>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</si>
  <si>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</si>
  <si>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</si>
  <si>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</si>
  <si>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</si>
  <si>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</si>
  <si>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</si>
  <si>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</si>
  <si>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</si>
  <si>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</si>
  <si>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</si>
  <si>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</si>
  <si>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</si>
  <si>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</si>
  <si>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</si>
  <si>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</si>
  <si>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</si>
  <si>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</si>
  <si>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</si>
  <si>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</si>
  <si>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</si>
  <si>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</si>
  <si>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</si>
  <si>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</si>
  <si>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</si>
  <si>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</si>
  <si>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</si>
  <si>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</si>
  <si>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</si>
  <si>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</si>
  <si>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</si>
  <si>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Cancelled</t>
  </si>
  <si>
    <t>Percentage Cancelled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</si>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</sst>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1" fontId="3" fillId="0" borderId="0" xfId="2" applyNumberFormat="1" applyFont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[StarterBook_JLC.xlsx]Category Stats!PivotTable1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DE-4073-922D-B4A278BE9FA9}"/>
            </c:ext>
          </c:extLst>
        </c:ser>
        <c:ser>
          <c:idx val="1"/>
          <c:order val="1"/>
          <c:tx>
            <c:strRef>
              <c:f>'Category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DE-4073-922D-B4A278BE9FA9}"/>
            </c:ext>
          </c:extLst>
        </c:ser>
        <c:ser>
          <c:idx val="2"/>
          <c:order val="2"/>
          <c:tx>
            <c:strRef>
              <c:f>'Category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DE-4073-922D-B4A278BE9FA9}"/>
            </c:ext>
          </c:extLst>
        </c:ser>
        <c:ser>
          <c:idx val="3"/>
          <c:order val="3"/>
          <c:tx>
            <c:strRef>
              <c:f>'Category Stats'!$F$4:$F$5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Stats'!$F$6:$F$15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DE-4073-922D-B4A278BE9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3252176"/>
        <c:axId val="1979482240"/>
      </c:barChart>
      <c:catAx>
        <c:axId val="197325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482240"/>
        <c:crosses val="autoZero"/>
        <c:auto val="1"/>
        <c:lblAlgn val="ctr"/>
        <c:lblOffset val="100"/>
        <c:noMultiLvlLbl val="0"/>
      </c:catAx>
      <c:valAx>
        <c:axId val="197948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5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[StarterBook_JLC.xlsx]Subcategory Stats!PivotTable1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41-4275-8B53-D4573109A694}"/>
            </c:ext>
          </c:extLst>
        </c:ser>
        <c:ser>
          <c:idx val="1"/>
          <c:order val="1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41-4275-8B53-D4573109A694}"/>
            </c:ext>
          </c:extLst>
        </c:ser>
        <c:ser>
          <c:idx val="2"/>
          <c:order val="2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41-4275-8B53-D4573109A694}"/>
            </c:ext>
          </c:extLst>
        </c:ser>
        <c:ser>
          <c:idx val="3"/>
          <c:order val="3"/>
          <c:tx>
            <c:strRef>
              <c:f>'Subcategory Stats'!$F$4:$F$5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Stats'!$F$6:$F$47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41-4275-8B53-D4573109A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3252176"/>
        <c:axId val="1979482240"/>
      </c:barChart>
      <c:catAx>
        <c:axId val="197325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482240"/>
        <c:crosses val="autoZero"/>
        <c:auto val="1"/>
        <c:lblAlgn val="ctr"/>
        <c:lblOffset val="100"/>
        <c:noMultiLvlLbl val="0"/>
      </c:catAx>
      <c:valAx>
        <c:axId val="197948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5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[StarterBook_JLC.xlsx]Outcomes Based on Launch Date!PivotTable2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9-400E-8EEF-427D0D20FAA7}"/>
            </c:ext>
          </c:extLst>
        </c:ser>
        <c:ser>
          <c:idx val="1"/>
          <c:order val="1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9-400E-8EEF-427D0D20FAA7}"/>
            </c:ext>
          </c:extLst>
        </c:ser>
        <c:ser>
          <c:idx val="2"/>
          <c:order val="2"/>
          <c:tx>
            <c:strRef>
              <c:f>'Outcomes Based on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9-400E-8EEF-427D0D20FAA7}"/>
            </c:ext>
          </c:extLst>
        </c:ser>
        <c:ser>
          <c:idx val="3"/>
          <c:order val="3"/>
          <c:tx>
            <c:strRef>
              <c:f>'Outcomes Based on Launch Date'!$F$4:$F$5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5-4E68-B706-0284C94C7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307200"/>
        <c:axId val="1981364176"/>
      </c:lineChart>
      <c:catAx>
        <c:axId val="197730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364176"/>
        <c:crosses val="autoZero"/>
        <c:auto val="1"/>
        <c:lblAlgn val="ctr"/>
        <c:lblOffset val="100"/>
        <c:noMultiLvlLbl val="0"/>
      </c:catAx>
      <c:valAx>
        <c:axId val="198136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30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b/w Goal Range &amp; Project Success, Failure, Cancellation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9F-4F4F-8838-211D21DED4F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9F-4F4F-8838-211D21DED4F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9F-4F4F-8838-211D21DED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5705920"/>
        <c:axId val="1645709632"/>
      </c:lineChart>
      <c:catAx>
        <c:axId val="164570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09632"/>
        <c:crosses val="autoZero"/>
        <c:auto val="1"/>
        <c:lblAlgn val="ctr"/>
        <c:lblOffset val="100"/>
        <c:noMultiLvlLbl val="0"/>
      </c:catAx>
      <c:valAx>
        <c:axId val="16457096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Success, Failure, Cancellation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0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118110</xdr:rowOff>
    </xdr:from>
    <xdr:to>
      <xdr:col>19</xdr:col>
      <xdr:colOff>213360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D64B7-CD47-486B-B17C-B52EF88E8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118110</xdr:rowOff>
    </xdr:from>
    <xdr:to>
      <xdr:col>19</xdr:col>
      <xdr:colOff>213360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C2DDAA-7E7C-4DF3-B82A-0282B5CE7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144780</xdr:colOff>
      <xdr:row>1</xdr:row>
      <xdr:rowOff>3810</xdr:rowOff>
    </xdr:from>
    <xdr:to>
      <xdr:col>16</xdr:col>
      <xdr:colOff>449580</xdr:colOff>
      <xdr:row>16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E590B1-1AF0-4CC9-BF57-8A187597D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464820</xdr:colOff>
      <xdr:row>14</xdr:row>
      <xdr:rowOff>110490</xdr:rowOff>
    </xdr:from>
    <xdr:to>
      <xdr:col>6</xdr:col>
      <xdr:colOff>281940</xdr:colOff>
      <xdr:row>29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E3738-8E0C-470B-830A-FF9038277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e Chang" refreshedDate="43810.852617824072" createdVersion="6" refreshedVersion="6" minRefreshableVersion="3" recordCount="4114" xr:uid="{C3CFEE55-EF66-49EB-B4FD-BE27F4EE407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e Chang" refreshedDate="43810.878711574071" createdVersion="6" refreshedVersion="6" minRefreshableVersion="3" recordCount="4114" xr:uid="{0B89DCAA-3CEE-4E84-8C68-27F1A482C21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38439980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48CB47-DC36-4BA6-B4DE-6CD9BA349A1C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4:G15" firstHeaderRow="1" firstDataRow="2" firstDataCol="1" rowPageCount="1" colPageCount="1"/>
  <pivotFields count="18">
    <pivotField showAll="0" defaultSubtotal="0"/>
    <pivotField dataField="1" showAll="0" defaultSubtotal="0"/>
    <pivotField showAll="0" defaultSubtotal="0"/>
    <pivotField numFmtId="44" showAll="0" defaultSubtotal="0"/>
    <pivotField numFmtId="44" showAll="0" defaultSubtotal="0"/>
    <pivotField axis="axisCol" showAll="0" defaultSubtotal="0">
      <items count="4">
        <item x="1"/>
        <item x="2"/>
        <item x="3"/>
        <item x="0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" showAll="0" defaultSubtotal="0"/>
    <pivotField showAll="0" defaultSubtotal="0"/>
    <pivotField axis="axisRow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D55B0-9AC6-4807-BB21-94ACECF2FC91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2" colPageCount="1"/>
  <pivotFields count="18">
    <pivotField showAll="0" defaultSubtotal="0"/>
    <pivotField dataField="1" showAll="0" defaultSubtotal="0"/>
    <pivotField showAll="0" defaultSubtotal="0"/>
    <pivotField numFmtId="44" showAll="0" defaultSubtotal="0"/>
    <pivotField numFmtId="44" showAll="0" defaultSubtotal="0"/>
    <pivotField axis="axisCol" showAll="0" defaultSubtotal="0">
      <items count="4">
        <item x="1"/>
        <item x="2"/>
        <item x="3"/>
        <item x="0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" showAll="0" defaultSubtotal="0"/>
    <pivotField showAll="0" defaultSubtotal="0"/>
    <pivotField axis="axisPage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352732-4AF6-41EA-A0DB-53A85A1D2132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B4:G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/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1.6640625" bestFit="1" customWidth="1"/>
    <col min="16" max="16" width="12.21875" bestFit="1" customWidth="1"/>
    <col min="17" max="17" width="19.88671875" bestFit="1" customWidth="1"/>
    <col min="18" max="18" width="18.109375" bestFit="1" customWidth="1"/>
    <col min="19" max="19" width="12.44140625" customWidth="1"/>
    <col min="20" max="20" width="9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8355</v>
      </c>
      <c r="R1" s="8" t="s">
        <v>8308</v>
      </c>
      <c r="S1" s="1" t="s">
        <v>8356</v>
      </c>
      <c r="T1" s="1" t="s">
        <v>8357</v>
      </c>
    </row>
    <row r="2" spans="1:20" ht="43.2" x14ac:dyDescent="0.3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7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>RIGHT(N80,LEN(N80)-FIND("/",N80))</f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7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7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7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7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7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7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7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7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7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7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7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7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7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7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7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7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7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7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7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7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7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7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7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7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7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7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7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7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7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7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7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7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7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7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7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7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7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7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7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7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7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7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7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7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7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7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7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7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7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7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7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7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7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7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7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7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7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7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7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7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7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7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7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F12FC-2C81-4610-B454-E15F4DC15397}">
  <sheetPr codeName="Sheet4"/>
  <dimension ref="B2:I22"/>
  <sheetViews>
    <sheetView zoomScale="70" zoomScaleNormal="70" workbookViewId="0">
      <selection activeCell="G33" sqref="G33"/>
    </sheetView>
  </sheetViews>
  <sheetFormatPr defaultRowHeight="14.4" x14ac:dyDescent="0.3"/>
  <cols>
    <col min="2" max="2" width="13.88671875" bestFit="1" customWidth="1"/>
    <col min="3" max="3" width="16.77734375" bestFit="1" customWidth="1"/>
    <col min="4" max="4" width="5.77734375" bestFit="1" customWidth="1"/>
    <col min="5" max="5" width="4.109375" bestFit="1" customWidth="1"/>
    <col min="6" max="6" width="9.44140625" bestFit="1" customWidth="1"/>
    <col min="7" max="7" width="11.109375" bestFit="1" customWidth="1"/>
  </cols>
  <sheetData>
    <row r="2" spans="2:7" x14ac:dyDescent="0.3">
      <c r="B2" s="9" t="s">
        <v>8223</v>
      </c>
      <c r="C2" t="s">
        <v>8313</v>
      </c>
    </row>
    <row r="4" spans="2:7" x14ac:dyDescent="0.3">
      <c r="B4" s="9" t="s">
        <v>8312</v>
      </c>
      <c r="C4" s="9" t="s">
        <v>8311</v>
      </c>
    </row>
    <row r="5" spans="2:7" x14ac:dyDescent="0.3">
      <c r="B5" s="9" t="s">
        <v>8309</v>
      </c>
      <c r="C5" t="s">
        <v>8220</v>
      </c>
      <c r="D5" t="s">
        <v>8221</v>
      </c>
      <c r="E5" t="s">
        <v>8222</v>
      </c>
      <c r="F5" t="s">
        <v>8219</v>
      </c>
      <c r="G5" t="s">
        <v>8310</v>
      </c>
    </row>
    <row r="6" spans="2:7" x14ac:dyDescent="0.3">
      <c r="B6" s="10" t="s">
        <v>8392</v>
      </c>
      <c r="C6" s="11">
        <v>40</v>
      </c>
      <c r="D6" s="11">
        <v>180</v>
      </c>
      <c r="E6" s="11"/>
      <c r="F6" s="11">
        <v>300</v>
      </c>
      <c r="G6" s="11">
        <v>520</v>
      </c>
    </row>
    <row r="7" spans="2:7" x14ac:dyDescent="0.3">
      <c r="B7" s="10" t="s">
        <v>8393</v>
      </c>
      <c r="C7" s="11">
        <v>20</v>
      </c>
      <c r="D7" s="11">
        <v>140</v>
      </c>
      <c r="E7" s="11">
        <v>6</v>
      </c>
      <c r="F7" s="11">
        <v>34</v>
      </c>
      <c r="G7" s="11">
        <v>200</v>
      </c>
    </row>
    <row r="8" spans="2:7" x14ac:dyDescent="0.3">
      <c r="B8" s="10" t="s">
        <v>8394</v>
      </c>
      <c r="C8" s="11"/>
      <c r="D8" s="11">
        <v>140</v>
      </c>
      <c r="E8" s="11"/>
      <c r="F8" s="11">
        <v>80</v>
      </c>
      <c r="G8" s="11">
        <v>220</v>
      </c>
    </row>
    <row r="9" spans="2:7" x14ac:dyDescent="0.3">
      <c r="B9" s="10" t="s">
        <v>8395</v>
      </c>
      <c r="C9" s="11">
        <v>24</v>
      </c>
      <c r="D9" s="11"/>
      <c r="E9" s="11"/>
      <c r="F9" s="11"/>
      <c r="G9" s="11">
        <v>24</v>
      </c>
    </row>
    <row r="10" spans="2:7" x14ac:dyDescent="0.3">
      <c r="B10" s="10" t="s">
        <v>8396</v>
      </c>
      <c r="C10" s="11">
        <v>20</v>
      </c>
      <c r="D10" s="11">
        <v>120</v>
      </c>
      <c r="E10" s="11">
        <v>20</v>
      </c>
      <c r="F10" s="11">
        <v>540</v>
      </c>
      <c r="G10" s="11">
        <v>700</v>
      </c>
    </row>
    <row r="11" spans="2:7" x14ac:dyDescent="0.3">
      <c r="B11" s="10" t="s">
        <v>8397</v>
      </c>
      <c r="C11" s="11"/>
      <c r="D11" s="11">
        <v>117</v>
      </c>
      <c r="E11" s="11"/>
      <c r="F11" s="11">
        <v>103</v>
      </c>
      <c r="G11" s="11">
        <v>220</v>
      </c>
    </row>
    <row r="12" spans="2:7" x14ac:dyDescent="0.3">
      <c r="B12" s="10" t="s">
        <v>8398</v>
      </c>
      <c r="C12" s="11">
        <v>30</v>
      </c>
      <c r="D12" s="11">
        <v>127</v>
      </c>
      <c r="E12" s="11"/>
      <c r="F12" s="11">
        <v>80</v>
      </c>
      <c r="G12" s="11">
        <v>237</v>
      </c>
    </row>
    <row r="13" spans="2:7" x14ac:dyDescent="0.3">
      <c r="B13" s="10" t="s">
        <v>8399</v>
      </c>
      <c r="C13" s="11">
        <v>178</v>
      </c>
      <c r="D13" s="11">
        <v>213</v>
      </c>
      <c r="E13" s="11"/>
      <c r="F13" s="11">
        <v>209</v>
      </c>
      <c r="G13" s="11">
        <v>600</v>
      </c>
    </row>
    <row r="14" spans="2:7" x14ac:dyDescent="0.3">
      <c r="B14" s="10" t="s">
        <v>8400</v>
      </c>
      <c r="C14" s="11">
        <v>37</v>
      </c>
      <c r="D14" s="11">
        <v>493</v>
      </c>
      <c r="E14" s="11">
        <v>24</v>
      </c>
      <c r="F14" s="11">
        <v>839</v>
      </c>
      <c r="G14" s="11">
        <v>1393</v>
      </c>
    </row>
    <row r="15" spans="2:7" x14ac:dyDescent="0.3">
      <c r="B15" s="10" t="s">
        <v>8310</v>
      </c>
      <c r="C15" s="11">
        <v>349</v>
      </c>
      <c r="D15" s="11">
        <v>1530</v>
      </c>
      <c r="E15" s="11">
        <v>50</v>
      </c>
      <c r="F15" s="11">
        <v>2185</v>
      </c>
      <c r="G15" s="11">
        <v>4114</v>
      </c>
    </row>
    <row r="22" spans="9:9" x14ac:dyDescent="0.3">
      <c r="I22" s="1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75B85-4447-4454-9C5F-277A13806EB6}">
  <sheetPr codeName="Sheet2"/>
  <dimension ref="B1:I47"/>
  <sheetViews>
    <sheetView zoomScale="70" zoomScaleNormal="70" workbookViewId="0">
      <selection activeCell="J21" sqref="J21"/>
    </sheetView>
  </sheetViews>
  <sheetFormatPr defaultRowHeight="14.4" x14ac:dyDescent="0.3"/>
  <cols>
    <col min="2" max="3" width="15.5546875" bestFit="1" customWidth="1"/>
    <col min="4" max="4" width="5.6640625" bestFit="1" customWidth="1"/>
    <col min="5" max="5" width="3.88671875" bestFit="1" customWidth="1"/>
    <col min="6" max="6" width="9.44140625" bestFit="1" customWidth="1"/>
    <col min="7" max="7" width="10.77734375" bestFit="1" customWidth="1"/>
  </cols>
  <sheetData>
    <row r="1" spans="2:7" x14ac:dyDescent="0.3">
      <c r="B1" s="9" t="s">
        <v>8223</v>
      </c>
      <c r="C1" t="s">
        <v>8313</v>
      </c>
    </row>
    <row r="2" spans="2:7" x14ac:dyDescent="0.3">
      <c r="B2" s="9" t="s">
        <v>8355</v>
      </c>
      <c r="C2" t="s">
        <v>8313</v>
      </c>
    </row>
    <row r="4" spans="2:7" x14ac:dyDescent="0.3">
      <c r="B4" s="9" t="s">
        <v>8312</v>
      </c>
      <c r="C4" s="9" t="s">
        <v>8311</v>
      </c>
    </row>
    <row r="5" spans="2:7" x14ac:dyDescent="0.3">
      <c r="B5" s="9" t="s">
        <v>8309</v>
      </c>
      <c r="C5" t="s">
        <v>8220</v>
      </c>
      <c r="D5" t="s">
        <v>8221</v>
      </c>
      <c r="E5" t="s">
        <v>8222</v>
      </c>
      <c r="F5" t="s">
        <v>8219</v>
      </c>
      <c r="G5" t="s">
        <v>8310</v>
      </c>
    </row>
    <row r="6" spans="2:7" x14ac:dyDescent="0.3">
      <c r="B6" s="10" t="s">
        <v>8314</v>
      </c>
      <c r="C6" s="11"/>
      <c r="D6" s="11">
        <v>100</v>
      </c>
      <c r="E6" s="11"/>
      <c r="F6" s="11"/>
      <c r="G6" s="11">
        <v>100</v>
      </c>
    </row>
    <row r="7" spans="2:7" x14ac:dyDescent="0.3">
      <c r="B7" s="10" t="s">
        <v>8315</v>
      </c>
      <c r="C7" s="11">
        <v>20</v>
      </c>
      <c r="D7" s="11"/>
      <c r="E7" s="11"/>
      <c r="F7" s="11"/>
      <c r="G7" s="11">
        <v>20</v>
      </c>
    </row>
    <row r="8" spans="2:7" x14ac:dyDescent="0.3">
      <c r="B8" s="10" t="s">
        <v>8316</v>
      </c>
      <c r="C8" s="11">
        <v>24</v>
      </c>
      <c r="D8" s="11"/>
      <c r="E8" s="11"/>
      <c r="F8" s="11"/>
      <c r="G8" s="11">
        <v>24</v>
      </c>
    </row>
    <row r="9" spans="2:7" x14ac:dyDescent="0.3">
      <c r="B9" s="10" t="s">
        <v>8317</v>
      </c>
      <c r="C9" s="11"/>
      <c r="D9" s="11">
        <v>40</v>
      </c>
      <c r="E9" s="11"/>
      <c r="F9" s="11"/>
      <c r="G9" s="11">
        <v>40</v>
      </c>
    </row>
    <row r="10" spans="2:7" x14ac:dyDescent="0.3">
      <c r="B10" s="10" t="s">
        <v>8318</v>
      </c>
      <c r="C10" s="11"/>
      <c r="D10" s="11"/>
      <c r="E10" s="11"/>
      <c r="F10" s="11">
        <v>40</v>
      </c>
      <c r="G10" s="11">
        <v>40</v>
      </c>
    </row>
    <row r="11" spans="2:7" x14ac:dyDescent="0.3">
      <c r="B11" s="10" t="s">
        <v>8319</v>
      </c>
      <c r="C11" s="11"/>
      <c r="D11" s="11"/>
      <c r="E11" s="11"/>
      <c r="F11" s="11">
        <v>180</v>
      </c>
      <c r="G11" s="11">
        <v>180</v>
      </c>
    </row>
    <row r="12" spans="2:7" x14ac:dyDescent="0.3">
      <c r="B12" s="10" t="s">
        <v>8320</v>
      </c>
      <c r="C12" s="11"/>
      <c r="D12" s="11">
        <v>80</v>
      </c>
      <c r="E12" s="11"/>
      <c r="F12" s="11"/>
      <c r="G12" s="11">
        <v>80</v>
      </c>
    </row>
    <row r="13" spans="2:7" x14ac:dyDescent="0.3">
      <c r="B13" s="10" t="s">
        <v>8321</v>
      </c>
      <c r="C13" s="11"/>
      <c r="D13" s="11"/>
      <c r="E13" s="11"/>
      <c r="F13" s="11">
        <v>40</v>
      </c>
      <c r="G13" s="11">
        <v>40</v>
      </c>
    </row>
    <row r="14" spans="2:7" x14ac:dyDescent="0.3">
      <c r="B14" s="10" t="s">
        <v>8322</v>
      </c>
      <c r="C14" s="11"/>
      <c r="D14" s="11">
        <v>40</v>
      </c>
      <c r="E14" s="11">
        <v>20</v>
      </c>
      <c r="F14" s="11"/>
      <c r="G14" s="11">
        <v>60</v>
      </c>
    </row>
    <row r="15" spans="2:7" x14ac:dyDescent="0.3">
      <c r="B15" s="10" t="s">
        <v>8323</v>
      </c>
      <c r="C15" s="11"/>
      <c r="D15" s="11">
        <v>40</v>
      </c>
      <c r="E15" s="11"/>
      <c r="F15" s="11"/>
      <c r="G15" s="11">
        <v>40</v>
      </c>
    </row>
    <row r="16" spans="2:7" x14ac:dyDescent="0.3">
      <c r="B16" s="10" t="s">
        <v>8324</v>
      </c>
      <c r="C16" s="11">
        <v>20</v>
      </c>
      <c r="D16" s="11">
        <v>120</v>
      </c>
      <c r="E16" s="11"/>
      <c r="F16" s="11"/>
      <c r="G16" s="11">
        <v>140</v>
      </c>
    </row>
    <row r="17" spans="2:9" x14ac:dyDescent="0.3">
      <c r="B17" s="10" t="s">
        <v>8325</v>
      </c>
      <c r="C17" s="11"/>
      <c r="D17" s="11">
        <v>20</v>
      </c>
      <c r="E17" s="11"/>
      <c r="F17" s="11"/>
      <c r="G17" s="11">
        <v>20</v>
      </c>
    </row>
    <row r="18" spans="2:9" x14ac:dyDescent="0.3">
      <c r="B18" s="10" t="s">
        <v>8326</v>
      </c>
      <c r="C18" s="11"/>
      <c r="D18" s="11"/>
      <c r="E18" s="11"/>
      <c r="F18" s="11">
        <v>140</v>
      </c>
      <c r="G18" s="11">
        <v>140</v>
      </c>
    </row>
    <row r="19" spans="2:9" x14ac:dyDescent="0.3">
      <c r="B19" s="10" t="s">
        <v>8327</v>
      </c>
      <c r="C19" s="11"/>
      <c r="D19" s="11">
        <v>20</v>
      </c>
      <c r="E19" s="11"/>
      <c r="F19" s="11">
        <v>140</v>
      </c>
      <c r="G19" s="11">
        <v>160</v>
      </c>
    </row>
    <row r="20" spans="2:9" x14ac:dyDescent="0.3">
      <c r="B20" s="10" t="s">
        <v>8328</v>
      </c>
      <c r="C20" s="11"/>
      <c r="D20" s="11">
        <v>60</v>
      </c>
      <c r="E20" s="11"/>
      <c r="F20" s="11"/>
      <c r="G20" s="11">
        <v>60</v>
      </c>
    </row>
    <row r="21" spans="2:9" x14ac:dyDescent="0.3">
      <c r="B21" s="10" t="s">
        <v>8329</v>
      </c>
      <c r="C21" s="11"/>
      <c r="D21" s="11">
        <v>11</v>
      </c>
      <c r="E21" s="11"/>
      <c r="F21" s="11">
        <v>9</v>
      </c>
      <c r="G21" s="11">
        <v>20</v>
      </c>
    </row>
    <row r="22" spans="2:9" x14ac:dyDescent="0.3">
      <c r="B22" s="10" t="s">
        <v>8330</v>
      </c>
      <c r="C22" s="11"/>
      <c r="D22" s="11"/>
      <c r="E22" s="11"/>
      <c r="F22" s="11">
        <v>20</v>
      </c>
      <c r="G22" s="11">
        <v>20</v>
      </c>
      <c r="I22" s="14"/>
    </row>
    <row r="23" spans="2:9" x14ac:dyDescent="0.3">
      <c r="B23" s="10" t="s">
        <v>8331</v>
      </c>
      <c r="C23" s="11"/>
      <c r="D23" s="11">
        <v>40</v>
      </c>
      <c r="E23" s="11"/>
      <c r="F23" s="11"/>
      <c r="G23" s="11">
        <v>40</v>
      </c>
    </row>
    <row r="24" spans="2:9" x14ac:dyDescent="0.3">
      <c r="B24" s="10" t="s">
        <v>8332</v>
      </c>
      <c r="C24" s="11">
        <v>20</v>
      </c>
      <c r="D24" s="11">
        <v>60</v>
      </c>
      <c r="E24" s="11"/>
      <c r="F24" s="11">
        <v>60</v>
      </c>
      <c r="G24" s="11">
        <v>140</v>
      </c>
    </row>
    <row r="25" spans="2:9" x14ac:dyDescent="0.3">
      <c r="B25" s="10" t="s">
        <v>8333</v>
      </c>
      <c r="C25" s="11"/>
      <c r="D25" s="11">
        <v>20</v>
      </c>
      <c r="E25" s="11"/>
      <c r="F25" s="11"/>
      <c r="G25" s="11">
        <v>20</v>
      </c>
    </row>
    <row r="26" spans="2:9" x14ac:dyDescent="0.3">
      <c r="B26" s="10" t="s">
        <v>8334</v>
      </c>
      <c r="C26" s="11"/>
      <c r="D26" s="11"/>
      <c r="E26" s="11"/>
      <c r="F26" s="11">
        <v>60</v>
      </c>
      <c r="G26" s="11">
        <v>60</v>
      </c>
    </row>
    <row r="27" spans="2:9" x14ac:dyDescent="0.3">
      <c r="B27" s="10" t="s">
        <v>8335</v>
      </c>
      <c r="C27" s="11"/>
      <c r="D27" s="11">
        <v>20</v>
      </c>
      <c r="E27" s="11"/>
      <c r="F27" s="11"/>
      <c r="G27" s="11">
        <v>20</v>
      </c>
    </row>
    <row r="28" spans="2:9" x14ac:dyDescent="0.3">
      <c r="B28" s="10" t="s">
        <v>8336</v>
      </c>
      <c r="C28" s="11"/>
      <c r="D28" s="11">
        <v>57</v>
      </c>
      <c r="E28" s="11"/>
      <c r="F28" s="11">
        <v>103</v>
      </c>
      <c r="G28" s="11">
        <v>160</v>
      </c>
    </row>
    <row r="29" spans="2:9" x14ac:dyDescent="0.3">
      <c r="B29" s="10" t="s">
        <v>8337</v>
      </c>
      <c r="C29" s="11"/>
      <c r="D29" s="11">
        <v>20</v>
      </c>
      <c r="E29" s="11"/>
      <c r="F29" s="11"/>
      <c r="G29" s="11">
        <v>20</v>
      </c>
    </row>
    <row r="30" spans="2:9" x14ac:dyDescent="0.3">
      <c r="B30" s="10" t="s">
        <v>8338</v>
      </c>
      <c r="C30" s="11"/>
      <c r="D30" s="11">
        <v>353</v>
      </c>
      <c r="E30" s="11">
        <v>19</v>
      </c>
      <c r="F30" s="11">
        <v>694</v>
      </c>
      <c r="G30" s="11">
        <v>1066</v>
      </c>
    </row>
    <row r="31" spans="2:9" x14ac:dyDescent="0.3">
      <c r="B31" s="10" t="s">
        <v>8339</v>
      </c>
      <c r="C31" s="11"/>
      <c r="D31" s="11"/>
      <c r="E31" s="11"/>
      <c r="F31" s="11">
        <v>40</v>
      </c>
      <c r="G31" s="11">
        <v>40</v>
      </c>
    </row>
    <row r="32" spans="2:9" x14ac:dyDescent="0.3">
      <c r="B32" s="10" t="s">
        <v>8340</v>
      </c>
      <c r="C32" s="11"/>
      <c r="D32" s="11"/>
      <c r="E32" s="11"/>
      <c r="F32" s="11">
        <v>20</v>
      </c>
      <c r="G32" s="11">
        <v>20</v>
      </c>
    </row>
    <row r="33" spans="2:7" x14ac:dyDescent="0.3">
      <c r="B33" s="10" t="s">
        <v>8341</v>
      </c>
      <c r="C33" s="11"/>
      <c r="D33" s="11">
        <v>20</v>
      </c>
      <c r="E33" s="11"/>
      <c r="F33" s="11"/>
      <c r="G33" s="11">
        <v>20</v>
      </c>
    </row>
    <row r="34" spans="2:7" x14ac:dyDescent="0.3">
      <c r="B34" s="10" t="s">
        <v>8342</v>
      </c>
      <c r="C34" s="11"/>
      <c r="D34" s="11"/>
      <c r="E34" s="11"/>
      <c r="F34" s="11">
        <v>260</v>
      </c>
      <c r="G34" s="11">
        <v>260</v>
      </c>
    </row>
    <row r="35" spans="2:7" x14ac:dyDescent="0.3">
      <c r="B35" s="10" t="s">
        <v>8343</v>
      </c>
      <c r="C35" s="11">
        <v>40</v>
      </c>
      <c r="D35" s="11"/>
      <c r="E35" s="11"/>
      <c r="F35" s="11"/>
      <c r="G35" s="11">
        <v>40</v>
      </c>
    </row>
    <row r="36" spans="2:7" x14ac:dyDescent="0.3">
      <c r="B36" s="10" t="s">
        <v>8344</v>
      </c>
      <c r="C36" s="11"/>
      <c r="D36" s="11"/>
      <c r="E36" s="11"/>
      <c r="F36" s="11">
        <v>60</v>
      </c>
      <c r="G36" s="11">
        <v>60</v>
      </c>
    </row>
    <row r="37" spans="2:7" x14ac:dyDescent="0.3">
      <c r="B37" s="10" t="s">
        <v>8345</v>
      </c>
      <c r="C37" s="11"/>
      <c r="D37" s="11"/>
      <c r="E37" s="11">
        <v>6</v>
      </c>
      <c r="F37" s="11">
        <v>34</v>
      </c>
      <c r="G37" s="11">
        <v>40</v>
      </c>
    </row>
    <row r="38" spans="2:7" x14ac:dyDescent="0.3">
      <c r="B38" s="10" t="s">
        <v>8346</v>
      </c>
      <c r="C38" s="11">
        <v>18</v>
      </c>
      <c r="D38" s="11">
        <v>2</v>
      </c>
      <c r="E38" s="11"/>
      <c r="F38" s="11">
        <v>40</v>
      </c>
      <c r="G38" s="11">
        <v>60</v>
      </c>
    </row>
    <row r="39" spans="2:7" x14ac:dyDescent="0.3">
      <c r="B39" s="10" t="s">
        <v>8347</v>
      </c>
      <c r="C39" s="11">
        <v>17</v>
      </c>
      <c r="D39" s="11">
        <v>80</v>
      </c>
      <c r="E39" s="11">
        <v>5</v>
      </c>
      <c r="F39" s="11">
        <v>85</v>
      </c>
      <c r="G39" s="11">
        <v>187</v>
      </c>
    </row>
    <row r="40" spans="2:7" x14ac:dyDescent="0.3">
      <c r="B40" s="10" t="s">
        <v>8348</v>
      </c>
      <c r="C40" s="11"/>
      <c r="D40" s="11"/>
      <c r="E40" s="11"/>
      <c r="F40" s="11">
        <v>80</v>
      </c>
      <c r="G40" s="11">
        <v>80</v>
      </c>
    </row>
    <row r="41" spans="2:7" x14ac:dyDescent="0.3">
      <c r="B41" s="10" t="s">
        <v>8349</v>
      </c>
      <c r="C41" s="11"/>
      <c r="D41" s="11"/>
      <c r="E41" s="11"/>
      <c r="F41" s="11">
        <v>60</v>
      </c>
      <c r="G41" s="11">
        <v>60</v>
      </c>
    </row>
    <row r="42" spans="2:7" x14ac:dyDescent="0.3">
      <c r="B42" s="10" t="s">
        <v>8350</v>
      </c>
      <c r="C42" s="11">
        <v>10</v>
      </c>
      <c r="D42" s="11">
        <v>47</v>
      </c>
      <c r="E42" s="11"/>
      <c r="F42" s="11"/>
      <c r="G42" s="11">
        <v>57</v>
      </c>
    </row>
    <row r="43" spans="2:7" x14ac:dyDescent="0.3">
      <c r="B43" s="10" t="s">
        <v>8351</v>
      </c>
      <c r="C43" s="11"/>
      <c r="D43" s="11">
        <v>100</v>
      </c>
      <c r="E43" s="11"/>
      <c r="F43" s="11"/>
      <c r="G43" s="11">
        <v>100</v>
      </c>
    </row>
    <row r="44" spans="2:7" x14ac:dyDescent="0.3">
      <c r="B44" s="10" t="s">
        <v>8352</v>
      </c>
      <c r="C44" s="11">
        <v>60</v>
      </c>
      <c r="D44" s="11">
        <v>120</v>
      </c>
      <c r="E44" s="11"/>
      <c r="F44" s="11">
        <v>20</v>
      </c>
      <c r="G44" s="11">
        <v>200</v>
      </c>
    </row>
    <row r="45" spans="2:7" x14ac:dyDescent="0.3">
      <c r="B45" s="10" t="s">
        <v>8353</v>
      </c>
      <c r="C45" s="11">
        <v>100</v>
      </c>
      <c r="D45" s="11">
        <v>60</v>
      </c>
      <c r="E45" s="11"/>
      <c r="F45" s="11"/>
      <c r="G45" s="11">
        <v>160</v>
      </c>
    </row>
    <row r="46" spans="2:7" x14ac:dyDescent="0.3">
      <c r="B46" s="10" t="s">
        <v>8354</v>
      </c>
      <c r="C46" s="11">
        <v>20</v>
      </c>
      <c r="D46" s="11"/>
      <c r="E46" s="11"/>
      <c r="F46" s="11"/>
      <c r="G46" s="11">
        <v>20</v>
      </c>
    </row>
    <row r="47" spans="2:7" x14ac:dyDescent="0.3">
      <c r="B47" s="10" t="s">
        <v>8310</v>
      </c>
      <c r="C47" s="11">
        <v>349</v>
      </c>
      <c r="D47" s="11">
        <v>1530</v>
      </c>
      <c r="E47" s="11">
        <v>50</v>
      </c>
      <c r="F47" s="11">
        <v>2185</v>
      </c>
      <c r="G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19D48-12B4-4511-9E4F-00B96FAB3C71}">
  <sheetPr codeName="Sheet3"/>
  <dimension ref="B1:G18"/>
  <sheetViews>
    <sheetView workbookViewId="0">
      <selection activeCell="E12" sqref="E12"/>
    </sheetView>
  </sheetViews>
  <sheetFormatPr defaultRowHeight="14.4" x14ac:dyDescent="0.3"/>
  <cols>
    <col min="2" max="2" width="14.21875" bestFit="1" customWidth="1"/>
    <col min="3" max="3" width="15.5546875" bestFit="1" customWidth="1"/>
    <col min="4" max="4" width="5.6640625" bestFit="1" customWidth="1"/>
    <col min="5" max="5" width="3.88671875" bestFit="1" customWidth="1"/>
    <col min="6" max="6" width="9.44140625" bestFit="1" customWidth="1"/>
    <col min="7" max="7" width="10.77734375" bestFit="1" customWidth="1"/>
  </cols>
  <sheetData>
    <row r="1" spans="2:7" x14ac:dyDescent="0.3">
      <c r="B1" s="9" t="s">
        <v>8355</v>
      </c>
      <c r="C1" t="s">
        <v>8313</v>
      </c>
    </row>
    <row r="2" spans="2:7" x14ac:dyDescent="0.3">
      <c r="B2" s="9" t="s">
        <v>8371</v>
      </c>
      <c r="C2" t="s">
        <v>8313</v>
      </c>
    </row>
    <row r="4" spans="2:7" x14ac:dyDescent="0.3">
      <c r="B4" s="9" t="s">
        <v>8370</v>
      </c>
      <c r="C4" s="9" t="s">
        <v>8311</v>
      </c>
    </row>
    <row r="5" spans="2:7" x14ac:dyDescent="0.3">
      <c r="B5" s="9" t="s">
        <v>8309</v>
      </c>
      <c r="C5" t="s">
        <v>8220</v>
      </c>
      <c r="D5" t="s">
        <v>8221</v>
      </c>
      <c r="E5" t="s">
        <v>8222</v>
      </c>
      <c r="F5" t="s">
        <v>8219</v>
      </c>
      <c r="G5" t="s">
        <v>8310</v>
      </c>
    </row>
    <row r="6" spans="2:7" x14ac:dyDescent="0.3">
      <c r="B6" s="13" t="s">
        <v>8364</v>
      </c>
      <c r="C6" s="11">
        <v>34</v>
      </c>
      <c r="D6" s="11">
        <v>149</v>
      </c>
      <c r="E6" s="11">
        <v>2</v>
      </c>
      <c r="F6" s="11">
        <v>182</v>
      </c>
      <c r="G6" s="11">
        <v>367</v>
      </c>
    </row>
    <row r="7" spans="2:7" x14ac:dyDescent="0.3">
      <c r="B7" s="13" t="s">
        <v>8365</v>
      </c>
      <c r="C7" s="11">
        <v>27</v>
      </c>
      <c r="D7" s="11">
        <v>106</v>
      </c>
      <c r="E7" s="11">
        <v>18</v>
      </c>
      <c r="F7" s="11">
        <v>202</v>
      </c>
      <c r="G7" s="11">
        <v>353</v>
      </c>
    </row>
    <row r="8" spans="2:7" x14ac:dyDescent="0.3">
      <c r="B8" s="13" t="s">
        <v>8366</v>
      </c>
      <c r="C8" s="11">
        <v>28</v>
      </c>
      <c r="D8" s="11">
        <v>108</v>
      </c>
      <c r="E8" s="11">
        <v>30</v>
      </c>
      <c r="F8" s="11">
        <v>180</v>
      </c>
      <c r="G8" s="11">
        <v>346</v>
      </c>
    </row>
    <row r="9" spans="2:7" x14ac:dyDescent="0.3">
      <c r="B9" s="13" t="s">
        <v>8367</v>
      </c>
      <c r="C9" s="11">
        <v>27</v>
      </c>
      <c r="D9" s="11">
        <v>102</v>
      </c>
      <c r="E9" s="11"/>
      <c r="F9" s="11">
        <v>192</v>
      </c>
      <c r="G9" s="11">
        <v>321</v>
      </c>
    </row>
    <row r="10" spans="2:7" x14ac:dyDescent="0.3">
      <c r="B10" s="13" t="s">
        <v>8358</v>
      </c>
      <c r="C10" s="11">
        <v>26</v>
      </c>
      <c r="D10" s="11">
        <v>126</v>
      </c>
      <c r="E10" s="11"/>
      <c r="F10" s="11">
        <v>234</v>
      </c>
      <c r="G10" s="11">
        <v>386</v>
      </c>
    </row>
    <row r="11" spans="2:7" x14ac:dyDescent="0.3">
      <c r="B11" s="13" t="s">
        <v>8368</v>
      </c>
      <c r="C11" s="11">
        <v>27</v>
      </c>
      <c r="D11" s="11">
        <v>147</v>
      </c>
      <c r="E11" s="11"/>
      <c r="F11" s="11">
        <v>211</v>
      </c>
      <c r="G11" s="11">
        <v>385</v>
      </c>
    </row>
    <row r="12" spans="2:7" x14ac:dyDescent="0.3">
      <c r="B12" s="13" t="s">
        <v>8359</v>
      </c>
      <c r="C12" s="11">
        <v>43</v>
      </c>
      <c r="D12" s="11">
        <v>150</v>
      </c>
      <c r="E12" s="11"/>
      <c r="F12" s="11">
        <v>194</v>
      </c>
      <c r="G12" s="11">
        <v>387</v>
      </c>
    </row>
    <row r="13" spans="2:7" x14ac:dyDescent="0.3">
      <c r="B13" s="13" t="s">
        <v>8360</v>
      </c>
      <c r="C13" s="11">
        <v>33</v>
      </c>
      <c r="D13" s="11">
        <v>134</v>
      </c>
      <c r="E13" s="11"/>
      <c r="F13" s="11">
        <v>166</v>
      </c>
      <c r="G13" s="11">
        <v>333</v>
      </c>
    </row>
    <row r="14" spans="2:7" x14ac:dyDescent="0.3">
      <c r="B14" s="13" t="s">
        <v>8361</v>
      </c>
      <c r="C14" s="11">
        <v>24</v>
      </c>
      <c r="D14" s="11">
        <v>127</v>
      </c>
      <c r="E14" s="11"/>
      <c r="F14" s="11">
        <v>147</v>
      </c>
      <c r="G14" s="11">
        <v>298</v>
      </c>
    </row>
    <row r="15" spans="2:7" x14ac:dyDescent="0.3">
      <c r="B15" s="13" t="s">
        <v>8362</v>
      </c>
      <c r="C15" s="11">
        <v>20</v>
      </c>
      <c r="D15" s="11">
        <v>149</v>
      </c>
      <c r="E15" s="11"/>
      <c r="F15" s="11">
        <v>183</v>
      </c>
      <c r="G15" s="11">
        <v>352</v>
      </c>
    </row>
    <row r="16" spans="2:7" x14ac:dyDescent="0.3">
      <c r="B16" s="13" t="s">
        <v>8363</v>
      </c>
      <c r="C16" s="11">
        <v>37</v>
      </c>
      <c r="D16" s="11">
        <v>114</v>
      </c>
      <c r="E16" s="11"/>
      <c r="F16" s="11">
        <v>183</v>
      </c>
      <c r="G16" s="11">
        <v>334</v>
      </c>
    </row>
    <row r="17" spans="2:7" x14ac:dyDescent="0.3">
      <c r="B17" s="13" t="s">
        <v>8369</v>
      </c>
      <c r="C17" s="11">
        <v>23</v>
      </c>
      <c r="D17" s="11">
        <v>118</v>
      </c>
      <c r="E17" s="11"/>
      <c r="F17" s="11">
        <v>111</v>
      </c>
      <c r="G17" s="11">
        <v>252</v>
      </c>
    </row>
    <row r="18" spans="2:7" x14ac:dyDescent="0.3">
      <c r="B18" s="13" t="s">
        <v>8310</v>
      </c>
      <c r="C18" s="11">
        <v>349</v>
      </c>
      <c r="D18" s="11">
        <v>1530</v>
      </c>
      <c r="E18" s="11">
        <v>50</v>
      </c>
      <c r="F18" s="11">
        <v>2185</v>
      </c>
      <c r="G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16B24-9A30-45BA-A9A1-A256C32E2082}">
  <sheetPr codeName="Sheet5"/>
  <dimension ref="A1:J13"/>
  <sheetViews>
    <sheetView workbookViewId="0">
      <selection activeCell="H19" sqref="H19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10" x14ac:dyDescent="0.3">
      <c r="A1" t="s">
        <v>8372</v>
      </c>
      <c r="B1" t="s">
        <v>8373</v>
      </c>
      <c r="C1" t="s">
        <v>8374</v>
      </c>
      <c r="D1" t="s">
        <v>8390</v>
      </c>
      <c r="E1" t="s">
        <v>8375</v>
      </c>
      <c r="F1" t="s">
        <v>8376</v>
      </c>
      <c r="G1" t="s">
        <v>8377</v>
      </c>
      <c r="H1" t="s">
        <v>8391</v>
      </c>
    </row>
    <row r="2" spans="1:10" x14ac:dyDescent="0.3">
      <c r="A2" t="s">
        <v>8378</v>
      </c>
      <c r="B2">
        <f>COUNTIFS(Data!$D$1:$D$4115,"&lt;1000",Data!$F$1:$F$4115,"Successful")</f>
        <v>322</v>
      </c>
      <c r="C2">
        <f>COUNTIFS(Data!$D$1:$D$4115,"&lt;1000",Data!$F$1:$F$4115,"Failed")</f>
        <v>113</v>
      </c>
      <c r="D2">
        <f>COUNTIFS(Data!$D$1:$D$4115,"&lt;1000",Data!$F$1:$F$4115,"Canceled")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  <c r="J2" s="15"/>
    </row>
    <row r="3" spans="1:10" x14ac:dyDescent="0.3">
      <c r="A3" t="s">
        <v>8379</v>
      </c>
      <c r="B3">
        <f>COUNTIFS(Data!$D$1:$D$4115,"&gt;=1000",Data!$D$1:$D$4115,"&lt;5000",Data!$F$1:$F$4115,"Successful")</f>
        <v>932</v>
      </c>
      <c r="C3">
        <f>COUNTIFS(Data!$D$1:$D$4115,"&gt;=1000",Data!$D$1:$D$4115,"&lt;5000",Data!$F$1:$F$4115,"Failed")</f>
        <v>420</v>
      </c>
      <c r="D3">
        <f>COUNTIFS(Data!$D$1:$D$4115,"&gt;=1000",Data!$D$1:$D$4115,"&lt;5000",Data!$F$1:$F$4115,"Canceled")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  <c r="J3" s="15"/>
    </row>
    <row r="4" spans="1:10" x14ac:dyDescent="0.3">
      <c r="A4" t="s">
        <v>8380</v>
      </c>
      <c r="B4">
        <f>COUNTIFS(Data!$D$1:$D$4115,"&gt;=5000",Data!$D$1:$D$4115,"&lt;10000",Data!$F$1:$F$4115,"Successful")</f>
        <v>381</v>
      </c>
      <c r="C4">
        <f>COUNTIFS(Data!$D$1:$D$4115,"&gt;=5000",Data!$D$1:$D$4115,"&lt;10000",Data!$F$1:$F$4115,"Failed")</f>
        <v>283</v>
      </c>
      <c r="D4">
        <f>COUNTIFS(Data!$D$1:$D$4115,"&gt;=5000",Data!$D$1:$D$4115,"&lt;10000",Data!$F$1:$F$4115,"Canceled")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  <c r="J4" s="15"/>
    </row>
    <row r="5" spans="1:10" x14ac:dyDescent="0.3">
      <c r="A5" t="s">
        <v>8381</v>
      </c>
      <c r="B5">
        <f>COUNTIFS(Data!$D$1:$D$4115,"&gt;=10000",Data!$D$1:$D$4115,"&lt;15000",Data!$F$1:$F$4115,"Successful")</f>
        <v>168</v>
      </c>
      <c r="C5">
        <f>COUNTIFS(Data!$D$1:$D$4115,"&gt;=10000",Data!$D$1:$D$4115,"&lt;15000",Data!$F$1:$F$4115,"Failed")</f>
        <v>144</v>
      </c>
      <c r="D5">
        <f>COUNTIFS(Data!$D$1:$D$4115,"&gt;=10000",Data!$D$1:$D$4115,"&lt;15000",Data!$F$1:$F$4115,"Canceled")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  <c r="J5" s="15"/>
    </row>
    <row r="6" spans="1:10" x14ac:dyDescent="0.3">
      <c r="A6" t="s">
        <v>8382</v>
      </c>
      <c r="B6">
        <f>COUNTIFS(Data!$D$1:$D$4115,"&gt;=15000",Data!$D$1:$D$4115,"&lt;20000",Data!$F$1:$F$4115,"Successful")</f>
        <v>94</v>
      </c>
      <c r="C6">
        <f>COUNTIFS(Data!$D$1:$D$4115,"&gt;=15000",Data!$D$1:$D$4115,"&lt;20000",Data!$F$1:$F$4115,"Failed")</f>
        <v>90</v>
      </c>
      <c r="D6">
        <f>COUNTIFS(Data!$D$1:$D$4115,"&gt;=15000",Data!$D$1:$D$4115,"&lt;20000",Data!$F$1:$F$4115,"Canceled")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  <c r="J6" s="15"/>
    </row>
    <row r="7" spans="1:10" x14ac:dyDescent="0.3">
      <c r="A7" t="s">
        <v>8383</v>
      </c>
      <c r="B7">
        <f>COUNTIFS(Data!$D$1:$D$4115,"&gt;=20000",Data!$D$1:$D$4115,"&lt;25000",Data!$F$1:$F$4115,"Successful")</f>
        <v>62</v>
      </c>
      <c r="C7">
        <f>COUNTIFS(Data!$D$1:$D$4115,"&gt;=20000",Data!$D$1:$D$4115,"&lt;25000",Data!$F$1:$F$4115,"Failed")</f>
        <v>72</v>
      </c>
      <c r="D7">
        <f>COUNTIFS(Data!$D$1:$D$4115,"&gt;=20000",Data!$D$1:$D$4115,"&lt;25000",Data!$F$1:$F$4115,"Canceled")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  <c r="J7" s="15"/>
    </row>
    <row r="8" spans="1:10" x14ac:dyDescent="0.3">
      <c r="A8" t="s">
        <v>8384</v>
      </c>
      <c r="B8">
        <f>COUNTIFS(Data!$D$1:$D$4115,"&gt;=25000",Data!$D$1:$D$4115,"&lt;30000",Data!$F$1:$F$4115,"Successful")</f>
        <v>55</v>
      </c>
      <c r="C8">
        <f>COUNTIFS(Data!$D$1:$D$4115,"&gt;=25000",Data!$D$1:$D$4115,"&lt;30000",Data!$F$1:$F$4115,"Failed")</f>
        <v>64</v>
      </c>
      <c r="D8">
        <f>COUNTIFS(Data!$D$1:$D$4115,"&gt;=25000",Data!$D$1:$D$4115,"&lt;30000",Data!$F$1:$F$4115,"Canceled")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  <c r="J8" s="15"/>
    </row>
    <row r="9" spans="1:10" x14ac:dyDescent="0.3">
      <c r="A9" t="s">
        <v>8385</v>
      </c>
      <c r="B9">
        <f>COUNTIFS(Data!$D$1:$D$4115,"&gt;=30000",Data!$D$1:$D$4115,"&lt;35000",Data!$F$1:$F$4115,"Successful")</f>
        <v>32</v>
      </c>
      <c r="C9">
        <f>COUNTIFS(Data!$D$1:$D$4115,"&gt;=30000",Data!$D$1:$D$4115,"&lt;35000",Data!$F$1:$F$4115,"Failed")</f>
        <v>37</v>
      </c>
      <c r="D9">
        <f>COUNTIFS(Data!$D$1:$D$4115,"&gt;=30000",Data!$D$1:$D$4115,"&lt;35000",Data!$F$1:$F$4115,"Canceled")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  <c r="J9" s="15"/>
    </row>
    <row r="10" spans="1:10" x14ac:dyDescent="0.3">
      <c r="A10" t="s">
        <v>8386</v>
      </c>
      <c r="B10">
        <f>COUNTIFS(Data!$D$1:$D$4115,"&gt;=35000",Data!$D$1:$D$4115,"&lt;40000",Data!$F$1:$F$4115,"Successful")</f>
        <v>26</v>
      </c>
      <c r="C10">
        <f>COUNTIFS(Data!$D$1:$D$4115,"&gt;=35000",Data!$D$1:$D$4115,"&lt;40000",Data!$F$1:$F$4115,"Failed")</f>
        <v>22</v>
      </c>
      <c r="D10">
        <f>COUNTIFS(Data!$D$1:$D$4115,"&gt;=35000",Data!$D$1:$D$4115,"&lt;40000",Data!$F$1:$F$4115,"Canceled")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  <c r="J10" s="15"/>
    </row>
    <row r="11" spans="1:10" x14ac:dyDescent="0.3">
      <c r="A11" t="s">
        <v>8387</v>
      </c>
      <c r="B11">
        <f>COUNTIFS(Data!$D$1:$D$4115,"&gt;=40000",Data!$D$1:$D$4115,"&lt;45000",Data!$F$1:$F$4115,"Successful")</f>
        <v>21</v>
      </c>
      <c r="C11">
        <f>COUNTIFS(Data!$D$1:$D$4115,"&gt;=40000",Data!$D$1:$D$4115,"&lt;45000",Data!$F$1:$F$4115,"Failed")</f>
        <v>16</v>
      </c>
      <c r="D11">
        <f>COUNTIFS(Data!$D$1:$D$4115,"&gt;=40000",Data!$D$1:$D$4115,"&lt;45000",Data!$F$1:$F$4115,"Canceled")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  <c r="J11" s="15"/>
    </row>
    <row r="12" spans="1:10" x14ac:dyDescent="0.3">
      <c r="A12" t="s">
        <v>8388</v>
      </c>
      <c r="B12">
        <f>COUNTIFS(Data!$D$1:$D$4115,"&gt;=45000",Data!$D$1:$D$4115,"&lt;50000",Data!$F$1:$F$4115,"Successful")</f>
        <v>6</v>
      </c>
      <c r="C12">
        <f>COUNTIFS(Data!$D$1:$D$4115,"&gt;=45000",Data!$D$1:$D$4115,"&lt;50000",Data!$F$1:$F$4115,"Failed")</f>
        <v>11</v>
      </c>
      <c r="D12">
        <f>COUNTIFS(Data!$D$1:$D$4115,"&gt;=45000",Data!$D$1:$D$4115,"&lt;50000",Data!$F$1:$F$4115,"Canceled")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  <c r="J12" s="15"/>
    </row>
    <row r="13" spans="1:10" x14ac:dyDescent="0.3">
      <c r="A13" t="s">
        <v>8389</v>
      </c>
      <c r="B13">
        <f>COUNTIFS(Data!$D$1:$D$4115,"&gt;=50000",Data!$F$1:$F$4115,"Successful")</f>
        <v>86</v>
      </c>
      <c r="C13">
        <f>COUNTIFS(Data!$D$1:$D$4115,"&gt;=50000",Data!$F$1:$F$4115,"Failed")</f>
        <v>258</v>
      </c>
      <c r="D13">
        <f>COUNTIFS(Data!$D$1:$D$4115,"&gt;=50000",Data!$F$1:$F$4115,"Canceled")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  <c r="J13" s="1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Stats</vt:lpstr>
      <vt:lpstr>Subcategory Stats</vt:lpstr>
      <vt:lpstr>Outcomes Based on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Jennie Chang</cp:lastModifiedBy>
  <dcterms:created xsi:type="dcterms:W3CDTF">2017-04-20T15:17:24Z</dcterms:created>
  <dcterms:modified xsi:type="dcterms:W3CDTF">2019-12-24T03:15:07Z</dcterms:modified>
</cp:coreProperties>
</file>