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hotorii/Desktop/"/>
    </mc:Choice>
  </mc:AlternateContent>
  <xr:revisionPtr revIDLastSave="0" documentId="13_ncr:1_{46A824DC-7FD6-B64F-98F4-8A3ECAE829F0}" xr6:coauthVersionLast="47" xr6:coauthVersionMax="47" xr10:uidLastSave="{00000000-0000-0000-0000-000000000000}"/>
  <bookViews>
    <workbookView xWindow="5440" yWindow="2320" windowWidth="29120" windowHeight="19120" xr2:uid="{37ED8C09-79BB-9B4B-80C5-C98E3F009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E39" i="1"/>
  <c r="D39" i="1"/>
  <c r="C39" i="1"/>
  <c r="B39" i="1"/>
  <c r="E38" i="1"/>
  <c r="E42" i="1" s="1"/>
  <c r="D38" i="1"/>
  <c r="D42" i="1" s="1"/>
  <c r="C38" i="1"/>
  <c r="B38" i="1"/>
  <c r="B41" i="1" s="1"/>
  <c r="E35" i="1"/>
  <c r="D35" i="1"/>
  <c r="C35" i="1"/>
  <c r="B35" i="1"/>
  <c r="E34" i="1"/>
  <c r="D34" i="1"/>
  <c r="C34" i="1"/>
  <c r="B34" i="1"/>
  <c r="E33" i="1"/>
  <c r="D33" i="1"/>
  <c r="C33" i="1"/>
  <c r="C37" i="1" s="1"/>
  <c r="B33" i="1"/>
  <c r="B36" i="1" s="1"/>
  <c r="E30" i="1"/>
  <c r="D30" i="1"/>
  <c r="C30" i="1"/>
  <c r="B30" i="1"/>
  <c r="E29" i="1"/>
  <c r="D29" i="1"/>
  <c r="C29" i="1"/>
  <c r="B29" i="1"/>
  <c r="E28" i="1"/>
  <c r="E32" i="1" s="1"/>
  <c r="D28" i="1"/>
  <c r="C28" i="1"/>
  <c r="B28" i="1"/>
  <c r="B31" i="1" s="1"/>
  <c r="E25" i="1"/>
  <c r="D25" i="1"/>
  <c r="D27" i="1" s="1"/>
  <c r="C25" i="1"/>
  <c r="B25" i="1"/>
  <c r="E24" i="1"/>
  <c r="D24" i="1"/>
  <c r="C24" i="1"/>
  <c r="B24" i="1"/>
  <c r="B27" i="1" s="1"/>
  <c r="E23" i="1"/>
  <c r="E26" i="1" s="1"/>
  <c r="D23" i="1"/>
  <c r="C23" i="1"/>
  <c r="B23" i="1"/>
  <c r="D22" i="1"/>
  <c r="E20" i="1"/>
  <c r="D20" i="1"/>
  <c r="C20" i="1"/>
  <c r="B20" i="1"/>
  <c r="E19" i="1"/>
  <c r="D19" i="1"/>
  <c r="C19" i="1"/>
  <c r="B19" i="1"/>
  <c r="E18" i="1"/>
  <c r="D18" i="1"/>
  <c r="C18" i="1"/>
  <c r="B18" i="1"/>
  <c r="B22" i="1" s="1"/>
  <c r="E15" i="1"/>
  <c r="D15" i="1"/>
  <c r="C15" i="1"/>
  <c r="B15" i="1"/>
  <c r="E14" i="1"/>
  <c r="D14" i="1"/>
  <c r="C14" i="1"/>
  <c r="C17" i="1" s="1"/>
  <c r="B14" i="1"/>
  <c r="E13" i="1"/>
  <c r="D13" i="1"/>
  <c r="C13" i="1"/>
  <c r="B13" i="1"/>
  <c r="B16" i="1" s="1"/>
  <c r="E10" i="1"/>
  <c r="D10" i="1"/>
  <c r="C10" i="1"/>
  <c r="B10" i="1"/>
  <c r="E9" i="1"/>
  <c r="D9" i="1"/>
  <c r="D12" i="1" s="1"/>
  <c r="C9" i="1"/>
  <c r="C12" i="1" s="1"/>
  <c r="B9" i="1"/>
  <c r="E8" i="1"/>
  <c r="D8" i="1"/>
  <c r="C8" i="1"/>
  <c r="C11" i="1" s="1"/>
  <c r="B8" i="1"/>
  <c r="B11" i="1" s="1"/>
  <c r="E5" i="1"/>
  <c r="D5" i="1"/>
  <c r="C5" i="1"/>
  <c r="B5" i="1"/>
  <c r="E4" i="1"/>
  <c r="E7" i="1" s="1"/>
  <c r="D4" i="1"/>
  <c r="C4" i="1"/>
  <c r="B4" i="1"/>
  <c r="E3" i="1"/>
  <c r="D3" i="1"/>
  <c r="C3" i="1"/>
  <c r="C6" i="1" s="1"/>
  <c r="B3" i="1"/>
  <c r="E36" i="1" l="1"/>
  <c r="E17" i="1"/>
  <c r="E21" i="1"/>
  <c r="C26" i="1"/>
  <c r="E27" i="1"/>
  <c r="C31" i="1"/>
  <c r="B7" i="1"/>
  <c r="D6" i="1"/>
  <c r="B6" i="1"/>
  <c r="E12" i="1"/>
  <c r="B17" i="1"/>
  <c r="D26" i="1"/>
  <c r="D31" i="1"/>
  <c r="C41" i="1"/>
  <c r="B21" i="1"/>
  <c r="B32" i="1"/>
  <c r="B12" i="1"/>
  <c r="C16" i="1"/>
  <c r="E22" i="1"/>
  <c r="C27" i="1"/>
  <c r="C32" i="1"/>
  <c r="E6" i="1"/>
  <c r="D11" i="1"/>
  <c r="C22" i="1"/>
  <c r="E11" i="1"/>
  <c r="D16" i="1"/>
  <c r="D21" i="1"/>
  <c r="B26" i="1"/>
  <c r="D37" i="1"/>
  <c r="C36" i="1"/>
  <c r="E16" i="1"/>
  <c r="E31" i="1"/>
  <c r="E37" i="1"/>
  <c r="D17" i="1"/>
  <c r="D32" i="1"/>
  <c r="B37" i="1"/>
  <c r="D41" i="1"/>
  <c r="C21" i="1"/>
  <c r="D36" i="1"/>
  <c r="C7" i="1"/>
  <c r="E41" i="1"/>
  <c r="B42" i="1"/>
  <c r="C42" i="1"/>
  <c r="D7" i="1"/>
</calcChain>
</file>

<file path=xl/sharedStrings.xml><?xml version="1.0" encoding="utf-8"?>
<sst xmlns="http://schemas.openxmlformats.org/spreadsheetml/2006/main" count="24" uniqueCount="12">
  <si>
    <t>PFU/ml</t>
  </si>
  <si>
    <t>hours post infection</t>
  </si>
  <si>
    <t>Senegal strain (Chimera 1)</t>
  </si>
  <si>
    <t>Thailand strain (Chimera 2)</t>
  </si>
  <si>
    <t>Chimera 3</t>
  </si>
  <si>
    <t>Chimera 4</t>
  </si>
  <si>
    <t>Chimera 5</t>
  </si>
  <si>
    <t>Chimera 6</t>
  </si>
  <si>
    <t>Chimera 7</t>
  </si>
  <si>
    <t>Chimera 8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</si>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</sst>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31B6-928E-C14C-9387-FE94F9EF4BDD}">
  <dimension ref="A1:E42"/>
  <sheetViews>
    <sheetView tabSelected="1" workbookViewId="0">
      <selection activeCell="G37" sqref="G37"/>
    </sheetView>
  </sheetViews>
  <sheetFormatPr baseColWidth="10" defaultRowHeight="16" x14ac:dyDescent="0.2"/>
  <sheetData>
    <row r="1" spans="1:5" x14ac:dyDescent="0.2">
      <c r="A1" s="1"/>
      <c r="B1" s="1" t="s">
        <v>0</v>
      </c>
      <c r="C1" s="1"/>
      <c r="D1" s="1"/>
      <c r="E1" s="1"/>
    </row>
    <row r="2" spans="1:5" x14ac:dyDescent="0.2">
      <c r="A2" s="1" t="s">
        <v>1</v>
      </c>
      <c r="B2" s="4">
        <v>24</v>
      </c>
      <c r="C2" s="4">
        <v>48</v>
      </c>
      <c r="D2" s="4">
        <v>72</v>
      </c>
      <c r="E2" s="4">
        <v>96</v>
      </c>
    </row>
    <row r="3" spans="1:5" x14ac:dyDescent="0.2">
      <c r="A3" t="s">
        <v>2</v>
      </c>
      <c r="B3" s="2">
        <f>4.7*10^4</f>
        <v>47000</v>
      </c>
      <c r="C3" s="2">
        <f>3.4*10^6</f>
        <v>3400000</v>
      </c>
      <c r="D3" s="2">
        <f>5.6*10^6</f>
        <v>5600000</v>
      </c>
      <c r="E3" s="2">
        <f>1.4*10^7</f>
        <v>14000000</v>
      </c>
    </row>
    <row r="4" spans="1:5" x14ac:dyDescent="0.2">
      <c r="B4" s="2">
        <f>4.4*10^4</f>
        <v>44000</v>
      </c>
      <c r="C4" s="2">
        <f>1.8*10^6</f>
        <v>1800000</v>
      </c>
      <c r="D4" s="2">
        <f>5*10^6</f>
        <v>5000000</v>
      </c>
      <c r="E4" s="2">
        <f>1.9*10^7</f>
        <v>19000000</v>
      </c>
    </row>
    <row r="5" spans="1:5" x14ac:dyDescent="0.2">
      <c r="B5" s="2">
        <f>3.6*10^4</f>
        <v>36000</v>
      </c>
      <c r="C5" s="2">
        <f>2.4*10^6</f>
        <v>2400000</v>
      </c>
      <c r="D5" s="2">
        <f>5.9*10^6</f>
        <v>5900000</v>
      </c>
      <c r="E5" s="2">
        <f>2*10^7</f>
        <v>20000000</v>
      </c>
    </row>
    <row r="6" spans="1:5" x14ac:dyDescent="0.2">
      <c r="A6" t="s">
        <v>10</v>
      </c>
      <c r="B6" s="5">
        <f>AVERAGE(B3:B5)</f>
        <v>42333.333333333336</v>
      </c>
      <c r="C6" s="5">
        <f>AVERAGE(C3:C5)</f>
        <v>2533333.3333333335</v>
      </c>
      <c r="D6" s="5">
        <f t="shared" ref="D6" si="0">AVERAGE(D3:D5)</f>
        <v>5500000</v>
      </c>
      <c r="E6" s="5">
        <f>AVERAGE(E3:E5)</f>
        <v>17666666.666666668</v>
      </c>
    </row>
    <row r="7" spans="1:5" x14ac:dyDescent="0.2">
      <c r="A7" s="1" t="s">
        <v>11</v>
      </c>
      <c r="B7" s="3">
        <f>STDEV(B3:B5)</f>
        <v>5686.2407030773411</v>
      </c>
      <c r="C7" s="3">
        <f>STDEV(C3:C5)</f>
        <v>808290.37686547649</v>
      </c>
      <c r="D7" s="3">
        <f t="shared" ref="D7" si="1">STDEV(D3:D5)</f>
        <v>458257.569495584</v>
      </c>
      <c r="E7" s="3">
        <f>STDEV(E3:E5)</f>
        <v>3214550.2536643152</v>
      </c>
    </row>
    <row r="8" spans="1:5" x14ac:dyDescent="0.2">
      <c r="A8" t="s">
        <v>3</v>
      </c>
      <c r="B8" s="2">
        <f>2.7*10^4</f>
        <v>27000</v>
      </c>
      <c r="C8" s="2">
        <f>1.8*10^5</f>
        <v>180000</v>
      </c>
      <c r="D8" s="2">
        <f>5.3*10^5</f>
        <v>530000</v>
      </c>
      <c r="E8" s="2">
        <f>0.9*10^6</f>
        <v>900000</v>
      </c>
    </row>
    <row r="9" spans="1:5" x14ac:dyDescent="0.2">
      <c r="B9" s="2">
        <f>2.4*10^4</f>
        <v>24000</v>
      </c>
      <c r="C9" s="2">
        <f>2.2*10^5</f>
        <v>220000.00000000003</v>
      </c>
      <c r="D9" s="2">
        <f>2.6*10^5</f>
        <v>260000</v>
      </c>
      <c r="E9" s="2">
        <f>2.6*10^6</f>
        <v>2600000</v>
      </c>
    </row>
    <row r="10" spans="1:5" x14ac:dyDescent="0.2">
      <c r="B10" s="2">
        <f>1.6*10^4</f>
        <v>16000</v>
      </c>
      <c r="C10" s="2">
        <f>2.8*10^5</f>
        <v>280000</v>
      </c>
      <c r="D10" s="2">
        <f>4.5*10^5</f>
        <v>450000</v>
      </c>
      <c r="E10" s="2">
        <f>2*10^6</f>
        <v>2000000</v>
      </c>
    </row>
    <row r="11" spans="1:5" x14ac:dyDescent="0.2">
      <c r="B11" s="5">
        <f>AVERAGE(B8:B10)</f>
        <v>22333.333333333332</v>
      </c>
      <c r="C11" s="5">
        <f t="shared" ref="C11:E11" si="2">AVERAGE(C8:C10)</f>
        <v>226666.66666666666</v>
      </c>
      <c r="D11" s="5">
        <f t="shared" si="2"/>
        <v>413333.33333333331</v>
      </c>
      <c r="E11" s="5">
        <f t="shared" si="2"/>
        <v>1833333.3333333333</v>
      </c>
    </row>
    <row r="12" spans="1:5" x14ac:dyDescent="0.2">
      <c r="A12" s="1"/>
      <c r="B12" s="3">
        <f>STDEV(B8:B10)</f>
        <v>5686.2407030773302</v>
      </c>
      <c r="C12" s="3">
        <f t="shared" ref="C12:E12" si="3">STDEV(C8:C10)</f>
        <v>50332.229568471615</v>
      </c>
      <c r="D12" s="3">
        <f t="shared" si="3"/>
        <v>138684.29375143151</v>
      </c>
      <c r="E12" s="3">
        <f t="shared" si="3"/>
        <v>862167.8104251707</v>
      </c>
    </row>
    <row r="13" spans="1:5" x14ac:dyDescent="0.2">
      <c r="A13" t="s">
        <v>4</v>
      </c>
      <c r="B13" s="2">
        <f>4.5*10^4</f>
        <v>45000</v>
      </c>
      <c r="C13" s="2">
        <f>1.9*10^6</f>
        <v>1900000</v>
      </c>
      <c r="D13" s="2">
        <f>2.7*10^6</f>
        <v>2700000</v>
      </c>
      <c r="E13" s="2">
        <f>4.5*10^5</f>
        <v>450000</v>
      </c>
    </row>
    <row r="14" spans="1:5" x14ac:dyDescent="0.2">
      <c r="B14" s="2">
        <f>4.9*10^4</f>
        <v>49000</v>
      </c>
      <c r="C14" s="2">
        <f>1.4*10^6</f>
        <v>1400000</v>
      </c>
      <c r="D14" s="2">
        <f>1.9*10^6</f>
        <v>1900000</v>
      </c>
      <c r="E14" s="2">
        <f>3.3*10^5</f>
        <v>330000</v>
      </c>
    </row>
    <row r="15" spans="1:5" x14ac:dyDescent="0.2">
      <c r="B15" s="2">
        <f>4.2*10^4</f>
        <v>42000</v>
      </c>
      <c r="C15" s="2">
        <f>1.4*10^6</f>
        <v>1400000</v>
      </c>
      <c r="D15" s="2">
        <f>2*10^6</f>
        <v>2000000</v>
      </c>
      <c r="E15" s="2">
        <f>5.8*10^5</f>
        <v>580000</v>
      </c>
    </row>
    <row r="16" spans="1:5" x14ac:dyDescent="0.2">
      <c r="A16" t="s">
        <v>10</v>
      </c>
      <c r="B16" s="5">
        <f>AVERAGE(B13:B15)</f>
        <v>45333.333333333336</v>
      </c>
      <c r="C16" s="5">
        <f t="shared" ref="C16:E16" si="4">AVERAGE(C13:C15)</f>
        <v>1566666.6666666667</v>
      </c>
      <c r="D16" s="5">
        <f t="shared" si="4"/>
        <v>2200000</v>
      </c>
      <c r="E16" s="5">
        <f t="shared" si="4"/>
        <v>453333.33333333331</v>
      </c>
    </row>
    <row r="17" spans="1:5" x14ac:dyDescent="0.2">
      <c r="A17" s="1" t="s">
        <v>11</v>
      </c>
      <c r="B17" s="3">
        <f>STDEV(B13:B15)</f>
        <v>3511.8845842842461</v>
      </c>
      <c r="C17" s="3">
        <f t="shared" ref="C17:E17" si="5">STDEV(C13:C15)</f>
        <v>288675.13459481316</v>
      </c>
      <c r="D17" s="3">
        <f t="shared" si="5"/>
        <v>435889.89435406734</v>
      </c>
      <c r="E17" s="3">
        <f t="shared" si="5"/>
        <v>125033.32889007359</v>
      </c>
    </row>
    <row r="18" spans="1:5" x14ac:dyDescent="0.2">
      <c r="A18" t="s">
        <v>5</v>
      </c>
      <c r="B18" s="2">
        <f>0.8*10^4</f>
        <v>8000</v>
      </c>
      <c r="C18" s="2">
        <f>3.9*10^5</f>
        <v>390000</v>
      </c>
      <c r="D18" s="2">
        <f>0.75*10^6</f>
        <v>750000</v>
      </c>
      <c r="E18" s="2">
        <f>5*10^5</f>
        <v>500000</v>
      </c>
    </row>
    <row r="19" spans="1:5" x14ac:dyDescent="0.2">
      <c r="B19" s="2">
        <f>0.6*10^4</f>
        <v>6000</v>
      </c>
      <c r="C19" s="2">
        <f>3.9*10^5</f>
        <v>390000</v>
      </c>
      <c r="D19" s="2">
        <f>1*10^6</f>
        <v>1000000</v>
      </c>
      <c r="E19" s="2">
        <f>3.4*10^5</f>
        <v>340000</v>
      </c>
    </row>
    <row r="20" spans="1:5" x14ac:dyDescent="0.2">
      <c r="B20" s="2">
        <f>1.1*10^4</f>
        <v>11000</v>
      </c>
      <c r="C20" s="2">
        <f>3.6*10^5</f>
        <v>360000</v>
      </c>
      <c r="D20" s="2">
        <f>0.9*10^6</f>
        <v>900000</v>
      </c>
      <c r="E20" s="2">
        <f>5.8*10^5</f>
        <v>580000</v>
      </c>
    </row>
    <row r="21" spans="1:5" x14ac:dyDescent="0.2">
      <c r="A21" t="s">
        <v>10</v>
      </c>
      <c r="B21" s="5">
        <f>AVERAGE(B18:B20)</f>
        <v>8333.3333333333339</v>
      </c>
      <c r="C21" s="5">
        <f t="shared" ref="C21:E21" si="6">AVERAGE(C18:C20)</f>
        <v>380000</v>
      </c>
      <c r="D21" s="5">
        <f t="shared" si="6"/>
        <v>883333.33333333337</v>
      </c>
      <c r="E21" s="5">
        <f t="shared" si="6"/>
        <v>473333.33333333331</v>
      </c>
    </row>
    <row r="22" spans="1:5" x14ac:dyDescent="0.2">
      <c r="A22" s="1" t="s">
        <v>11</v>
      </c>
      <c r="B22" s="3">
        <f>STDEV(B18:B20)</f>
        <v>2516.6114784235824</v>
      </c>
      <c r="C22" s="3">
        <f t="shared" ref="C22:E22" si="7">STDEV(C18:C20)</f>
        <v>17320.508075688773</v>
      </c>
      <c r="D22" s="3">
        <f t="shared" si="7"/>
        <v>125830.57392117883</v>
      </c>
      <c r="E22" s="3">
        <f t="shared" si="7"/>
        <v>122202.01853215565</v>
      </c>
    </row>
    <row r="23" spans="1:5" x14ac:dyDescent="0.2">
      <c r="A23" t="s">
        <v>6</v>
      </c>
      <c r="B23" s="2">
        <f>3.2*10^4</f>
        <v>32000</v>
      </c>
      <c r="C23" s="2">
        <f>6.4*10^5</f>
        <v>640000</v>
      </c>
      <c r="D23" s="2">
        <f>6.5*10^5</f>
        <v>650000</v>
      </c>
      <c r="E23" s="2">
        <f>3.6*10^5</f>
        <v>360000</v>
      </c>
    </row>
    <row r="24" spans="1:5" x14ac:dyDescent="0.2">
      <c r="B24" s="2">
        <f>2.1*10^4</f>
        <v>21000</v>
      </c>
      <c r="C24" s="2">
        <f>4.7*10^5</f>
        <v>470000</v>
      </c>
      <c r="D24" s="2">
        <f>4.1*10^5</f>
        <v>409999.99999999994</v>
      </c>
      <c r="E24" s="2">
        <f>2.8*10^5</f>
        <v>280000</v>
      </c>
    </row>
    <row r="25" spans="1:5" x14ac:dyDescent="0.2">
      <c r="B25" s="2">
        <f>1.6*10^4</f>
        <v>16000</v>
      </c>
      <c r="C25" s="2">
        <f>2.3*10^5</f>
        <v>229999.99999999997</v>
      </c>
      <c r="D25" s="2">
        <f>4.7*10^5</f>
        <v>470000</v>
      </c>
      <c r="E25" s="2">
        <f>2.9*10^5</f>
        <v>290000</v>
      </c>
    </row>
    <row r="26" spans="1:5" x14ac:dyDescent="0.2">
      <c r="A26" t="s">
        <v>10</v>
      </c>
      <c r="B26" s="5">
        <f>AVERAGE(B23:B25)</f>
        <v>23000</v>
      </c>
      <c r="C26" s="5">
        <f t="shared" ref="C26:E26" si="8">AVERAGE(C23:C25)</f>
        <v>446666.66666666669</v>
      </c>
      <c r="D26" s="5">
        <f t="shared" si="8"/>
        <v>510000</v>
      </c>
      <c r="E26" s="5">
        <f t="shared" si="8"/>
        <v>310000</v>
      </c>
    </row>
    <row r="27" spans="1:5" x14ac:dyDescent="0.2">
      <c r="A27" s="1" t="s">
        <v>11</v>
      </c>
      <c r="B27" s="3">
        <f>STDEV(B23:B25)</f>
        <v>8185.3527718724499</v>
      </c>
      <c r="C27" s="3">
        <f t="shared" ref="C27:E27" si="9">STDEV(C23:C25)</f>
        <v>205993.52740640496</v>
      </c>
      <c r="D27" s="3">
        <f t="shared" si="9"/>
        <v>124899.95996796797</v>
      </c>
      <c r="E27" s="3">
        <f t="shared" si="9"/>
        <v>43588.989435406736</v>
      </c>
    </row>
    <row r="28" spans="1:5" x14ac:dyDescent="0.2">
      <c r="A28" t="s">
        <v>7</v>
      </c>
      <c r="B28" s="2">
        <f>54*10^4</f>
        <v>540000</v>
      </c>
      <c r="C28" s="2">
        <f>1.5*10^6</f>
        <v>1500000</v>
      </c>
      <c r="D28" s="2">
        <f>6.1*10^6</f>
        <v>6100000</v>
      </c>
      <c r="E28" s="2">
        <f>8.2*10^6</f>
        <v>8199999.9999999991</v>
      </c>
    </row>
    <row r="29" spans="1:5" x14ac:dyDescent="0.2">
      <c r="B29" s="2">
        <f>38*10^4</f>
        <v>380000</v>
      </c>
      <c r="C29" s="2">
        <f>2.6*10^6</f>
        <v>2600000</v>
      </c>
      <c r="D29" s="2">
        <f>4.9*10^6</f>
        <v>4900000</v>
      </c>
      <c r="E29" s="2">
        <f>5.8*10^6</f>
        <v>5800000</v>
      </c>
    </row>
    <row r="30" spans="1:5" x14ac:dyDescent="0.2">
      <c r="B30" s="2">
        <f>80*10^4</f>
        <v>800000</v>
      </c>
      <c r="C30" s="2">
        <f>3.1*10^6</f>
        <v>3100000</v>
      </c>
      <c r="D30" s="2">
        <f>6.1*10^6</f>
        <v>6100000</v>
      </c>
      <c r="E30" s="2">
        <f>7.2*10^6</f>
        <v>7200000</v>
      </c>
    </row>
    <row r="31" spans="1:5" x14ac:dyDescent="0.2">
      <c r="A31" t="s">
        <v>10</v>
      </c>
      <c r="B31" s="5">
        <f>AVERAGE(B28:B30)</f>
        <v>573333.33333333337</v>
      </c>
      <c r="C31" s="5">
        <f t="shared" ref="C31:E31" si="10">AVERAGE(C28:C30)</f>
        <v>2400000</v>
      </c>
      <c r="D31" s="5">
        <f t="shared" si="10"/>
        <v>5700000</v>
      </c>
      <c r="E31" s="5">
        <f t="shared" si="10"/>
        <v>7066666.666666667</v>
      </c>
    </row>
    <row r="32" spans="1:5" x14ac:dyDescent="0.2">
      <c r="A32" s="1" t="s">
        <v>11</v>
      </c>
      <c r="B32" s="3">
        <f>STDEV(B28:B30)</f>
        <v>211974.84127446188</v>
      </c>
      <c r="C32" s="3">
        <f t="shared" ref="C32:E32" si="11">STDEV(C28:C30)</f>
        <v>818535.27718724497</v>
      </c>
      <c r="D32" s="3">
        <f t="shared" si="11"/>
        <v>692820.32302755094</v>
      </c>
      <c r="E32" s="3">
        <f t="shared" si="11"/>
        <v>1205542.7546683394</v>
      </c>
    </row>
    <row r="33" spans="1:5" x14ac:dyDescent="0.2">
      <c r="A33" t="s">
        <v>8</v>
      </c>
      <c r="B33" s="2">
        <f>4.7*10^4</f>
        <v>47000</v>
      </c>
      <c r="C33" s="2">
        <f>3.8*10^6</f>
        <v>3800000</v>
      </c>
      <c r="D33" s="2">
        <f>2.5*10^6</f>
        <v>2500000</v>
      </c>
      <c r="E33" s="2">
        <f>3.6*10^6</f>
        <v>3600000</v>
      </c>
    </row>
    <row r="34" spans="1:5" x14ac:dyDescent="0.2">
      <c r="B34" s="2">
        <f>2.7*10^4</f>
        <v>27000</v>
      </c>
      <c r="C34" s="2">
        <f>2.6*10^6</f>
        <v>2600000</v>
      </c>
      <c r="D34" s="2">
        <f>3.6*10^6</f>
        <v>3600000</v>
      </c>
      <c r="E34" s="2">
        <f>2.4*10^6</f>
        <v>2400000</v>
      </c>
    </row>
    <row r="35" spans="1:5" x14ac:dyDescent="0.2">
      <c r="B35" s="2">
        <f>3.5*10^4</f>
        <v>35000</v>
      </c>
      <c r="C35" s="2">
        <f>2.4*10^6</f>
        <v>2400000</v>
      </c>
      <c r="D35" s="2">
        <f>3.9*10^6</f>
        <v>3900000</v>
      </c>
      <c r="E35" s="2">
        <f>4.2*10^6</f>
        <v>4200000</v>
      </c>
    </row>
    <row r="36" spans="1:5" x14ac:dyDescent="0.2">
      <c r="A36" t="s">
        <v>10</v>
      </c>
      <c r="B36" s="5">
        <f>AVERAGE(B33:B35)</f>
        <v>36333.333333333336</v>
      </c>
      <c r="C36" s="5">
        <f t="shared" ref="C36:E36" si="12">AVERAGE(C33:C35)</f>
        <v>2933333.3333333335</v>
      </c>
      <c r="D36" s="5">
        <f t="shared" si="12"/>
        <v>3333333.3333333335</v>
      </c>
      <c r="E36" s="5">
        <f t="shared" si="12"/>
        <v>3400000</v>
      </c>
    </row>
    <row r="37" spans="1:5" x14ac:dyDescent="0.2">
      <c r="A37" s="1" t="s">
        <v>11</v>
      </c>
      <c r="B37" s="3">
        <f>STDEV(B33:B35)</f>
        <v>10066.44591369433</v>
      </c>
      <c r="C37" s="3">
        <f t="shared" ref="C37:E37" si="13">STDEV(C33:C35)</f>
        <v>757187.77944003686</v>
      </c>
      <c r="D37" s="3">
        <f t="shared" si="13"/>
        <v>737111.47958319983</v>
      </c>
      <c r="E37" s="3">
        <f t="shared" si="13"/>
        <v>916515.138991168</v>
      </c>
    </row>
    <row r="38" spans="1:5" x14ac:dyDescent="0.2">
      <c r="A38" t="s">
        <v>9</v>
      </c>
      <c r="B38" s="2">
        <f>3.8*10^4</f>
        <v>38000</v>
      </c>
      <c r="C38" s="2">
        <f>2.9*10^5</f>
        <v>290000</v>
      </c>
      <c r="D38" s="2">
        <f>5.9*10^5</f>
        <v>590000</v>
      </c>
      <c r="E38" s="2">
        <f>4.4*10^5</f>
        <v>440000.00000000006</v>
      </c>
    </row>
    <row r="39" spans="1:5" x14ac:dyDescent="0.2">
      <c r="B39" s="2">
        <f>1.9*10^4</f>
        <v>19000</v>
      </c>
      <c r="C39" s="2">
        <f>3.4*10^5</f>
        <v>340000</v>
      </c>
      <c r="D39" s="2">
        <f>4.1*10^5</f>
        <v>409999.99999999994</v>
      </c>
      <c r="E39" s="2">
        <f>5*10^5</f>
        <v>500000</v>
      </c>
    </row>
    <row r="40" spans="1:5" x14ac:dyDescent="0.2">
      <c r="B40" s="2">
        <f>1.4*10^4</f>
        <v>14000</v>
      </c>
      <c r="C40" s="2">
        <f>2.6*10^5</f>
        <v>260000</v>
      </c>
      <c r="D40" s="2">
        <f>4*10^5</f>
        <v>400000</v>
      </c>
      <c r="E40" s="2">
        <f>2.9*10^5</f>
        <v>290000</v>
      </c>
    </row>
    <row r="41" spans="1:5" x14ac:dyDescent="0.2">
      <c r="A41" t="s">
        <v>10</v>
      </c>
      <c r="B41" s="5">
        <f>AVERAGE(B38:B40)</f>
        <v>23666.666666666668</v>
      </c>
      <c r="C41" s="5">
        <f t="shared" ref="C41:E41" si="14">AVERAGE(C38:C40)</f>
        <v>296666.66666666669</v>
      </c>
      <c r="D41" s="5">
        <f t="shared" si="14"/>
        <v>466666.66666666669</v>
      </c>
      <c r="E41" s="5">
        <f t="shared" si="14"/>
        <v>410000</v>
      </c>
    </row>
    <row r="42" spans="1:5" x14ac:dyDescent="0.2">
      <c r="A42" s="1" t="s">
        <v>11</v>
      </c>
      <c r="B42" s="3">
        <f>STDEV(B38:B40)</f>
        <v>12662.279942148387</v>
      </c>
      <c r="C42" s="3">
        <f t="shared" ref="C42:E42" si="15">STDEV(C38:C40)</f>
        <v>40414.518843273741</v>
      </c>
      <c r="D42" s="3">
        <f t="shared" si="15"/>
        <v>106926.76621563618</v>
      </c>
      <c r="E42" s="3">
        <f t="shared" si="15"/>
        <v>108166.53826391982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2023-04-07T15:13:00Z</dcterms:created>
  <dcterms:modified xsi:type="dcterms:W3CDTF">2023-04-11T08:17:04Z</dcterms:modified>
</cp:coreProperties>
</file>