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3"/>
  </bookViews>
  <sheets>
    <sheet name="von Bertalanffy" sheetId="1" r:id="rId1"/>
    <sheet name="Gompertz " sheetId="4" r:id="rId2"/>
    <sheet name="Logistic" sheetId="5" r:id="rId3"/>
    <sheet name="compare" sheetId="6" r:id="rId4"/>
  </sheets>
  <definedNames>
    <definedName name="solver_adj" localSheetId="1" hidden="1">'Gompertz '!$F$2:$F$4</definedName>
    <definedName name="solver_adj" localSheetId="2" hidden="1">Logistic!$F$2:$F$4</definedName>
    <definedName name="solver_adj" localSheetId="0" hidden="1">'von Bertalanffy'!$F$2:$F$4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'Gompertz '!$F$9</definedName>
    <definedName name="solver_opt" localSheetId="2" hidden="1">Logistic!$F$9</definedName>
    <definedName name="solver_opt" localSheetId="0" hidden="1">'von Bertalanffy'!$F$8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3" i="5" l="1"/>
  <c r="H4" i="5"/>
  <c r="I4" i="5" s="1"/>
  <c r="J4" i="5" s="1"/>
  <c r="H5" i="5"/>
  <c r="H6" i="5"/>
  <c r="I6" i="5" s="1"/>
  <c r="J6" i="5" s="1"/>
  <c r="H7" i="5"/>
  <c r="H8" i="5"/>
  <c r="I8" i="5" s="1"/>
  <c r="J8" i="5" s="1"/>
  <c r="H9" i="5"/>
  <c r="H10" i="5"/>
  <c r="H11" i="5"/>
  <c r="I11" i="5" s="1"/>
  <c r="J11" i="5" s="1"/>
  <c r="H12" i="5"/>
  <c r="H13" i="5"/>
  <c r="I13" i="5" s="1"/>
  <c r="J13" i="5" s="1"/>
  <c r="H14" i="5"/>
  <c r="H2" i="5"/>
  <c r="I2" i="5" s="1"/>
  <c r="J2" i="5" s="1"/>
  <c r="F5" i="4"/>
  <c r="H6" i="4" s="1"/>
  <c r="I6" i="4" s="1"/>
  <c r="J6" i="4" s="1"/>
  <c r="I14" i="5" l="1"/>
  <c r="J14" i="5" s="1"/>
  <c r="I5" i="5"/>
  <c r="J5" i="5" s="1"/>
  <c r="I7" i="5"/>
  <c r="J7" i="5" s="1"/>
  <c r="I9" i="5"/>
  <c r="J9" i="5" s="1"/>
  <c r="I3" i="5"/>
  <c r="J3" i="5" s="1"/>
  <c r="I12" i="5"/>
  <c r="J12" i="5" s="1"/>
  <c r="I10" i="5"/>
  <c r="J10" i="5" s="1"/>
  <c r="H4" i="4"/>
  <c r="I4" i="4" s="1"/>
  <c r="J4" i="4" s="1"/>
  <c r="H3" i="4"/>
  <c r="I3" i="4" s="1"/>
  <c r="J3" i="4" s="1"/>
  <c r="H13" i="4"/>
  <c r="I13" i="4" s="1"/>
  <c r="J13" i="4" s="1"/>
  <c r="H12" i="4"/>
  <c r="I12" i="4" s="1"/>
  <c r="J12" i="4" s="1"/>
  <c r="H11" i="4"/>
  <c r="I11" i="4" s="1"/>
  <c r="J11" i="4" s="1"/>
  <c r="H9" i="4"/>
  <c r="I9" i="4" s="1"/>
  <c r="J9" i="4" s="1"/>
  <c r="H5" i="4"/>
  <c r="I5" i="4" s="1"/>
  <c r="J5" i="4" s="1"/>
  <c r="H10" i="4"/>
  <c r="I10" i="4" s="1"/>
  <c r="J10" i="4" s="1"/>
  <c r="H8" i="4"/>
  <c r="I8" i="4" s="1"/>
  <c r="J8" i="4" s="1"/>
  <c r="H2" i="4"/>
  <c r="I2" i="4" s="1"/>
  <c r="J2" i="4" s="1"/>
  <c r="H7" i="4"/>
  <c r="I7" i="4" s="1"/>
  <c r="J7" i="4" s="1"/>
  <c r="H14" i="4"/>
  <c r="I14" i="4" s="1"/>
  <c r="J14" i="4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2" i="1"/>
  <c r="F6" i="5" l="1"/>
  <c r="F8" i="5" s="1"/>
  <c r="F6" i="4"/>
  <c r="F8" i="4" s="1"/>
  <c r="I2" i="1"/>
  <c r="J2" i="1" s="1"/>
  <c r="F7" i="5" l="1"/>
  <c r="F9" i="5" s="1"/>
  <c r="F7" i="4"/>
  <c r="F9" i="4" s="1"/>
  <c r="F5" i="1"/>
  <c r="F6" i="1" s="1"/>
  <c r="F7" i="1" l="1"/>
  <c r="F8" i="1" s="1"/>
</calcChain>
</file>

<file path=xl/sharedStrings.xml><?xml version="1.0" encoding="utf-8"?>
<sst xmlns="http://schemas.openxmlformats.org/spreadsheetml/2006/main" count="42" uniqueCount="20">
  <si>
    <t>Age</t>
  </si>
  <si>
    <t>Length</t>
  </si>
  <si>
    <t>Linf</t>
  </si>
  <si>
    <t>K</t>
  </si>
  <si>
    <t>t0</t>
  </si>
  <si>
    <t>sigma</t>
  </si>
  <si>
    <t>Pre_L</t>
  </si>
  <si>
    <t>Diff</t>
  </si>
  <si>
    <t>Diff^2</t>
  </si>
  <si>
    <t>term1</t>
  </si>
  <si>
    <t>term2</t>
  </si>
  <si>
    <t>all</t>
  </si>
  <si>
    <t>k2</t>
  </si>
  <si>
    <t>t2</t>
  </si>
  <si>
    <t>lamda</t>
  </si>
  <si>
    <t>t3</t>
  </si>
  <si>
    <t>k3</t>
  </si>
  <si>
    <t>von Bertalanffy</t>
  </si>
  <si>
    <t xml:space="preserve">Gompertz </t>
  </si>
  <si>
    <t>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</si>
</sst>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0" borderId="1" xfId="0" applyBorder="1"/>
    <xf numFmtId="0" fontId="0" fillId="2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'von Bertalanffy'!$B$1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'von Bertalanffy'!$A$2:$A$14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'von Bertalanffy'!$B$2:$B$14</c:f>
              <c:numCache>
                <c:formatCode>General</c:formatCode>
                <c:ptCount val="13"/>
                <c:pt idx="0">
                  <c:v>15.4</c:v>
                </c:pt>
                <c:pt idx="1">
                  <c:v>28.03</c:v>
                </c:pt>
                <c:pt idx="2">
                  <c:v>41.18</c:v>
                </c:pt>
                <c:pt idx="3">
                  <c:v>46.2</c:v>
                </c:pt>
                <c:pt idx="4">
                  <c:v>48.23</c:v>
                </c:pt>
                <c:pt idx="5">
                  <c:v>50.26</c:v>
                </c:pt>
                <c:pt idx="6">
                  <c:v>51.82</c:v>
                </c:pt>
                <c:pt idx="7">
                  <c:v>54.27</c:v>
                </c:pt>
                <c:pt idx="8">
                  <c:v>56.98</c:v>
                </c:pt>
                <c:pt idx="9">
                  <c:v>58.93</c:v>
                </c:pt>
                <c:pt idx="10">
                  <c:v>59</c:v>
                </c:pt>
                <c:pt idx="11">
                  <c:v>60.91</c:v>
                </c:pt>
                <c:pt idx="12">
                  <c:v>61.83</c:v>
                </c:pt>
              </c:numCache>
            </c:numRef>
          </c:yVal>
          <c:smooth val="0"/>
        </c:ser>
        <c:ser>
          <c:idx val="1"/>
          <c:order val="1"/>
          <c:tx>
            <c:v>Model predict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'von Bertalanffy'!$A$2:$A$14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'von Bertalanffy'!$H$2:$H$14</c:f>
              <c:numCache>
                <c:formatCode>General</c:formatCode>
                <c:ptCount val="13"/>
                <c:pt idx="0">
                  <c:v>15.50060331526481</c:v>
                </c:pt>
                <c:pt idx="1">
                  <c:v>27.997416115388763</c:v>
                </c:pt>
                <c:pt idx="2">
                  <c:v>39.181747472973207</c:v>
                </c:pt>
                <c:pt idx="3">
                  <c:v>45.068358443576862</c:v>
                </c:pt>
                <c:pt idx="4">
                  <c:v>49.311818798297274</c:v>
                </c:pt>
                <c:pt idx="5">
                  <c:v>52.370787001225303</c:v>
                </c:pt>
                <c:pt idx="6">
                  <c:v>54.575894551273628</c:v>
                </c:pt>
                <c:pt idx="7">
                  <c:v>56.1654826034233</c:v>
                </c:pt>
                <c:pt idx="8">
                  <c:v>57.311363300027686</c:v>
                </c:pt>
                <c:pt idx="9">
                  <c:v>58.137390250264808</c:v>
                </c:pt>
                <c:pt idx="10">
                  <c:v>58.732845365740594</c:v>
                </c:pt>
                <c:pt idx="11">
                  <c:v>59.162088981151079</c:v>
                </c:pt>
                <c:pt idx="12">
                  <c:v>59.471516302509215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29600"/>
        <c:axId val="307531136"/>
      </c:scatterChart>
      <c:valAx>
        <c:axId val="3075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531136"/>
        <c:crosses val="autoZero"/>
        <c:crossBetween val="midCat"/>
        <c:majorUnit val="1"/>
      </c:valAx>
      <c:valAx>
        <c:axId val="30753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5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'Gompertz '!$B$1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'Gompertz 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'Gompertz '!$B$2:$B$14</c:f>
              <c:numCache>
                <c:formatCode>General</c:formatCode>
                <c:ptCount val="13"/>
                <c:pt idx="0">
                  <c:v>15.4</c:v>
                </c:pt>
                <c:pt idx="1">
                  <c:v>28.03</c:v>
                </c:pt>
                <c:pt idx="2">
                  <c:v>41.18</c:v>
                </c:pt>
                <c:pt idx="3">
                  <c:v>46.2</c:v>
                </c:pt>
                <c:pt idx="4">
                  <c:v>48.23</c:v>
                </c:pt>
                <c:pt idx="5">
                  <c:v>50.26</c:v>
                </c:pt>
                <c:pt idx="6">
                  <c:v>51.82</c:v>
                </c:pt>
                <c:pt idx="7">
                  <c:v>54.27</c:v>
                </c:pt>
                <c:pt idx="8">
                  <c:v>56.98</c:v>
                </c:pt>
                <c:pt idx="9">
                  <c:v>58.93</c:v>
                </c:pt>
                <c:pt idx="10">
                  <c:v>59</c:v>
                </c:pt>
                <c:pt idx="11">
                  <c:v>60.91</c:v>
                </c:pt>
                <c:pt idx="12">
                  <c:v>61.83</c:v>
                </c:pt>
              </c:numCache>
            </c:numRef>
          </c:yVal>
          <c:smooth val="0"/>
        </c:ser>
        <c:ser>
          <c:idx val="1"/>
          <c:order val="1"/>
          <c:tx>
            <c:v>Model predict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'Gompertz 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'Gompertz '!$H$2:$H$14</c:f>
              <c:numCache>
                <c:formatCode>General</c:formatCode>
                <c:ptCount val="13"/>
                <c:pt idx="0">
                  <c:v>15.845842061081486</c:v>
                </c:pt>
                <c:pt idx="1">
                  <c:v>26.848450158472538</c:v>
                </c:pt>
                <c:pt idx="2">
                  <c:v>39.256149567787375</c:v>
                </c:pt>
                <c:pt idx="3">
                  <c:v>46.043168871641249</c:v>
                </c:pt>
                <c:pt idx="4">
                  <c:v>50.622299910489211</c:v>
                </c:pt>
                <c:pt idx="5">
                  <c:v>53.557861951380367</c:v>
                </c:pt>
                <c:pt idx="6">
                  <c:v>55.383256435254012</c:v>
                </c:pt>
                <c:pt idx="7">
                  <c:v>56.497890808284176</c:v>
                </c:pt>
                <c:pt idx="8">
                  <c:v>57.171195306132041</c:v>
                </c:pt>
                <c:pt idx="9">
                  <c:v>57.575302150336682</c:v>
                </c:pt>
                <c:pt idx="10">
                  <c:v>57.816914306525256</c:v>
                </c:pt>
                <c:pt idx="11">
                  <c:v>57.961043812782599</c:v>
                </c:pt>
                <c:pt idx="12">
                  <c:v>58.046905465623553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0304"/>
        <c:axId val="164952320"/>
      </c:scatterChart>
      <c:valAx>
        <c:axId val="164930304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52320"/>
        <c:crosses val="autoZero"/>
        <c:crossBetween val="midCat"/>
        <c:majorUnit val="1"/>
      </c:valAx>
      <c:valAx>
        <c:axId val="16495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3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Logistic!$B$1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Logistic!$A$2:$A$14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Logistic!$B$2:$B$14</c:f>
              <c:numCache>
                <c:formatCode>General</c:formatCode>
                <c:ptCount val="13"/>
                <c:pt idx="0">
                  <c:v>15.4</c:v>
                </c:pt>
                <c:pt idx="1">
                  <c:v>28.03</c:v>
                </c:pt>
                <c:pt idx="2">
                  <c:v>41.18</c:v>
                </c:pt>
                <c:pt idx="3">
                  <c:v>46.2</c:v>
                </c:pt>
                <c:pt idx="4">
                  <c:v>48.23</c:v>
                </c:pt>
                <c:pt idx="5">
                  <c:v>50.26</c:v>
                </c:pt>
                <c:pt idx="6">
                  <c:v>51.82</c:v>
                </c:pt>
                <c:pt idx="7">
                  <c:v>54.27</c:v>
                </c:pt>
                <c:pt idx="8">
                  <c:v>56.98</c:v>
                </c:pt>
                <c:pt idx="9">
                  <c:v>58.93</c:v>
                </c:pt>
                <c:pt idx="10">
                  <c:v>59</c:v>
                </c:pt>
                <c:pt idx="11">
                  <c:v>60.91</c:v>
                </c:pt>
                <c:pt idx="12">
                  <c:v>61.83</c:v>
                </c:pt>
              </c:numCache>
            </c:numRef>
          </c:yVal>
          <c:smooth val="0"/>
        </c:ser>
        <c:ser>
          <c:idx val="1"/>
          <c:order val="1"/>
          <c:tx>
            <c:v>Model predict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Logistic!$A$2:$A$14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Logistic!$H$2:$H$14</c:f>
              <c:numCache>
                <c:formatCode>General</c:formatCode>
                <c:ptCount val="13"/>
                <c:pt idx="0">
                  <c:v>16.214311863916627</c:v>
                </c:pt>
                <c:pt idx="1">
                  <c:v>26.088083711242298</c:v>
                </c:pt>
                <c:pt idx="2">
                  <c:v>39.44001570433484</c:v>
                </c:pt>
                <c:pt idx="3">
                  <c:v>47.122379684647882</c:v>
                </c:pt>
                <c:pt idx="4">
                  <c:v>51.883538790345106</c:v>
                </c:pt>
                <c:pt idx="5">
                  <c:v>54.476650220878142</c:v>
                </c:pt>
                <c:pt idx="6">
                  <c:v>55.790287588328546</c:v>
                </c:pt>
                <c:pt idx="7">
                  <c:v>56.431365722247428</c:v>
                </c:pt>
                <c:pt idx="8">
                  <c:v>56.738519362332333</c:v>
                </c:pt>
                <c:pt idx="9">
                  <c:v>56.884385162292176</c:v>
                </c:pt>
                <c:pt idx="10">
                  <c:v>56.953364682670042</c:v>
                </c:pt>
                <c:pt idx="11">
                  <c:v>56.985919852790559</c:v>
                </c:pt>
                <c:pt idx="12">
                  <c:v>57.001269924842752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8816"/>
        <c:axId val="204020736"/>
      </c:scatterChart>
      <c:valAx>
        <c:axId val="204018816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0736"/>
        <c:crosses val="autoZero"/>
        <c:crossBetween val="midCat"/>
        <c:majorUnit val="1"/>
      </c:valAx>
      <c:valAx>
        <c:axId val="2040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von Bertalanffy</c:v>
                </c:pt>
              </c:strCache>
            </c:strRef>
          </c:tx>
          <c:marker>
            <c:symbol val="none"/>
          </c:marker>
          <c:xVal>
            <c:numRef>
              <c:f>compare!$A$2:$A$14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compare!$C$2:$C$14</c:f>
              <c:numCache>
                <c:formatCode>General</c:formatCode>
                <c:ptCount val="13"/>
                <c:pt idx="0">
                  <c:v>15.50060331526481</c:v>
                </c:pt>
                <c:pt idx="1">
                  <c:v>27.997416115388763</c:v>
                </c:pt>
                <c:pt idx="2">
                  <c:v>39.181747472973207</c:v>
                </c:pt>
                <c:pt idx="3">
                  <c:v>45.068358443576862</c:v>
                </c:pt>
                <c:pt idx="4">
                  <c:v>49.311818798297274</c:v>
                </c:pt>
                <c:pt idx="5">
                  <c:v>52.370787001225303</c:v>
                </c:pt>
                <c:pt idx="6">
                  <c:v>54.575894551273628</c:v>
                </c:pt>
                <c:pt idx="7">
                  <c:v>56.1654826034233</c:v>
                </c:pt>
                <c:pt idx="8">
                  <c:v>57.311363300027686</c:v>
                </c:pt>
                <c:pt idx="9">
                  <c:v>58.137390250264808</c:v>
                </c:pt>
                <c:pt idx="10">
                  <c:v>58.732845365740594</c:v>
                </c:pt>
                <c:pt idx="11">
                  <c:v>59.162088981151079</c:v>
                </c:pt>
                <c:pt idx="12">
                  <c:v>59.471516302509215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compare!$D$1</c:f>
              <c:strCache>
                <c:ptCount val="1"/>
                <c:pt idx="0">
                  <c:v>Gompertz </c:v>
                </c:pt>
              </c:strCache>
            </c:strRef>
          </c:tx>
          <c:marker>
            <c:symbol val="none"/>
          </c:marker>
          <c:xVal>
            <c:numRef>
              <c:f>compare!$A$2:$A$14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compare!$D$2:$D$14</c:f>
              <c:numCache>
                <c:formatCode>General</c:formatCode>
                <c:ptCount val="13"/>
                <c:pt idx="0">
                  <c:v>15.845842061081486</c:v>
                </c:pt>
                <c:pt idx="1">
                  <c:v>26.848450158472538</c:v>
                </c:pt>
                <c:pt idx="2">
                  <c:v>39.256149567787375</c:v>
                </c:pt>
                <c:pt idx="3">
                  <c:v>46.043168871641249</c:v>
                </c:pt>
                <c:pt idx="4">
                  <c:v>50.622299910489211</c:v>
                </c:pt>
                <c:pt idx="5">
                  <c:v>53.557861951380367</c:v>
                </c:pt>
                <c:pt idx="6">
                  <c:v>55.383256435254012</c:v>
                </c:pt>
                <c:pt idx="7">
                  <c:v>56.497890808284176</c:v>
                </c:pt>
                <c:pt idx="8">
                  <c:v>57.171195306132041</c:v>
                </c:pt>
                <c:pt idx="9">
                  <c:v>57.575302150336682</c:v>
                </c:pt>
                <c:pt idx="10">
                  <c:v>57.816914306525256</c:v>
                </c:pt>
                <c:pt idx="11">
                  <c:v>57.961043812782599</c:v>
                </c:pt>
                <c:pt idx="12">
                  <c:v>58.046905465623553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compare!$E$1</c:f>
              <c:strCache>
                <c:ptCount val="1"/>
                <c:pt idx="0">
                  <c:v>Logistic</c:v>
                </c:pt>
              </c:strCache>
            </c:strRef>
          </c:tx>
          <c:marker>
            <c:symbol val="none"/>
          </c:marker>
          <c:xVal>
            <c:numRef>
              <c:f>compare!$A$2:$A$14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10.3</c:v>
                </c:pt>
                <c:pt idx="10">
                  <c:v>11.3</c:v>
                </c:pt>
                <c:pt idx="11">
                  <c:v>12.3</c:v>
                </c:pt>
                <c:pt idx="12">
                  <c:v>13.3</c:v>
                </c:pt>
              </c:numCache>
            </c:numRef>
          </c:xVal>
          <c:yVal>
            <c:numRef>
              <c:f>compare!$E$2:$E$14</c:f>
              <c:numCache>
                <c:formatCode>General</c:formatCode>
                <c:ptCount val="13"/>
                <c:pt idx="0">
                  <c:v>16.214311863916627</c:v>
                </c:pt>
                <c:pt idx="1">
                  <c:v>26.088083711242298</c:v>
                </c:pt>
                <c:pt idx="2">
                  <c:v>39.44001570433484</c:v>
                </c:pt>
                <c:pt idx="3">
                  <c:v>47.122379684647882</c:v>
                </c:pt>
                <c:pt idx="4">
                  <c:v>51.883538790345106</c:v>
                </c:pt>
                <c:pt idx="5">
                  <c:v>54.476650220878142</c:v>
                </c:pt>
                <c:pt idx="6">
                  <c:v>55.790287588328546</c:v>
                </c:pt>
                <c:pt idx="7">
                  <c:v>56.431365722247428</c:v>
                </c:pt>
                <c:pt idx="8">
                  <c:v>56.738519362332333</c:v>
                </c:pt>
                <c:pt idx="9">
                  <c:v>56.884385162292176</c:v>
                </c:pt>
                <c:pt idx="10">
                  <c:v>56.953364682670042</c:v>
                </c:pt>
                <c:pt idx="11">
                  <c:v>56.985919852790559</c:v>
                </c:pt>
                <c:pt idx="12">
                  <c:v>57.001269924842752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67936"/>
        <c:axId val="230279424"/>
      </c:scatterChart>
      <c:valAx>
        <c:axId val="2049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279424"/>
        <c:crosses val="autoZero"/>
        <c:crossBetween val="midCat"/>
        <c:majorUnit val="1"/>
      </c:valAx>
      <c:valAx>
        <c:axId val="23027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6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0</xdr:row>
      <xdr:rowOff>123824</xdr:rowOff>
    </xdr:from>
    <xdr:to>
      <xdr:col>19</xdr:col>
      <xdr:colOff>19049</xdr:colOff>
      <xdr:row>16</xdr:row>
      <xdr:rowOff>44449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584200</xdr:colOff>
      <xdr:row>16</xdr:row>
      <xdr:rowOff>133350</xdr:rowOff>
    </xdr:from>
    <xdr:to>
      <xdr:col>9</xdr:col>
      <xdr:colOff>114526</xdr:colOff>
      <xdr:row>22</xdr:row>
      <xdr:rowOff>57203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800" y="3079750"/>
          <a:ext cx="4407126" cy="1028753"/>
        </a:xfrm>
        <a:prstGeom prst="rect">
          <a:avLst/>
        </a:prstGeom>
      </xdr:spPr>
    </xdr:pic>
    <xdr:clientData/>
  </xdr:twoCellAnchor>
  <xdr:twoCellAnchor editAs="oneCell">
    <xdr:from>
      <xdr:col>11</xdr:col>
      <xdr:colOff>349250</xdr:colOff>
      <xdr:row>16</xdr:row>
      <xdr:rowOff>95250</xdr:rowOff>
    </xdr:from>
    <xdr:to>
      <xdr:col>15</xdr:col>
      <xdr:colOff>570611</xdr:colOff>
      <xdr:row>24</xdr:row>
      <xdr:rowOff>176530</xdr:rowOff>
    </xdr:to>
    <xdr:pic>
      <xdr:nvPicPr>
        <xdr:cNvPr id="4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4850" y="3041650"/>
          <a:ext cx="2659761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82550</xdr:colOff>
          <xdr:row>13</xdr:row>
          <xdr:rowOff>127000</xdr:rowOff>
        </xdr:from>
        <xdr:to>
          <xdr:col>7</xdr:col>
          <xdr:colOff>234950</xdr:colOff>
          <xdr:row>16</xdr:row>
          <xdr:rowOff>31750</xdr:rowOff>
        </xdr:to>
        <xdr:sp macro="" textlink="">
          <xdr:nvSpPr>
            <xdr:cNvPr id="1025" name="Object 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24</xdr:row>
      <xdr:rowOff>107950</xdr:rowOff>
    </xdr:from>
    <xdr:to>
      <xdr:col>9</xdr:col>
      <xdr:colOff>19276</xdr:colOff>
      <xdr:row>30</xdr:row>
      <xdr:rowOff>31803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527550"/>
          <a:ext cx="4407126" cy="1028753"/>
        </a:xfrm>
        <a:prstGeom prst="rect">
          <a:avLst/>
        </a:prstGeom>
      </xdr:spPr>
    </xdr:pic>
    <xdr:clientData/>
  </xdr:twoCellAnchor>
  <xdr:twoCellAnchor editAs="oneCell">
    <xdr:from>
      <xdr:col>10</xdr:col>
      <xdr:colOff>584200</xdr:colOff>
      <xdr:row>16</xdr:row>
      <xdr:rowOff>133350</xdr:rowOff>
    </xdr:from>
    <xdr:to>
      <xdr:col>15</xdr:col>
      <xdr:colOff>195961</xdr:colOff>
      <xdr:row>25</xdr:row>
      <xdr:rowOff>30480</xdr:rowOff>
    </xdr:to>
    <xdr:pic>
      <xdr:nvPicPr>
        <xdr:cNvPr id="4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79750"/>
          <a:ext cx="2659761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</xdr:colOff>
      <xdr:row>17</xdr:row>
      <xdr:rowOff>82550</xdr:rowOff>
    </xdr:from>
    <xdr:to>
      <xdr:col>7</xdr:col>
      <xdr:colOff>207962</xdr:colOff>
      <xdr:row>21</xdr:row>
      <xdr:rowOff>65087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82700" y="3213100"/>
          <a:ext cx="3294062" cy="719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34447</xdr:colOff>
      <xdr:row>21</xdr:row>
      <xdr:rowOff>106945</xdr:rowOff>
    </xdr:from>
    <xdr:to>
      <xdr:col>6</xdr:col>
      <xdr:colOff>166624</xdr:colOff>
      <xdr:row>23</xdr:row>
      <xdr:rowOff>125761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47" y="3974095"/>
          <a:ext cx="2672177" cy="3871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558800</xdr:colOff>
      <xdr:row>0</xdr:row>
      <xdr:rowOff>107950</xdr:rowOff>
    </xdr:from>
    <xdr:to>
      <xdr:col>19</xdr:col>
      <xdr:colOff>215900</xdr:colOff>
      <xdr:row>16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24</xdr:row>
      <xdr:rowOff>107950</xdr:rowOff>
    </xdr:from>
    <xdr:to>
      <xdr:col>9</xdr:col>
      <xdr:colOff>19276</xdr:colOff>
      <xdr:row>30</xdr:row>
      <xdr:rowOff>31803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527550"/>
          <a:ext cx="4407126" cy="1028753"/>
        </a:xfrm>
        <a:prstGeom prst="rect">
          <a:avLst/>
        </a:prstGeom>
      </xdr:spPr>
    </xdr:pic>
    <xdr:clientData/>
  </xdr:twoCellAnchor>
  <xdr:twoCellAnchor editAs="oneCell">
    <xdr:from>
      <xdr:col>10</xdr:col>
      <xdr:colOff>584200</xdr:colOff>
      <xdr:row>16</xdr:row>
      <xdr:rowOff>133350</xdr:rowOff>
    </xdr:from>
    <xdr:to>
      <xdr:col>15</xdr:col>
      <xdr:colOff>195961</xdr:colOff>
      <xdr:row>25</xdr:row>
      <xdr:rowOff>30480</xdr:rowOff>
    </xdr:to>
    <xdr:pic>
      <xdr:nvPicPr>
        <xdr:cNvPr id="3" name="Picture 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79750"/>
          <a:ext cx="2659761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558800</xdr:colOff>
      <xdr:row>0</xdr:row>
      <xdr:rowOff>107950</xdr:rowOff>
    </xdr:from>
    <xdr:to>
      <xdr:col>19</xdr:col>
      <xdr:colOff>215900</xdr:colOff>
      <xdr:row>16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139700</xdr:colOff>
      <xdr:row>18</xdr:row>
      <xdr:rowOff>0</xdr:rowOff>
    </xdr:from>
    <xdr:to>
      <xdr:col>8</xdr:col>
      <xdr:colOff>402208</xdr:colOff>
      <xdr:row>22</xdr:row>
      <xdr:rowOff>73655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3314700"/>
          <a:ext cx="4021708" cy="810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339724</xdr:colOff>
      <xdr:row>1</xdr:row>
      <xdr:rowOff>9524</xdr:rowOff>
    </xdr:from>
    <xdr:to>
      <xdr:col>13</xdr:col>
      <xdr:colOff>495299</xdr:colOff>
      <xdr:row>17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H2" sqref="H2:H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>
        <v>15.4</v>
      </c>
      <c r="E2" t="s">
        <v>2</v>
      </c>
      <c r="F2" s="2">
        <v>60.27061685857403</v>
      </c>
      <c r="G2" s="1">
        <v>50</v>
      </c>
      <c r="H2">
        <f>$F$2*(1-EXP(-$F$3*(A2-$F$4)))</f>
        <v>15.50060331526481</v>
      </c>
      <c r="I2">
        <f>LN(B2/H2)</f>
        <v>-6.5114373135867678E-3</v>
      </c>
      <c r="J2">
        <f>I2^2</f>
        <v>4.2398815888770061E-5</v>
      </c>
    </row>
    <row r="3" spans="1:10" x14ac:dyDescent="0.35">
      <c r="A3">
        <v>2</v>
      </c>
      <c r="B3">
        <v>28.03</v>
      </c>
      <c r="E3" t="s">
        <v>3</v>
      </c>
      <c r="F3" s="2">
        <v>0.32730138727638214</v>
      </c>
      <c r="G3" s="1">
        <v>0.2</v>
      </c>
      <c r="H3">
        <f t="shared" ref="H3:H14" si="0">$F$2*(1-EXP(-$F$3*(A3-$F$4)))</f>
        <v>27.997416115388763</v>
      </c>
      <c r="I3">
        <f t="shared" ref="I3:I14" si="1">LN(B3/H3)</f>
        <v>1.1631408529597378E-3</v>
      </c>
      <c r="J3">
        <f t="shared" ref="J3:J14" si="2">I3^2</f>
        <v>1.3528966438239064E-6</v>
      </c>
    </row>
    <row r="4" spans="1:10" x14ac:dyDescent="0.35">
      <c r="A4">
        <v>3.3</v>
      </c>
      <c r="B4">
        <v>41.18</v>
      </c>
      <c r="E4" t="s">
        <v>4</v>
      </c>
      <c r="F4" s="2">
        <v>9.1644156860201831E-2</v>
      </c>
      <c r="G4" s="1">
        <v>-0.1</v>
      </c>
      <c r="H4">
        <f t="shared" si="0"/>
        <v>39.181747472973207</v>
      </c>
      <c r="I4">
        <f t="shared" si="1"/>
        <v>4.9741688929988891E-2</v>
      </c>
      <c r="J4">
        <f t="shared" si="2"/>
        <v>2.4742356176077791E-3</v>
      </c>
    </row>
    <row r="5" spans="1:10" x14ac:dyDescent="0.35">
      <c r="A5">
        <v>4.3</v>
      </c>
      <c r="B5">
        <v>46.2</v>
      </c>
      <c r="E5" t="s">
        <v>5</v>
      </c>
      <c r="F5">
        <f>SQRT(SUM(J2:J14)/(COUNT(J2:J14)-1))</f>
        <v>3.1330103078888373E-2</v>
      </c>
      <c r="H5">
        <f t="shared" si="0"/>
        <v>45.068358443576862</v>
      </c>
      <c r="I5">
        <f t="shared" si="1"/>
        <v>2.4799384423045343E-2</v>
      </c>
      <c r="J5">
        <f t="shared" si="2"/>
        <v>6.1500946776198401E-4</v>
      </c>
    </row>
    <row r="6" spans="1:10" x14ac:dyDescent="0.35">
      <c r="A6">
        <v>5.3</v>
      </c>
      <c r="B6">
        <v>48.23</v>
      </c>
      <c r="E6" t="s">
        <v>9</v>
      </c>
      <c r="F6">
        <f>COUNT(H2:H14)*LN(F5)</f>
        <v>-45.021286490981865</v>
      </c>
      <c r="H6">
        <f t="shared" si="0"/>
        <v>49.311818798297274</v>
      </c>
      <c r="I6">
        <f t="shared" si="1"/>
        <v>-2.2182550453571113E-2</v>
      </c>
      <c r="J6">
        <f t="shared" si="2"/>
        <v>4.9206554462522803E-4</v>
      </c>
    </row>
    <row r="7" spans="1:10" x14ac:dyDescent="0.35">
      <c r="A7">
        <v>6.3</v>
      </c>
      <c r="B7">
        <v>50.26</v>
      </c>
      <c r="E7" t="s">
        <v>10</v>
      </c>
      <c r="F7">
        <f>SUM(J2:J14)/(2*F5*F5)</f>
        <v>6.0000000000000009</v>
      </c>
      <c r="H7">
        <f t="shared" si="0"/>
        <v>52.370787001225303</v>
      </c>
      <c r="I7">
        <f t="shared" si="1"/>
        <v>-4.1139403774039698E-2</v>
      </c>
      <c r="J7">
        <f t="shared" si="2"/>
        <v>1.6924505428834718E-3</v>
      </c>
    </row>
    <row r="8" spans="1:10" x14ac:dyDescent="0.35">
      <c r="A8">
        <v>7.3</v>
      </c>
      <c r="B8">
        <v>51.82</v>
      </c>
      <c r="E8" t="s">
        <v>11</v>
      </c>
      <c r="F8">
        <f>F6+F7</f>
        <v>-39.021286490981865</v>
      </c>
      <c r="H8">
        <f t="shared" si="0"/>
        <v>54.575894551273628</v>
      </c>
      <c r="I8">
        <f t="shared" si="1"/>
        <v>-5.1816118395810212E-2</v>
      </c>
      <c r="J8">
        <f t="shared" si="2"/>
        <v>2.6849101256086216E-3</v>
      </c>
    </row>
    <row r="9" spans="1:10" x14ac:dyDescent="0.35">
      <c r="A9">
        <v>8.3000000000000007</v>
      </c>
      <c r="B9">
        <v>54.27</v>
      </c>
      <c r="H9">
        <f t="shared" si="0"/>
        <v>56.1654826034233</v>
      </c>
      <c r="I9">
        <f t="shared" si="1"/>
        <v>-3.4330791582091652E-2</v>
      </c>
      <c r="J9">
        <f t="shared" si="2"/>
        <v>1.1786032506530151E-3</v>
      </c>
    </row>
    <row r="10" spans="1:10" x14ac:dyDescent="0.35">
      <c r="A10">
        <v>9.3000000000000007</v>
      </c>
      <c r="B10">
        <v>56.98</v>
      </c>
      <c r="H10">
        <f t="shared" si="0"/>
        <v>57.311363300027686</v>
      </c>
      <c r="I10">
        <f t="shared" si="1"/>
        <v>-5.7985873810368679E-3</v>
      </c>
      <c r="J10">
        <f t="shared" si="2"/>
        <v>3.362361561552E-5</v>
      </c>
    </row>
    <row r="11" spans="1:10" x14ac:dyDescent="0.35">
      <c r="A11">
        <v>10.3</v>
      </c>
      <c r="B11">
        <v>58.93</v>
      </c>
      <c r="H11">
        <f t="shared" si="0"/>
        <v>58.137390250264808</v>
      </c>
      <c r="I11">
        <f t="shared" si="1"/>
        <v>1.3541292062905337E-2</v>
      </c>
      <c r="J11">
        <f t="shared" si="2"/>
        <v>1.8336659073290307E-4</v>
      </c>
    </row>
    <row r="12" spans="1:10" x14ac:dyDescent="0.35">
      <c r="A12">
        <v>11.3</v>
      </c>
      <c r="B12">
        <v>59</v>
      </c>
      <c r="H12">
        <f t="shared" si="0"/>
        <v>58.732845365740594</v>
      </c>
      <c r="I12">
        <f t="shared" si="1"/>
        <v>4.5383272945618029E-3</v>
      </c>
      <c r="J12">
        <f t="shared" si="2"/>
        <v>2.0596414632564652E-5</v>
      </c>
    </row>
    <row r="13" spans="1:10" x14ac:dyDescent="0.35">
      <c r="A13">
        <v>12.3</v>
      </c>
      <c r="B13">
        <v>60.91</v>
      </c>
      <c r="H13">
        <f t="shared" si="0"/>
        <v>59.162088981151079</v>
      </c>
      <c r="I13">
        <f t="shared" si="1"/>
        <v>2.9116416926851362E-2</v>
      </c>
      <c r="J13">
        <f t="shared" si="2"/>
        <v>8.4776573465823648E-4</v>
      </c>
    </row>
    <row r="14" spans="1:10" x14ac:dyDescent="0.35">
      <c r="A14">
        <v>13.3</v>
      </c>
      <c r="B14">
        <v>61.83</v>
      </c>
      <c r="H14">
        <f t="shared" si="0"/>
        <v>59.471516302509215</v>
      </c>
      <c r="I14">
        <f t="shared" si="1"/>
        <v>3.889120324563556E-2</v>
      </c>
      <c r="J14">
        <f t="shared" si="2"/>
        <v>1.5125256898933339E-3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2</xdr:col>
                <xdr:colOff>82550</xdr:colOff>
                <xdr:row>13</xdr:row>
                <xdr:rowOff>127000</xdr:rowOff>
              </from>
              <to>
                <xdr:col>7</xdr:col>
                <xdr:colOff>234950</xdr:colOff>
                <xdr:row>16</xdr:row>
                <xdr:rowOff>31750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" sqref="H2:H14"/>
    </sheetView>
  </sheetViews>
  <sheetFormatPr defaultRowHeight="14.5" x14ac:dyDescent="0.35"/>
  <cols>
    <col min="5" max="5" width="10.1796875" bestFit="1" customWidth="1"/>
  </cols>
  <sheetData>
    <row r="1" spans="1:10" x14ac:dyDescent="0.35">
      <c r="A1" t="s">
        <v>0</v>
      </c>
      <c r="B1" t="s">
        <v>1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>
        <v>15.4</v>
      </c>
      <c r="E2" s="3" t="s">
        <v>2</v>
      </c>
      <c r="F2" s="4">
        <v>58.173039755987212</v>
      </c>
      <c r="G2" s="1">
        <v>50</v>
      </c>
      <c r="H2">
        <f>$F$2*EXP(-EXP(-$F$3*(A2-$F$5)))</f>
        <v>15.845842061081486</v>
      </c>
      <c r="I2">
        <f>LN(B2/H2)</f>
        <v>-2.8539625957896966E-2</v>
      </c>
      <c r="J2">
        <f>I2^2</f>
        <v>8.1451024981666633E-4</v>
      </c>
    </row>
    <row r="3" spans="1:10" x14ac:dyDescent="0.35">
      <c r="A3">
        <v>2</v>
      </c>
      <c r="B3">
        <v>28.03</v>
      </c>
      <c r="E3" s="3" t="s">
        <v>12</v>
      </c>
      <c r="F3" s="4">
        <v>0.5199597797498926</v>
      </c>
      <c r="G3" s="1">
        <v>0.2</v>
      </c>
      <c r="H3">
        <f t="shared" ref="H3:H14" si="0">$F$2*EXP(-EXP(-$F$3*(A3-$F$5)))</f>
        <v>26.848450158472538</v>
      </c>
      <c r="I3">
        <f t="shared" ref="I3:I14" si="1">LN(B3/H3)</f>
        <v>4.3067268104852126E-2</v>
      </c>
      <c r="J3">
        <f t="shared" ref="J3:J14" si="2">I3^2</f>
        <v>1.8547895820152133E-3</v>
      </c>
    </row>
    <row r="4" spans="1:10" x14ac:dyDescent="0.35">
      <c r="A4">
        <v>3.3</v>
      </c>
      <c r="B4">
        <v>41.18</v>
      </c>
      <c r="E4" s="3" t="s">
        <v>14</v>
      </c>
      <c r="F4" s="4">
        <v>1.1373673031495497</v>
      </c>
      <c r="G4" s="1">
        <v>0.9</v>
      </c>
      <c r="H4">
        <f t="shared" si="0"/>
        <v>39.256149567787375</v>
      </c>
      <c r="I4">
        <f t="shared" si="1"/>
        <v>4.7844592757464978E-2</v>
      </c>
      <c r="J4">
        <f t="shared" si="2"/>
        <v>2.2891050561276703E-3</v>
      </c>
    </row>
    <row r="5" spans="1:10" x14ac:dyDescent="0.35">
      <c r="A5">
        <v>4.3</v>
      </c>
      <c r="B5">
        <v>46.2</v>
      </c>
      <c r="E5" s="3" t="s">
        <v>13</v>
      </c>
      <c r="F5" s="3">
        <f>(LN(F4)-LN(F3))/F3</f>
        <v>1.5053472518117199</v>
      </c>
      <c r="H5">
        <f t="shared" si="0"/>
        <v>46.043168871641249</v>
      </c>
      <c r="I5">
        <f t="shared" si="1"/>
        <v>3.4003879396661877E-3</v>
      </c>
      <c r="J5">
        <f t="shared" si="2"/>
        <v>1.1562638140227261E-5</v>
      </c>
    </row>
    <row r="6" spans="1:10" x14ac:dyDescent="0.35">
      <c r="A6">
        <v>5.3</v>
      </c>
      <c r="B6">
        <v>48.23</v>
      </c>
      <c r="E6" t="s">
        <v>5</v>
      </c>
      <c r="F6">
        <f>SQRT(SUM(J2:J14)/(COUNT(J2:J14)-1))</f>
        <v>4.5465237616539818E-2</v>
      </c>
      <c r="H6">
        <f t="shared" si="0"/>
        <v>50.622299910489211</v>
      </c>
      <c r="I6">
        <f t="shared" si="1"/>
        <v>-4.8410954822008002E-2</v>
      </c>
      <c r="J6">
        <f t="shared" si="2"/>
        <v>2.3436205467784999E-3</v>
      </c>
    </row>
    <row r="7" spans="1:10" x14ac:dyDescent="0.35">
      <c r="A7">
        <v>6.3</v>
      </c>
      <c r="B7">
        <v>50.26</v>
      </c>
      <c r="E7" t="s">
        <v>9</v>
      </c>
      <c r="F7">
        <f>COUNT(H2:H14)*LN(F6)</f>
        <v>-40.180494294929368</v>
      </c>
      <c r="H7">
        <f t="shared" si="0"/>
        <v>53.557861951380367</v>
      </c>
      <c r="I7">
        <f t="shared" si="1"/>
        <v>-6.3553069153849659E-2</v>
      </c>
      <c r="J7">
        <f t="shared" si="2"/>
        <v>4.0389925988739972E-3</v>
      </c>
    </row>
    <row r="8" spans="1:10" x14ac:dyDescent="0.35">
      <c r="A8">
        <v>7.3</v>
      </c>
      <c r="B8">
        <v>51.82</v>
      </c>
      <c r="E8" t="s">
        <v>10</v>
      </c>
      <c r="F8">
        <f>SUM(J2:J14)/(2*F6*F6)</f>
        <v>6</v>
      </c>
      <c r="H8">
        <f t="shared" si="0"/>
        <v>55.383256435254012</v>
      </c>
      <c r="I8">
        <f t="shared" si="1"/>
        <v>-6.6501142527881973E-2</v>
      </c>
      <c r="J8">
        <f t="shared" si="2"/>
        <v>4.4224019575136728E-3</v>
      </c>
    </row>
    <row r="9" spans="1:10" x14ac:dyDescent="0.35">
      <c r="A9">
        <v>8.3000000000000007</v>
      </c>
      <c r="B9">
        <v>54.27</v>
      </c>
      <c r="E9" t="s">
        <v>11</v>
      </c>
      <c r="F9">
        <f>F7+F8</f>
        <v>-34.180494294929368</v>
      </c>
      <c r="H9">
        <f t="shared" si="0"/>
        <v>56.497890808284176</v>
      </c>
      <c r="I9">
        <f t="shared" si="1"/>
        <v>-4.023171855344037E-2</v>
      </c>
      <c r="J9">
        <f t="shared" si="2"/>
        <v>1.6185911777632381E-3</v>
      </c>
    </row>
    <row r="10" spans="1:10" x14ac:dyDescent="0.35">
      <c r="A10">
        <v>9.3000000000000007</v>
      </c>
      <c r="B10">
        <v>56.98</v>
      </c>
      <c r="H10">
        <f t="shared" si="0"/>
        <v>57.171195306132041</v>
      </c>
      <c r="I10">
        <f t="shared" si="1"/>
        <v>-3.3498639135959895E-3</v>
      </c>
      <c r="J10">
        <f t="shared" si="2"/>
        <v>1.1221588239612639E-5</v>
      </c>
    </row>
    <row r="11" spans="1:10" x14ac:dyDescent="0.35">
      <c r="A11">
        <v>10.3</v>
      </c>
      <c r="B11">
        <v>58.93</v>
      </c>
      <c r="H11">
        <f t="shared" si="0"/>
        <v>57.575302150336682</v>
      </c>
      <c r="I11">
        <f t="shared" si="1"/>
        <v>2.3256605213522991E-2</v>
      </c>
      <c r="J11">
        <f t="shared" si="2"/>
        <v>5.408696860576647E-4</v>
      </c>
    </row>
    <row r="12" spans="1:10" x14ac:dyDescent="0.35">
      <c r="A12">
        <v>11.3</v>
      </c>
      <c r="B12">
        <v>59</v>
      </c>
      <c r="H12">
        <f t="shared" si="0"/>
        <v>57.816914306525256</v>
      </c>
      <c r="I12">
        <f t="shared" si="1"/>
        <v>2.025607597568508E-2</v>
      </c>
      <c r="J12">
        <f t="shared" si="2"/>
        <v>4.1030861393272623E-4</v>
      </c>
    </row>
    <row r="13" spans="1:10" x14ac:dyDescent="0.35">
      <c r="A13">
        <v>12.3</v>
      </c>
      <c r="B13">
        <v>60.91</v>
      </c>
      <c r="H13">
        <f t="shared" si="0"/>
        <v>57.961043812782599</v>
      </c>
      <c r="I13">
        <f t="shared" si="1"/>
        <v>4.9626238365828725E-2</v>
      </c>
      <c r="J13">
        <f t="shared" si="2"/>
        <v>2.4627635343420508E-3</v>
      </c>
    </row>
    <row r="14" spans="1:10" x14ac:dyDescent="0.35">
      <c r="A14">
        <v>13.3</v>
      </c>
      <c r="B14">
        <v>61.83</v>
      </c>
      <c r="H14">
        <f t="shared" si="0"/>
        <v>58.046905465623553</v>
      </c>
      <c r="I14">
        <f t="shared" si="1"/>
        <v>6.3137284933230176E-2</v>
      </c>
      <c r="J14">
        <f t="shared" si="2"/>
        <v>3.986316748739894E-3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workbookViewId="0">
      <selection activeCell="J9" sqref="J9"/>
    </sheetView>
  </sheetViews>
  <sheetFormatPr defaultRowHeight="14.5" x14ac:dyDescent="0.35"/>
  <cols>
    <col min="5" max="5" width="10.1796875" bestFit="1" customWidth="1"/>
  </cols>
  <sheetData>
    <row r="1" spans="1:10" x14ac:dyDescent="0.35">
      <c r="A1" t="s">
        <v>0</v>
      </c>
      <c r="B1" t="s">
        <v>1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>
        <v>15.4</v>
      </c>
      <c r="E2" s="3" t="s">
        <v>2</v>
      </c>
      <c r="F2" s="4">
        <v>57.014950180349267</v>
      </c>
      <c r="G2" s="1">
        <v>50</v>
      </c>
      <c r="H2">
        <f>$F$2/(1+EXP(-$F$3*(A2-$F$4)))</f>
        <v>16.214311863916627</v>
      </c>
      <c r="I2">
        <f>LN(B2/H2)</f>
        <v>-5.1526791197827382E-2</v>
      </c>
      <c r="J2">
        <f>I2^2</f>
        <v>2.6550102111445014E-3</v>
      </c>
    </row>
    <row r="3" spans="1:10" x14ac:dyDescent="0.35">
      <c r="A3">
        <v>2</v>
      </c>
      <c r="B3">
        <v>28.03</v>
      </c>
      <c r="E3" s="3" t="s">
        <v>16</v>
      </c>
      <c r="F3" s="4">
        <v>0.75265680180781347</v>
      </c>
      <c r="G3" s="1">
        <v>0.2</v>
      </c>
      <c r="H3">
        <f t="shared" ref="H3:H14" si="0">$F$2/(1+EXP(-$F$3*(A3-$F$4)))</f>
        <v>26.088083711242298</v>
      </c>
      <c r="I3">
        <f t="shared" ref="I3:I14" si="1">LN(B3/H3)</f>
        <v>7.1796717892224568E-2</v>
      </c>
      <c r="J3">
        <f t="shared" ref="J3:J14" si="2">I3^2</f>
        <v>5.154768700095679E-3</v>
      </c>
    </row>
    <row r="4" spans="1:10" x14ac:dyDescent="0.35">
      <c r="A4">
        <v>3.3</v>
      </c>
      <c r="B4">
        <v>41.18</v>
      </c>
      <c r="E4" s="3" t="s">
        <v>15</v>
      </c>
      <c r="F4" s="4">
        <v>2.2260613648404384</v>
      </c>
      <c r="G4" s="1">
        <v>0.9</v>
      </c>
      <c r="H4">
        <f t="shared" si="0"/>
        <v>39.44001570433484</v>
      </c>
      <c r="I4">
        <f t="shared" si="1"/>
        <v>4.3171773682355884E-2</v>
      </c>
      <c r="J4">
        <f t="shared" si="2"/>
        <v>1.863802042880556E-3</v>
      </c>
    </row>
    <row r="5" spans="1:10" x14ac:dyDescent="0.35">
      <c r="A5">
        <v>4.3</v>
      </c>
      <c r="B5">
        <v>46.2</v>
      </c>
      <c r="E5" s="5"/>
      <c r="F5" s="5"/>
      <c r="H5">
        <f t="shared" si="0"/>
        <v>47.122379684647882</v>
      </c>
      <c r="I5">
        <f t="shared" si="1"/>
        <v>-1.9768242625750977E-2</v>
      </c>
      <c r="J5">
        <f t="shared" si="2"/>
        <v>3.9078341651055788E-4</v>
      </c>
    </row>
    <row r="6" spans="1:10" x14ac:dyDescent="0.35">
      <c r="A6">
        <v>5.3</v>
      </c>
      <c r="B6">
        <v>48.23</v>
      </c>
      <c r="E6" t="s">
        <v>5</v>
      </c>
      <c r="F6">
        <f>SQRT(SUM(J2:J14)/(COUNT(J2:J14)-1))</f>
        <v>5.9456709081972585E-2</v>
      </c>
      <c r="H6">
        <f t="shared" si="0"/>
        <v>51.883538790345106</v>
      </c>
      <c r="I6">
        <f t="shared" si="1"/>
        <v>-7.3020334111739291E-2</v>
      </c>
      <c r="J6">
        <f t="shared" si="2"/>
        <v>5.3319691937900367E-3</v>
      </c>
    </row>
    <row r="7" spans="1:10" x14ac:dyDescent="0.35">
      <c r="A7">
        <v>6.3</v>
      </c>
      <c r="B7">
        <v>50.26</v>
      </c>
      <c r="E7" t="s">
        <v>9</v>
      </c>
      <c r="F7">
        <f>COUNT(H2:H14)*LN(F6)</f>
        <v>-36.692588526079916</v>
      </c>
      <c r="H7">
        <f t="shared" si="0"/>
        <v>54.476650220878142</v>
      </c>
      <c r="I7">
        <f t="shared" si="1"/>
        <v>-8.0562641434529389E-2</v>
      </c>
      <c r="J7">
        <f t="shared" si="2"/>
        <v>6.4903391949085515E-3</v>
      </c>
    </row>
    <row r="8" spans="1:10" x14ac:dyDescent="0.35">
      <c r="A8">
        <v>7.3</v>
      </c>
      <c r="B8">
        <v>51.82</v>
      </c>
      <c r="E8" t="s">
        <v>10</v>
      </c>
      <c r="F8">
        <f>SUM(J2:J14)/(2*F6*F6)</f>
        <v>6</v>
      </c>
      <c r="H8">
        <f t="shared" si="0"/>
        <v>55.790287588328546</v>
      </c>
      <c r="I8">
        <f t="shared" si="1"/>
        <v>-7.3823621546690657E-2</v>
      </c>
      <c r="J8">
        <f t="shared" si="2"/>
        <v>5.4499270982690086E-3</v>
      </c>
    </row>
    <row r="9" spans="1:10" x14ac:dyDescent="0.35">
      <c r="A9">
        <v>8.3000000000000007</v>
      </c>
      <c r="B9">
        <v>54.27</v>
      </c>
      <c r="E9" t="s">
        <v>11</v>
      </c>
      <c r="F9">
        <f>F7+F8</f>
        <v>-30.692588526079916</v>
      </c>
      <c r="H9">
        <f t="shared" si="0"/>
        <v>56.431365722247428</v>
      </c>
      <c r="I9">
        <f t="shared" si="1"/>
        <v>-3.9053545672898878E-2</v>
      </c>
      <c r="J9">
        <f t="shared" si="2"/>
        <v>1.5251794296251987E-3</v>
      </c>
    </row>
    <row r="10" spans="1:10" x14ac:dyDescent="0.35">
      <c r="A10">
        <v>9.3000000000000007</v>
      </c>
      <c r="B10">
        <v>56.98</v>
      </c>
      <c r="H10">
        <f t="shared" si="0"/>
        <v>56.738519362332333</v>
      </c>
      <c r="I10">
        <f t="shared" si="1"/>
        <v>4.2469951593903507E-3</v>
      </c>
      <c r="J10">
        <f t="shared" si="2"/>
        <v>1.8036967883885071E-5</v>
      </c>
    </row>
    <row r="11" spans="1:10" x14ac:dyDescent="0.35">
      <c r="A11">
        <v>10.3</v>
      </c>
      <c r="B11">
        <v>58.93</v>
      </c>
      <c r="H11">
        <f t="shared" si="0"/>
        <v>56.884385162292176</v>
      </c>
      <c r="I11">
        <f t="shared" si="1"/>
        <v>3.5329421349494225E-2</v>
      </c>
      <c r="J11">
        <f t="shared" si="2"/>
        <v>1.2481680128900983E-3</v>
      </c>
    </row>
    <row r="12" spans="1:10" x14ac:dyDescent="0.35">
      <c r="A12">
        <v>11.3</v>
      </c>
      <c r="B12">
        <v>59</v>
      </c>
      <c r="H12">
        <f t="shared" si="0"/>
        <v>56.953364682670042</v>
      </c>
      <c r="I12">
        <f t="shared" si="1"/>
        <v>3.5304674411492806E-2</v>
      </c>
      <c r="J12">
        <f t="shared" si="2"/>
        <v>1.246420035301515E-3</v>
      </c>
    </row>
    <row r="13" spans="1:10" x14ac:dyDescent="0.35">
      <c r="A13">
        <v>12.3</v>
      </c>
      <c r="B13">
        <v>60.91</v>
      </c>
      <c r="H13">
        <f t="shared" si="0"/>
        <v>56.985919852790559</v>
      </c>
      <c r="I13">
        <f t="shared" si="1"/>
        <v>6.6593147654821092E-2</v>
      </c>
      <c r="J13">
        <f t="shared" si="2"/>
        <v>4.4346473145768037E-3</v>
      </c>
    </row>
    <row r="14" spans="1:10" x14ac:dyDescent="0.35">
      <c r="A14">
        <v>13.3</v>
      </c>
      <c r="B14">
        <v>61.83</v>
      </c>
      <c r="H14">
        <f t="shared" si="0"/>
        <v>57.001269924842752</v>
      </c>
      <c r="I14">
        <f t="shared" si="1"/>
        <v>8.1315136600902713E-2</v>
      </c>
      <c r="J14">
        <f t="shared" si="2"/>
        <v>6.6121514404234678E-3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P17" sqref="P1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35">
      <c r="A2">
        <v>1</v>
      </c>
      <c r="B2">
        <v>15.4</v>
      </c>
      <c r="C2">
        <v>15.50060331526481</v>
      </c>
      <c r="D2">
        <v>15.845842061081486</v>
      </c>
      <c r="E2">
        <v>16.214311863916627</v>
      </c>
    </row>
    <row r="3" spans="1:5" x14ac:dyDescent="0.35">
      <c r="A3">
        <v>2</v>
      </c>
      <c r="B3">
        <v>28.03</v>
      </c>
      <c r="C3">
        <v>27.997416115388763</v>
      </c>
      <c r="D3">
        <v>26.848450158472538</v>
      </c>
      <c r="E3">
        <v>26.088083711242298</v>
      </c>
    </row>
    <row r="4" spans="1:5" x14ac:dyDescent="0.35">
      <c r="A4">
        <v>3.3</v>
      </c>
      <c r="B4">
        <v>41.18</v>
      </c>
      <c r="C4">
        <v>39.181747472973207</v>
      </c>
      <c r="D4">
        <v>39.256149567787375</v>
      </c>
      <c r="E4">
        <v>39.44001570433484</v>
      </c>
    </row>
    <row r="5" spans="1:5" x14ac:dyDescent="0.35">
      <c r="A5">
        <v>4.3</v>
      </c>
      <c r="B5">
        <v>46.2</v>
      </c>
      <c r="C5">
        <v>45.068358443576862</v>
      </c>
      <c r="D5">
        <v>46.043168871641249</v>
      </c>
      <c r="E5">
        <v>47.122379684647882</v>
      </c>
    </row>
    <row r="6" spans="1:5" x14ac:dyDescent="0.35">
      <c r="A6">
        <v>5.3</v>
      </c>
      <c r="B6">
        <v>48.23</v>
      </c>
      <c r="C6">
        <v>49.311818798297274</v>
      </c>
      <c r="D6">
        <v>50.622299910489211</v>
      </c>
      <c r="E6">
        <v>51.883538790345106</v>
      </c>
    </row>
    <row r="7" spans="1:5" x14ac:dyDescent="0.35">
      <c r="A7">
        <v>6.3</v>
      </c>
      <c r="B7">
        <v>50.26</v>
      </c>
      <c r="C7">
        <v>52.370787001225303</v>
      </c>
      <c r="D7">
        <v>53.557861951380367</v>
      </c>
      <c r="E7">
        <v>54.476650220878142</v>
      </c>
    </row>
    <row r="8" spans="1:5" x14ac:dyDescent="0.35">
      <c r="A8">
        <v>7.3</v>
      </c>
      <c r="B8">
        <v>51.82</v>
      </c>
      <c r="C8">
        <v>54.575894551273628</v>
      </c>
      <c r="D8">
        <v>55.383256435254012</v>
      </c>
      <c r="E8">
        <v>55.790287588328546</v>
      </c>
    </row>
    <row r="9" spans="1:5" x14ac:dyDescent="0.35">
      <c r="A9">
        <v>8.3000000000000007</v>
      </c>
      <c r="B9">
        <v>54.27</v>
      </c>
      <c r="C9">
        <v>56.1654826034233</v>
      </c>
      <c r="D9">
        <v>56.497890808284176</v>
      </c>
      <c r="E9">
        <v>56.431365722247428</v>
      </c>
    </row>
    <row r="10" spans="1:5" x14ac:dyDescent="0.35">
      <c r="A10">
        <v>9.3000000000000007</v>
      </c>
      <c r="B10">
        <v>56.98</v>
      </c>
      <c r="C10">
        <v>57.311363300027686</v>
      </c>
      <c r="D10">
        <v>57.171195306132041</v>
      </c>
      <c r="E10">
        <v>56.738519362332333</v>
      </c>
    </row>
    <row r="11" spans="1:5" x14ac:dyDescent="0.35">
      <c r="A11">
        <v>10.3</v>
      </c>
      <c r="B11">
        <v>58.93</v>
      </c>
      <c r="C11">
        <v>58.137390250264808</v>
      </c>
      <c r="D11">
        <v>57.575302150336682</v>
      </c>
      <c r="E11">
        <v>56.884385162292176</v>
      </c>
    </row>
    <row r="12" spans="1:5" x14ac:dyDescent="0.35">
      <c r="A12">
        <v>11.3</v>
      </c>
      <c r="B12">
        <v>59</v>
      </c>
      <c r="C12">
        <v>58.732845365740594</v>
      </c>
      <c r="D12">
        <v>57.816914306525256</v>
      </c>
      <c r="E12">
        <v>56.953364682670042</v>
      </c>
    </row>
    <row r="13" spans="1:5" x14ac:dyDescent="0.35">
      <c r="A13">
        <v>12.3</v>
      </c>
      <c r="B13">
        <v>60.91</v>
      </c>
      <c r="C13">
        <v>59.162088981151079</v>
      </c>
      <c r="D13">
        <v>57.961043812782599</v>
      </c>
      <c r="E13">
        <v>56.985919852790559</v>
      </c>
    </row>
    <row r="14" spans="1:5" x14ac:dyDescent="0.35">
      <c r="A14">
        <v>13.3</v>
      </c>
      <c r="B14">
        <v>61.83</v>
      </c>
      <c r="C14">
        <v>59.471516302509215</v>
      </c>
      <c r="D14">
        <v>58.046905465623553</v>
      </c>
      <c r="E14">
        <v>57.001269924842752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von Bertalanffy</vt:lpstr>
      <vt:lpstr>Gompertz </vt:lpstr>
      <vt:lpstr>Logistic</vt:lpstr>
      <vt:lpstr>compare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2018-05-23T17:26:43Z</dcterms:modified>
</cp:coreProperties>
</file>