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ennika\"/>
    </mc:Choice>
  </mc:AlternateContent>
  <bookViews>
    <workbookView xWindow="0" yWindow="0" windowWidth="15345" windowHeight="4635" activeTab="2"/>
  </bookViews>
  <sheets>
    <sheet name="Assumptions" sheetId="1" r:id="rId1"/>
    <sheet name="Income Statement" sheetId="2" r:id="rId2"/>
    <sheet name="Dashboard" sheetId="3" r:id="rId3"/>
  </sheets>
  <definedNames>
    <definedName name="_xlnm.Print_Area" localSheetId="2">Dashboard!$A$1:$K$23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D8" i="3"/>
  <c r="E8" i="3"/>
  <c r="B8" i="3"/>
  <c r="C7" i="3"/>
  <c r="D7" i="3"/>
  <c r="E7" i="3"/>
  <c r="B7" i="3"/>
  <c r="C6" i="3"/>
  <c r="D6" i="3"/>
  <c r="E6" i="3"/>
  <c r="B6" i="3"/>
  <c r="C5" i="3"/>
  <c r="D5" i="3"/>
  <c r="E5" i="3"/>
  <c r="B5" i="3"/>
  <c r="E4" i="3"/>
  <c r="D4" i="3"/>
  <c r="C4" i="3"/>
  <c r="B4" i="3"/>
  <c r="E13" i="2"/>
  <c r="D13" i="2"/>
  <c r="C13" i="2"/>
  <c r="B13" i="2"/>
  <c r="D2" i="2"/>
  <c r="D5" i="2"/>
  <c r="E7" i="2"/>
  <c r="D7" i="2"/>
  <c r="C11" i="2"/>
  <c r="C10" i="2"/>
  <c r="C9" i="2"/>
  <c r="C8" i="2"/>
  <c r="C7" i="2"/>
  <c r="C6" i="2"/>
  <c r="C5" i="2"/>
  <c r="C4" i="2"/>
  <c r="C3" i="2"/>
  <c r="C2" i="2"/>
  <c r="B7" i="2"/>
  <c r="B5" i="2"/>
  <c r="B3" i="2"/>
  <c r="B2" i="2"/>
  <c r="D3" i="2" l="1"/>
  <c r="D4" i="2" s="1"/>
  <c r="D6" i="2" s="1"/>
  <c r="D8" i="2" s="1"/>
  <c r="D9" i="2" s="1"/>
  <c r="D10" i="2" s="1"/>
  <c r="D11" i="2" s="1"/>
  <c r="E2" i="2"/>
  <c r="B4" i="2"/>
  <c r="B6" i="2" s="1"/>
  <c r="B8" i="2" s="1"/>
  <c r="E3" i="2" l="1"/>
  <c r="E4" i="2" s="1"/>
  <c r="E5" i="2"/>
  <c r="B9" i="2"/>
  <c r="B10" i="2" s="1"/>
  <c r="B11" i="2" s="1"/>
  <c r="E6" i="2" l="1"/>
  <c r="E8" i="2" s="1"/>
  <c r="E9" i="2" s="1"/>
  <c r="E10" i="2" s="1"/>
  <c r="E11" i="2" s="1"/>
</calcChain>
</file>

<file path=xl/sharedStrings.xml><?xml version="1.0" encoding="utf-8"?>
<sst xmlns="http://schemas.openxmlformats.org/spreadsheetml/2006/main" count="42" uniqueCount="37">
  <si>
    <t>Assumptions</t>
  </si>
  <si>
    <t>Value</t>
  </si>
  <si>
    <t>Revenue Growth (FY25)</t>
  </si>
  <si>
    <t>Revenue Growth (FY26)</t>
  </si>
  <si>
    <t>Revenue Growth (FY27)</t>
  </si>
  <si>
    <t>COGS % of Revenue</t>
  </si>
  <si>
    <t>OPEX % of Revenue</t>
  </si>
  <si>
    <t>Interest Expense FY24 (Base)</t>
  </si>
  <si>
    <t>Interest Growth (annual)</t>
  </si>
  <si>
    <t>Tax Rate</t>
  </si>
  <si>
    <t>Base Year label</t>
  </si>
  <si>
    <t>Base Year Revenue</t>
  </si>
  <si>
    <t>Base Year COGS</t>
  </si>
  <si>
    <t>Base Year OPEX</t>
  </si>
  <si>
    <t>FY2024</t>
  </si>
  <si>
    <t>Item</t>
  </si>
  <si>
    <t>Revenue</t>
  </si>
  <si>
    <t>COGS</t>
  </si>
  <si>
    <t>Gross Profit</t>
  </si>
  <si>
    <t>OPEX</t>
  </si>
  <si>
    <t>EBIT</t>
  </si>
  <si>
    <t>Interest Expense</t>
  </si>
  <si>
    <t>Profit Before Tax (PBT)</t>
  </si>
  <si>
    <t>Tax</t>
  </si>
  <si>
    <t>Net Profit</t>
  </si>
  <si>
    <t>Net Profit Margin</t>
  </si>
  <si>
    <t>FY2024 (Base)</t>
  </si>
  <si>
    <t>FY2025 (Forecast)</t>
  </si>
  <si>
    <t>FY2026 (Forecast)</t>
  </si>
  <si>
    <t>FY2027 (Forecast)</t>
  </si>
  <si>
    <t>Check: Revenue Link</t>
  </si>
  <si>
    <t>Metric</t>
  </si>
  <si>
    <t>FY2025</t>
  </si>
  <si>
    <t>FY2026</t>
  </si>
  <si>
    <t>FY2027</t>
  </si>
  <si>
    <t xml:space="preserve">Net Profit Margin </t>
  </si>
  <si>
    <t>Jennika Thomas - 3 Year Financial Forecast Model (Harmonia Music co.)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</si>
</sst>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_ [$₹-4009]\ * #,##0_ ;_ [$₹-4009]\ * \-#,##0_ ;_ [$₹-4009]\ * &quot;-&quot;_ ;_ @_ "/>
    <numFmt numFmtId="170" formatCode="0.0%"/>
    <numFmt numFmtId="182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182" fontId="0" fillId="0" borderId="1" xfId="1" applyNumberFormat="1" applyFont="1" applyBorder="1"/>
    <xf numFmtId="170" fontId="0" fillId="0" borderId="1" xfId="2" applyNumberFormat="1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69" fontId="0" fillId="0" borderId="1" xfId="1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/>
    <xf numFmtId="0" fontId="2" fillId="3" borderId="1" xfId="0" applyFont="1" applyFill="1" applyBorder="1"/>
    <xf numFmtId="43" fontId="0" fillId="0" borderId="1" xfId="1" applyFont="1" applyBorder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Profit (FY2024-FY2027)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Dashboard!$A$4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Dashboard!$B$3:$E$3</c:f>
              <c:strCache>
                <c:ptCount val="4"/>
                <c:pt idx="0">
                  <c:v>FY2024</c:v>
                </c:pt>
                <c:pt idx="1">
                  <c:v>FY2025</c:v>
                </c:pt>
                <c:pt idx="2">
                  <c:v>FY2026</c:v>
                </c:pt>
                <c:pt idx="3">
                  <c:v>FY2027</c:v>
                </c:pt>
              </c:strCache>
            </c:strRef>
          </c:cat>
          <c:val>
            <c:numRef>
              <c:f>Dashboard!$B$4:$E$4</c:f>
              <c:numCache>
                <c:formatCode>_(* #,##0_);_(* \(#,##0\);_(* "-"??_);_(@_)</c:formatCode>
                <c:ptCount val="4"/>
                <c:pt idx="0">
                  <c:v>5000000</c:v>
                </c:pt>
                <c:pt idx="1">
                  <c:v>5500000</c:v>
                </c:pt>
                <c:pt idx="2">
                  <c:v>6050000.0000000009</c:v>
                </c:pt>
                <c:pt idx="3">
                  <c:v>6655000.0000000019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Dashboard!$A$5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Dashboard!$B$3:$E$3</c:f>
              <c:strCache>
                <c:ptCount val="4"/>
                <c:pt idx="0">
                  <c:v>FY2024</c:v>
                </c:pt>
                <c:pt idx="1">
                  <c:v>FY2025</c:v>
                </c:pt>
                <c:pt idx="2">
                  <c:v>FY2026</c:v>
                </c:pt>
                <c:pt idx="3">
                  <c:v>FY2027</c:v>
                </c:pt>
              </c:strCache>
            </c:strRef>
          </c:cat>
          <c:val>
            <c:numRef>
              <c:f>Dashboard!$B$5:$E$5</c:f>
              <c:numCache>
                <c:formatCode>_(* #,##0_);_(* \(#,##0\);_(* "-"??_);_(@_)</c:formatCode>
                <c:ptCount val="4"/>
                <c:pt idx="0">
                  <c:v>2000000</c:v>
                </c:pt>
                <c:pt idx="1">
                  <c:v>2200000</c:v>
                </c:pt>
                <c:pt idx="2">
                  <c:v>2420000.0000000005</c:v>
                </c:pt>
                <c:pt idx="3">
                  <c:v>2662000.0000000009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Dashboard!$A$6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Dashboard!$B$3:$E$3</c:f>
              <c:strCache>
                <c:ptCount val="4"/>
                <c:pt idx="0">
                  <c:v>FY2024</c:v>
                </c:pt>
                <c:pt idx="1">
                  <c:v>FY2025</c:v>
                </c:pt>
                <c:pt idx="2">
                  <c:v>FY2026</c:v>
                </c:pt>
                <c:pt idx="3">
                  <c:v>FY2027</c:v>
                </c:pt>
              </c:strCache>
            </c:strRef>
          </c:cat>
          <c:val>
            <c:numRef>
              <c:f>Dashboard!$B$6:$E$6</c:f>
              <c:numCache>
                <c:formatCode>_(* #,##0_);_(* \(#,##0\);_(* "-"??_);_(@_)</c:formatCode>
                <c:ptCount val="4"/>
                <c:pt idx="0">
                  <c:v>1000000</c:v>
                </c:pt>
                <c:pt idx="1">
                  <c:v>1100000</c:v>
                </c:pt>
                <c:pt idx="2">
                  <c:v>1210000.0000000002</c:v>
                </c:pt>
                <c:pt idx="3">
                  <c:v>1331000.0000000005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Dashboard!$A$7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Dashboard!$B$3:$E$3</c:f>
              <c:strCache>
                <c:ptCount val="4"/>
                <c:pt idx="0">
                  <c:v>FY2024</c:v>
                </c:pt>
                <c:pt idx="1">
                  <c:v>FY2025</c:v>
                </c:pt>
                <c:pt idx="2">
                  <c:v>FY2026</c:v>
                </c:pt>
                <c:pt idx="3">
                  <c:v>FY2027</c:v>
                </c:pt>
              </c:strCache>
            </c:strRef>
          </c:cat>
          <c:val>
            <c:numRef>
              <c:f>Dashboard!$B$7:$E$7</c:f>
              <c:numCache>
                <c:formatCode>_(* #,##0_);_(* \(#,##0\);_(* "-"??_);_(@_)</c:formatCode>
                <c:ptCount val="4"/>
                <c:pt idx="0">
                  <c:v>675000</c:v>
                </c:pt>
                <c:pt idx="1">
                  <c:v>746250</c:v>
                </c:pt>
                <c:pt idx="2">
                  <c:v>824812.50000000023</c:v>
                </c:pt>
                <c:pt idx="3">
                  <c:v>911428.12500000035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01152"/>
        <c:axId val="375602720"/>
      </c:lineChart>
      <c:catAx>
        <c:axId val="3756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02720"/>
        <c:crosses val="autoZero"/>
        <c:auto val="1"/>
        <c:lblAlgn val="ctr"/>
        <c:lblOffset val="100"/>
        <c:noMultiLvlLbl val="0"/>
      </c:catAx>
      <c:valAx>
        <c:axId val="375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Dashboard!$A$8</c:f>
              <c:strCache>
                <c:ptCount val="1"/>
                <c:pt idx="0">
                  <c:v>Net Profit Margin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(Dashboard!$B$3,Dashboard!$C$3,Dashboard!$D$3,Dashboard!$E$3)</c:f>
              <c:strCache>
                <c:ptCount val="4"/>
                <c:pt idx="0">
                  <c:v>FY2024</c:v>
                </c:pt>
                <c:pt idx="1">
                  <c:v>FY2025</c:v>
                </c:pt>
                <c:pt idx="2">
                  <c:v>FY2026</c:v>
                </c:pt>
                <c:pt idx="3">
                  <c:v>FY2027</c:v>
                </c:pt>
              </c:strCache>
            </c:strRef>
          </c:cat>
          <c:val>
            <c:numRef>
              <c:f>(Dashboard!$B$8,Dashboard!$C$8,Dashboard!$D$8,Dashboard!$E$8)</c:f>
              <c:numCache>
                <c:formatCode>0.0%</c:formatCode>
                <c:ptCount val="4"/>
                <c:pt idx="0">
                  <c:v>0.13500000000000001</c:v>
                </c:pt>
                <c:pt idx="1">
                  <c:v>0.13568181818181818</c:v>
                </c:pt>
                <c:pt idx="2">
                  <c:v>0.13633264462809919</c:v>
                </c:pt>
                <c:pt idx="3">
                  <c:v>0.13695388805409467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9117056"/>
        <c:axId val="369116664"/>
      </c:barChart>
      <c:catAx>
        <c:axId val="3691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16664"/>
        <c:crosses val="autoZero"/>
        <c:auto val="1"/>
        <c:lblAlgn val="ctr"/>
        <c:lblOffset val="100"/>
        <c:noMultiLvlLbl val="0"/>
      </c:catAx>
      <c:valAx>
        <c:axId val="3691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47625</xdr:rowOff>
    </xdr:from>
    <xdr:to>
      <xdr:col>11</xdr:col>
      <xdr:colOff>28576</xdr:colOff>
      <xdr:row>11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12</xdr:row>
      <xdr:rowOff>47625</xdr:rowOff>
    </xdr:from>
    <xdr:to>
      <xdr:col>11</xdr:col>
      <xdr:colOff>19050</xdr:colOff>
      <xdr:row>22</xdr:row>
      <xdr:rowOff>166686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990599</xdr:colOff>
      <xdr:row>10</xdr:row>
      <xdr:rowOff>28575</xdr:rowOff>
    </xdr:from>
    <xdr:to>
      <xdr:col>5</xdr:col>
      <xdr:colOff>0</xdr:colOff>
      <xdr:row>19</xdr:row>
      <xdr:rowOff>9525</xdr:rowOff>
    </xdr:to>
    <xdr:sp macro="" textlink="">
      <xdr:nvSpPr>
        <xdr:cNvPr id="6" name="TextBox 5"/>
        <xdr:cNvSpPr txBox="1"/>
      </xdr:nvSpPr>
      <xdr:spPr>
        <a:xfrm>
          <a:off x="990599" y="1933575"/>
          <a:ext cx="3943351" cy="169545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400" b="1" i="1"/>
            <a:t>Financial Highlights (FY2024</a:t>
          </a:r>
          <a:r>
            <a:rPr lang="en-US" sz="1400" b="1" i="1" baseline="0"/>
            <a:t> - FY2027)</a:t>
          </a:r>
        </a:p>
        <a:p>
          <a:pPr lvl="0"/>
          <a:r>
            <a:rPr lang="en-US" sz="1100" baseline="0"/>
            <a:t>1. </a:t>
          </a:r>
          <a:r>
            <a:rPr lang="en-US" sz="1100"/>
            <a:t>Revenue grows at 10% YoY driven by consistent operational</a:t>
          </a:r>
          <a:r>
            <a:rPr lang="en-US" sz="1100" baseline="0"/>
            <a:t> </a:t>
          </a:r>
          <a:r>
            <a:rPr lang="en-US" sz="1100"/>
            <a:t>expansion.</a:t>
          </a:r>
          <a:r>
            <a:rPr lang="en-US" sz="1100" baseline="0"/>
            <a:t> </a:t>
          </a:r>
        </a:p>
        <a:p>
          <a:pPr lvl="0"/>
          <a:r>
            <a:rPr lang="en-US" sz="1100"/>
            <a:t>2. </a:t>
          </a:r>
          <a:r>
            <a:rPr lang="en-US"/>
            <a:t>Profitability remains steady, with margins improving slightly from </a:t>
          </a:r>
          <a:r>
            <a:rPr lang="en-US" b="1"/>
            <a:t>13.5%</a:t>
          </a:r>
          <a:r>
            <a:rPr lang="en-US"/>
            <a:t> to </a:t>
          </a:r>
          <a:r>
            <a:rPr lang="en-US" b="1"/>
            <a:t>13.7%</a:t>
          </a:r>
          <a:r>
            <a:rPr lang="en-US"/>
            <a:t> by FY2027, reflecting disciplined cost management and consistent growth</a:t>
          </a:r>
        </a:p>
        <a:p>
          <a:pPr lvl="0"/>
          <a:r>
            <a:rPr lang="en-US" sz="1100"/>
            <a:t>3. Interest expense increases modestly, (5% p.a.),</a:t>
          </a:r>
          <a:r>
            <a:rPr lang="en-US" sz="1100" baseline="0"/>
            <a:t> not dilutive to profitability</a:t>
          </a:r>
          <a:r>
            <a:rPr lang="en-US" sz="11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defaultRowHeight="15" x14ac:dyDescent="0.25"/>
  <cols>
    <col min="1" max="1" width="22.140625" bestFit="1" customWidth="1"/>
    <col min="2" max="2" width="15.28515625" bestFit="1" customWidth="1"/>
  </cols>
  <sheetData>
    <row r="1" spans="1:2" x14ac:dyDescent="0.25">
      <c r="A1" s="9" t="s">
        <v>0</v>
      </c>
      <c r="B1" s="8" t="s">
        <v>1</v>
      </c>
    </row>
    <row r="2" spans="1:2" x14ac:dyDescent="0.25">
      <c r="A2" s="2" t="s">
        <v>2</v>
      </c>
      <c r="B2" s="10">
        <v>0.1</v>
      </c>
    </row>
    <row r="3" spans="1:2" x14ac:dyDescent="0.25">
      <c r="A3" s="2" t="s">
        <v>3</v>
      </c>
      <c r="B3" s="10">
        <v>0.1</v>
      </c>
    </row>
    <row r="4" spans="1:2" x14ac:dyDescent="0.25">
      <c r="A4" s="2" t="s">
        <v>4</v>
      </c>
      <c r="B4" s="10">
        <v>0.1</v>
      </c>
    </row>
    <row r="5" spans="1:2" x14ac:dyDescent="0.25">
      <c r="A5" s="2" t="s">
        <v>5</v>
      </c>
      <c r="B5" s="10">
        <v>0.6</v>
      </c>
    </row>
    <row r="6" spans="1:2" x14ac:dyDescent="0.25">
      <c r="A6" s="2" t="s">
        <v>6</v>
      </c>
      <c r="B6" s="10">
        <v>0.2</v>
      </c>
    </row>
    <row r="7" spans="1:2" x14ac:dyDescent="0.25">
      <c r="A7" s="2" t="s">
        <v>7</v>
      </c>
      <c r="B7" s="12">
        <v>100000</v>
      </c>
    </row>
    <row r="8" spans="1:2" x14ac:dyDescent="0.25">
      <c r="A8" s="2" t="s">
        <v>8</v>
      </c>
      <c r="B8" s="10">
        <v>0.05</v>
      </c>
    </row>
    <row r="9" spans="1:2" x14ac:dyDescent="0.25">
      <c r="A9" s="2" t="s">
        <v>9</v>
      </c>
      <c r="B9" s="10">
        <v>0.25</v>
      </c>
    </row>
    <row r="10" spans="1:2" x14ac:dyDescent="0.25">
      <c r="A10" s="2" t="s">
        <v>10</v>
      </c>
      <c r="B10" s="6" t="s">
        <v>14</v>
      </c>
    </row>
    <row r="11" spans="1:2" x14ac:dyDescent="0.25">
      <c r="A11" s="2" t="s">
        <v>11</v>
      </c>
      <c r="B11" s="12">
        <v>5000000</v>
      </c>
    </row>
    <row r="12" spans="1:2" x14ac:dyDescent="0.25">
      <c r="A12" s="2" t="s">
        <v>12</v>
      </c>
      <c r="B12" s="12">
        <v>3000000</v>
      </c>
    </row>
    <row r="13" spans="1:2" x14ac:dyDescent="0.25">
      <c r="A13" s="2" t="s">
        <v>13</v>
      </c>
      <c r="B13" s="12">
        <v>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21.42578125" bestFit="1" customWidth="1"/>
    <col min="2" max="2" width="13.140625" bestFit="1" customWidth="1"/>
    <col min="3" max="5" width="16.42578125" bestFit="1" customWidth="1"/>
  </cols>
  <sheetData>
    <row r="1" spans="1:5" x14ac:dyDescent="0.25">
      <c r="A1" s="9" t="s">
        <v>15</v>
      </c>
      <c r="B1" s="9" t="s">
        <v>26</v>
      </c>
      <c r="C1" s="8" t="s">
        <v>27</v>
      </c>
      <c r="D1" s="8" t="s">
        <v>28</v>
      </c>
      <c r="E1" s="8" t="s">
        <v>29</v>
      </c>
    </row>
    <row r="2" spans="1:5" x14ac:dyDescent="0.25">
      <c r="A2" s="2" t="s">
        <v>16</v>
      </c>
      <c r="B2" s="7">
        <f>Assumptions!B11</f>
        <v>5000000</v>
      </c>
      <c r="C2" s="7">
        <f>B2*(1+Assumptions!B2)</f>
        <v>5500000</v>
      </c>
      <c r="D2" s="7">
        <f>C2 * (1 + Assumptions!B3)</f>
        <v>6050000.0000000009</v>
      </c>
      <c r="E2" s="7">
        <f>D2 * (1 + Assumptions!B4)</f>
        <v>6655000.0000000019</v>
      </c>
    </row>
    <row r="3" spans="1:5" x14ac:dyDescent="0.25">
      <c r="A3" s="2" t="s">
        <v>17</v>
      </c>
      <c r="B3" s="3">
        <f>Assumptions!B12</f>
        <v>3000000</v>
      </c>
      <c r="C3" s="3">
        <f>C2*Assumptions!B5</f>
        <v>3300000</v>
      </c>
      <c r="D3" s="3">
        <f>D2 * Assumptions!B5</f>
        <v>3630000.0000000005</v>
      </c>
      <c r="E3" s="3">
        <f>E2 * Assumptions!B5</f>
        <v>3993000.0000000009</v>
      </c>
    </row>
    <row r="4" spans="1:5" x14ac:dyDescent="0.25">
      <c r="A4" s="2" t="s">
        <v>18</v>
      </c>
      <c r="B4" s="3">
        <f>B2-B3</f>
        <v>2000000</v>
      </c>
      <c r="C4" s="3">
        <f>C2-C3</f>
        <v>2200000</v>
      </c>
      <c r="D4" s="3">
        <f>D2 - D3</f>
        <v>2420000.0000000005</v>
      </c>
      <c r="E4" s="3">
        <f>E2 - E3</f>
        <v>2662000.0000000009</v>
      </c>
    </row>
    <row r="5" spans="1:5" x14ac:dyDescent="0.25">
      <c r="A5" s="2" t="s">
        <v>19</v>
      </c>
      <c r="B5" s="3">
        <f>Assumptions!B13</f>
        <v>1000000</v>
      </c>
      <c r="C5" s="3">
        <f>C2*Assumptions!B6</f>
        <v>1100000</v>
      </c>
      <c r="D5" s="3">
        <f>D2 * Assumptions!B6</f>
        <v>1210000.0000000002</v>
      </c>
      <c r="E5" s="3">
        <f>E2*Assumptions!B6</f>
        <v>1331000.0000000005</v>
      </c>
    </row>
    <row r="6" spans="1:5" x14ac:dyDescent="0.25">
      <c r="A6" s="2" t="s">
        <v>20</v>
      </c>
      <c r="B6" s="3">
        <f>B4-B5</f>
        <v>1000000</v>
      </c>
      <c r="C6" s="3">
        <f>C4-C5</f>
        <v>1100000</v>
      </c>
      <c r="D6" s="3">
        <f>D4 - D5</f>
        <v>1210000.0000000002</v>
      </c>
      <c r="E6" s="3">
        <f>E4 - E5</f>
        <v>1331000.0000000005</v>
      </c>
    </row>
    <row r="7" spans="1:5" x14ac:dyDescent="0.25">
      <c r="A7" s="2" t="s">
        <v>21</v>
      </c>
      <c r="B7" s="7">
        <f>Assumptions!B7</f>
        <v>100000</v>
      </c>
      <c r="C7" s="7">
        <f>B7*(1+Assumptions!B8)</f>
        <v>105000</v>
      </c>
      <c r="D7" s="7">
        <f>C7*(1+Assumptions!B8)</f>
        <v>110250</v>
      </c>
      <c r="E7" s="7">
        <f>D7 * (1 + Assumptions!B8)</f>
        <v>115762.5</v>
      </c>
    </row>
    <row r="8" spans="1:5" x14ac:dyDescent="0.25">
      <c r="A8" s="2" t="s">
        <v>22</v>
      </c>
      <c r="B8" s="3">
        <f>B6-B7</f>
        <v>900000</v>
      </c>
      <c r="C8" s="3">
        <f>C6-C7</f>
        <v>995000</v>
      </c>
      <c r="D8" s="3">
        <f>D6 - D7</f>
        <v>1099750.0000000002</v>
      </c>
      <c r="E8" s="3">
        <f>E6 - E7</f>
        <v>1215237.5000000005</v>
      </c>
    </row>
    <row r="9" spans="1:5" x14ac:dyDescent="0.25">
      <c r="A9" s="2" t="s">
        <v>23</v>
      </c>
      <c r="B9" s="3">
        <f>B8*Assumptions!B9</f>
        <v>225000</v>
      </c>
      <c r="C9" s="3">
        <f>C8*Assumptions!B9</f>
        <v>248750</v>
      </c>
      <c r="D9" s="3">
        <f>D8 * Assumptions!B9</f>
        <v>274937.50000000006</v>
      </c>
      <c r="E9" s="3">
        <f>E8 * Assumptions!B9</f>
        <v>303809.37500000012</v>
      </c>
    </row>
    <row r="10" spans="1:5" x14ac:dyDescent="0.25">
      <c r="A10" s="2" t="s">
        <v>24</v>
      </c>
      <c r="B10" s="3">
        <f>B8-B9</f>
        <v>675000</v>
      </c>
      <c r="C10" s="3">
        <f>C8-C9</f>
        <v>746250</v>
      </c>
      <c r="D10" s="3">
        <f>D8 - D9</f>
        <v>824812.50000000023</v>
      </c>
      <c r="E10" s="3">
        <f>E8 - E9</f>
        <v>911428.12500000035</v>
      </c>
    </row>
    <row r="11" spans="1:5" x14ac:dyDescent="0.25">
      <c r="A11" s="2" t="s">
        <v>25</v>
      </c>
      <c r="B11" s="4">
        <f>IF(B2&lt;&gt;0,B10/B2,0)</f>
        <v>0.13500000000000001</v>
      </c>
      <c r="C11" s="4">
        <f>IF(C2&lt;&gt;0,C10/C2,0)</f>
        <v>0.13568181818181818</v>
      </c>
      <c r="D11" s="4">
        <f>IF(D2&lt;&gt;0,D10/D2,0)</f>
        <v>0.13633264462809919</v>
      </c>
      <c r="E11" s="4">
        <f>IF(E2&lt;&gt;0,E10/E2,0)</f>
        <v>0.13695388805409467</v>
      </c>
    </row>
    <row r="13" spans="1:5" x14ac:dyDescent="0.25">
      <c r="A13" t="s">
        <v>30</v>
      </c>
      <c r="B13" s="1">
        <f>B2 - Assumptions!B11</f>
        <v>0</v>
      </c>
      <c r="C13" s="1">
        <f>C2 - (B2*(1+Assumptions!B2))</f>
        <v>0</v>
      </c>
      <c r="D13" s="1">
        <f>D2 - (C2*(1+Assumptions!B3))</f>
        <v>0</v>
      </c>
      <c r="E13" s="1">
        <f>E2 - (D2*(1+Assumptions!B4))</f>
        <v>0</v>
      </c>
    </row>
  </sheetData>
  <pageMargins left="0.7" right="0.7" top="0.75" bottom="0.75" header="0.3" footer="0.3"/>
  <ignoredErrors>
    <ignoredError sqref="B5:E5 B7:E7 B9:E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tabSelected="1" workbookViewId="0">
      <selection activeCell="N10" sqref="N10"/>
    </sheetView>
  </sheetViews>
  <sheetFormatPr defaultRowHeight="15" x14ac:dyDescent="0.25"/>
  <cols>
    <col min="1" max="1" width="16.85546875" bestFit="1" customWidth="1"/>
    <col min="2" max="5" width="14.28515625" bestFit="1" customWidth="1"/>
  </cols>
  <sheetData>
    <row r="1" spans="1:5" x14ac:dyDescent="0.25">
      <c r="A1" s="13" t="s">
        <v>36</v>
      </c>
      <c r="B1" s="13"/>
      <c r="C1" s="13"/>
      <c r="D1" s="13"/>
      <c r="E1" s="13"/>
    </row>
    <row r="3" spans="1:5" x14ac:dyDescent="0.25">
      <c r="A3" s="5" t="s">
        <v>31</v>
      </c>
      <c r="B3" s="5" t="s">
        <v>14</v>
      </c>
      <c r="C3" s="11" t="s">
        <v>32</v>
      </c>
      <c r="D3" s="11" t="s">
        <v>33</v>
      </c>
      <c r="E3" s="11" t="s">
        <v>34</v>
      </c>
    </row>
    <row r="4" spans="1:5" x14ac:dyDescent="0.25">
      <c r="A4" s="2" t="s">
        <v>16</v>
      </c>
      <c r="B4" s="3">
        <f>'Income Statement'!B2</f>
        <v>5000000</v>
      </c>
      <c r="C4" s="3">
        <f>'Income Statement'!C2</f>
        <v>5500000</v>
      </c>
      <c r="D4" s="3">
        <f>'Income Statement'!D2</f>
        <v>6050000.0000000009</v>
      </c>
      <c r="E4" s="3">
        <f>'Income Statement'!E2</f>
        <v>6655000.0000000019</v>
      </c>
    </row>
    <row r="5" spans="1:5" x14ac:dyDescent="0.25">
      <c r="A5" s="2" t="s">
        <v>18</v>
      </c>
      <c r="B5" s="3">
        <f>'Income Statement'!B4</f>
        <v>2000000</v>
      </c>
      <c r="C5" s="3">
        <f>'Income Statement'!C4</f>
        <v>2200000</v>
      </c>
      <c r="D5" s="3">
        <f>'Income Statement'!D4</f>
        <v>2420000.0000000005</v>
      </c>
      <c r="E5" s="3">
        <f>'Income Statement'!E4</f>
        <v>2662000.0000000009</v>
      </c>
    </row>
    <row r="6" spans="1:5" x14ac:dyDescent="0.25">
      <c r="A6" s="2" t="s">
        <v>20</v>
      </c>
      <c r="B6" s="3">
        <f>'Income Statement'!B6</f>
        <v>1000000</v>
      </c>
      <c r="C6" s="3">
        <f>'Income Statement'!C6</f>
        <v>1100000</v>
      </c>
      <c r="D6" s="3">
        <f>'Income Statement'!D6</f>
        <v>1210000.0000000002</v>
      </c>
      <c r="E6" s="3">
        <f>'Income Statement'!E6</f>
        <v>1331000.0000000005</v>
      </c>
    </row>
    <row r="7" spans="1:5" x14ac:dyDescent="0.25">
      <c r="A7" s="2" t="s">
        <v>24</v>
      </c>
      <c r="B7" s="3">
        <f>'Income Statement'!B10</f>
        <v>675000</v>
      </c>
      <c r="C7" s="3">
        <f>'Income Statement'!C10</f>
        <v>746250</v>
      </c>
      <c r="D7" s="3">
        <f>'Income Statement'!D10</f>
        <v>824812.50000000023</v>
      </c>
      <c r="E7" s="3">
        <f>'Income Statement'!E10</f>
        <v>911428.12500000035</v>
      </c>
    </row>
    <row r="8" spans="1:5" x14ac:dyDescent="0.25">
      <c r="A8" s="2" t="s">
        <v>35</v>
      </c>
      <c r="B8" s="4">
        <f>'Income Statement'!B11</f>
        <v>0.13500000000000001</v>
      </c>
      <c r="C8" s="4">
        <f>'Income Statement'!C11</f>
        <v>0.13568181818181818</v>
      </c>
      <c r="D8" s="4">
        <f>'Income Statement'!D11</f>
        <v>0.13633264462809919</v>
      </c>
      <c r="E8" s="4">
        <f>'Income Statement'!E11</f>
        <v>0.13695388805409467</v>
      </c>
    </row>
  </sheetData>
  <pageMargins left="0.7" right="0.7" top="0.75" bottom="0.75" header="0.3" footer="0.3"/>
  <pageSetup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Assumptions</vt:lpstr>
      <vt:lpstr>Income Statement</vt:lpstr>
      <vt:lpstr>Dashboard</vt:lpstr>
      <vt:lpstr>Dashboard!Print_Area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2025-10-30T15:22:27Z</cp:lastPrinted>
  <dcterms:created xsi:type="dcterms:W3CDTF">2025-10-30T10:40:45Z</dcterms:created>
  <dcterms:modified xsi:type="dcterms:W3CDTF">2025-10-30T15:23:12Z</dcterms:modified>
</cp:coreProperties>
</file>