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5" yWindow="345" windowWidth="21900" windowHeight="13815" activeTab="1"/>
  </bookViews>
  <sheets>
    <sheet name="Original" sheetId="1" r:id="rId1"/>
    <sheet name="Modified" sheetId="2" r:id="rId2"/>
    <sheet name="Values_all" sheetId="3" r:id="rId3"/>
    <sheet name="Values_all_mod" sheetId="4" r:id="rId4"/>
  </sheets>
  <externalReferences>
    <externalReference r:id="rId5"/>
  </externalReferences>
  <calcPr calcId="145621" iterate="1" iterateDelta="1E-4"/>
</workbook>
</file>

<file path=xl/calcChain.xml><?xml version="1.0" encoding="utf-8"?>
<calcChain xmlns="http://schemas.openxmlformats.org/spreadsheetml/2006/main">
  <c r="G12" i="2" l="1"/>
  <c r="J53" i="1" l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2" i="1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52" i="2"/>
  <c r="B72" i="2"/>
  <c r="B71" i="2"/>
  <c r="B70" i="2"/>
  <c r="B69" i="2"/>
  <c r="B68" i="2"/>
  <c r="B67" i="2"/>
  <c r="B66" i="2"/>
  <c r="C65" i="2"/>
  <c r="B65" i="2"/>
  <c r="B64" i="2"/>
  <c r="C63" i="2"/>
  <c r="B63" i="2"/>
  <c r="B62" i="2"/>
  <c r="B61" i="2"/>
  <c r="B60" i="2"/>
  <c r="B59" i="2"/>
  <c r="B58" i="2"/>
  <c r="B57" i="2"/>
  <c r="B56" i="2"/>
  <c r="B55" i="2"/>
  <c r="B54" i="2"/>
  <c r="B52" i="2"/>
  <c r="P48" i="2"/>
  <c r="M48" i="2"/>
  <c r="I48" i="2"/>
  <c r="H48" i="2"/>
  <c r="H45" i="2" s="1"/>
  <c r="G48" i="2"/>
  <c r="C48" i="2"/>
  <c r="C72" i="2" s="1"/>
  <c r="P47" i="2"/>
  <c r="G46" i="2"/>
  <c r="L45" i="2"/>
  <c r="G45" i="2"/>
  <c r="C45" i="2"/>
  <c r="C69" i="2" s="1"/>
  <c r="M44" i="2"/>
  <c r="L44" i="2"/>
  <c r="H44" i="2"/>
  <c r="G44" i="2"/>
  <c r="C44" i="2"/>
  <c r="C68" i="2" s="1"/>
  <c r="Q43" i="2"/>
  <c r="I43" i="2"/>
  <c r="G43" i="2"/>
  <c r="G47" i="2" s="1"/>
  <c r="C43" i="2"/>
  <c r="C67" i="2" s="1"/>
  <c r="Q41" i="2"/>
  <c r="L41" i="2"/>
  <c r="G41" i="2"/>
  <c r="C41" i="2"/>
  <c r="Q40" i="2"/>
  <c r="L40" i="2"/>
  <c r="G39" i="2"/>
  <c r="C39" i="2"/>
  <c r="Q38" i="2"/>
  <c r="Q42" i="2" s="1"/>
  <c r="P38" i="2"/>
  <c r="I38" i="2"/>
  <c r="G38" i="2"/>
  <c r="G40" i="2" s="1"/>
  <c r="I35" i="2"/>
  <c r="G35" i="2"/>
  <c r="C35" i="2"/>
  <c r="C59" i="2" s="1"/>
  <c r="G34" i="2"/>
  <c r="C34" i="2"/>
  <c r="C58" i="2" s="1"/>
  <c r="P33" i="2"/>
  <c r="J33" i="2"/>
  <c r="J36" i="2" s="1"/>
  <c r="I33" i="2"/>
  <c r="G33" i="2"/>
  <c r="D33" i="2"/>
  <c r="C32" i="2"/>
  <c r="C56" i="2" s="1"/>
  <c r="R31" i="2"/>
  <c r="C30" i="2"/>
  <c r="C54" i="2" s="1"/>
  <c r="T29" i="2"/>
  <c r="Q29" i="2"/>
  <c r="M29" i="2"/>
  <c r="I29" i="2"/>
  <c r="H29" i="2"/>
  <c r="G29" i="2"/>
  <c r="B29" i="2"/>
  <c r="B53" i="2" s="1"/>
  <c r="T28" i="2"/>
  <c r="Q28" i="2"/>
  <c r="P28" i="2"/>
  <c r="M28" i="2"/>
  <c r="L28" i="2"/>
  <c r="I28" i="2"/>
  <c r="H28" i="2"/>
  <c r="G28" i="2"/>
  <c r="C28" i="2"/>
  <c r="C52" i="2" s="1"/>
  <c r="T23" i="2"/>
  <c r="T48" i="2" s="1"/>
  <c r="R23" i="2"/>
  <c r="Q23" i="2"/>
  <c r="P23" i="2"/>
  <c r="O23" i="2"/>
  <c r="O48" i="2" s="1"/>
  <c r="G72" i="2" s="1"/>
  <c r="N23" i="2"/>
  <c r="N48" i="2" s="1"/>
  <c r="M23" i="2"/>
  <c r="L23" i="2"/>
  <c r="L48" i="2" s="1"/>
  <c r="K23" i="2"/>
  <c r="K48" i="2" s="1"/>
  <c r="E72" i="2" s="1"/>
  <c r="J23" i="2"/>
  <c r="J48" i="2" s="1"/>
  <c r="H23" i="2"/>
  <c r="E23" i="2"/>
  <c r="D23" i="2"/>
  <c r="D48" i="2" s="1"/>
  <c r="F72" i="2" s="1"/>
  <c r="C23" i="2"/>
  <c r="B23" i="2"/>
  <c r="T22" i="2"/>
  <c r="T43" i="2" s="1"/>
  <c r="R22" i="2"/>
  <c r="Q22" i="2"/>
  <c r="P22" i="2"/>
  <c r="P43" i="2" s="1"/>
  <c r="O22" i="2"/>
  <c r="O43" i="2" s="1"/>
  <c r="N22" i="2"/>
  <c r="N43" i="2" s="1"/>
  <c r="M22" i="2"/>
  <c r="M43" i="2" s="1"/>
  <c r="L22" i="2"/>
  <c r="L43" i="2" s="1"/>
  <c r="K22" i="2"/>
  <c r="K43" i="2" s="1"/>
  <c r="J22" i="2"/>
  <c r="J43" i="2" s="1"/>
  <c r="H22" i="2"/>
  <c r="H43" i="2" s="1"/>
  <c r="E22" i="2"/>
  <c r="E43" i="2" s="1"/>
  <c r="D22" i="2"/>
  <c r="D43" i="2" s="1"/>
  <c r="B22" i="2"/>
  <c r="U21" i="2"/>
  <c r="T21" i="2"/>
  <c r="T38" i="2" s="1"/>
  <c r="Q21" i="2"/>
  <c r="P21" i="2"/>
  <c r="O21" i="2"/>
  <c r="O38" i="2" s="1"/>
  <c r="N21" i="2"/>
  <c r="N38" i="2" s="1"/>
  <c r="M21" i="2"/>
  <c r="M38" i="2" s="1"/>
  <c r="L21" i="2"/>
  <c r="L38" i="2" s="1"/>
  <c r="K21" i="2"/>
  <c r="K38" i="2" s="1"/>
  <c r="J21" i="2"/>
  <c r="J38" i="2" s="1"/>
  <c r="H21" i="2"/>
  <c r="H38" i="2" s="1"/>
  <c r="E21" i="2"/>
  <c r="E38" i="2" s="1"/>
  <c r="D21" i="2"/>
  <c r="D38" i="2" s="1"/>
  <c r="B21" i="2"/>
  <c r="T20" i="2"/>
  <c r="T33" i="2" s="1"/>
  <c r="R20" i="2"/>
  <c r="R38" i="2" s="1"/>
  <c r="Q20" i="2"/>
  <c r="U20" i="2" s="1"/>
  <c r="P20" i="2"/>
  <c r="O20" i="2"/>
  <c r="O33" i="2" s="1"/>
  <c r="N20" i="2"/>
  <c r="N33" i="2" s="1"/>
  <c r="N35" i="2" s="1"/>
  <c r="M20" i="2"/>
  <c r="M33" i="2" s="1"/>
  <c r="L20" i="2"/>
  <c r="L33" i="2" s="1"/>
  <c r="K20" i="2"/>
  <c r="K33" i="2" s="1"/>
  <c r="J20" i="2"/>
  <c r="H20" i="2"/>
  <c r="H33" i="2" s="1"/>
  <c r="E20" i="2"/>
  <c r="F20" i="2" s="1"/>
  <c r="F33" i="2" s="1"/>
  <c r="D20" i="2"/>
  <c r="C20" i="2"/>
  <c r="B20" i="2"/>
  <c r="R19" i="2"/>
  <c r="P19" i="2"/>
  <c r="P29" i="2" s="1"/>
  <c r="O19" i="2"/>
  <c r="O29" i="2" s="1"/>
  <c r="N19" i="2"/>
  <c r="N29" i="2" s="1"/>
  <c r="M19" i="2"/>
  <c r="L19" i="2"/>
  <c r="L29" i="2" s="1"/>
  <c r="K19" i="2"/>
  <c r="K29" i="2" s="1"/>
  <c r="J19" i="2"/>
  <c r="J29" i="2" s="1"/>
  <c r="H19" i="2"/>
  <c r="E19" i="2"/>
  <c r="E29" i="2" s="1"/>
  <c r="D19" i="2"/>
  <c r="D29" i="2" s="1"/>
  <c r="B19" i="2"/>
  <c r="U18" i="2"/>
  <c r="R18" i="2"/>
  <c r="R28" i="2" s="1"/>
  <c r="P18" i="2"/>
  <c r="O18" i="2"/>
  <c r="O28" i="2" s="1"/>
  <c r="G52" i="2" s="1"/>
  <c r="N18" i="2"/>
  <c r="N28" i="2" s="1"/>
  <c r="M18" i="2"/>
  <c r="L18" i="2"/>
  <c r="K18" i="2"/>
  <c r="K28" i="2" s="1"/>
  <c r="E52" i="2" s="1"/>
  <c r="J18" i="2"/>
  <c r="J28" i="2" s="1"/>
  <c r="H18" i="2"/>
  <c r="E18" i="2"/>
  <c r="F18" i="2" s="1"/>
  <c r="F28" i="2" s="1"/>
  <c r="D18" i="2"/>
  <c r="D28" i="2" s="1"/>
  <c r="F52" i="2" s="1"/>
  <c r="C18" i="2"/>
  <c r="B18" i="2"/>
  <c r="C22" i="2" s="1"/>
  <c r="P10" i="2"/>
  <c r="P9" i="2"/>
  <c r="P8" i="2"/>
  <c r="P7" i="2"/>
  <c r="P6" i="2"/>
  <c r="P5" i="2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2" i="1"/>
  <c r="D19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2" i="1"/>
  <c r="Q31" i="1"/>
  <c r="Q30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28" i="1"/>
  <c r="U19" i="1"/>
  <c r="U20" i="1"/>
  <c r="U21" i="1"/>
  <c r="U22" i="1"/>
  <c r="U23" i="1"/>
  <c r="U18" i="1"/>
  <c r="Q20" i="1"/>
  <c r="Q33" i="1"/>
  <c r="T31" i="1"/>
  <c r="T32" i="1"/>
  <c r="T48" i="1"/>
  <c r="T43" i="1"/>
  <c r="T38" i="1"/>
  <c r="T33" i="1"/>
  <c r="T29" i="1"/>
  <c r="T30" i="1" s="1"/>
  <c r="T28" i="1"/>
  <c r="T23" i="1"/>
  <c r="T20" i="1"/>
  <c r="T21" i="1"/>
  <c r="T22" i="1"/>
  <c r="P6" i="1"/>
  <c r="P7" i="1"/>
  <c r="P8" i="1"/>
  <c r="P9" i="1"/>
  <c r="P10" i="1"/>
  <c r="P5" i="1"/>
  <c r="C71" i="1"/>
  <c r="C7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2" i="1"/>
  <c r="Q48" i="1"/>
  <c r="P48" i="1"/>
  <c r="O48" i="1"/>
  <c r="N48" i="1"/>
  <c r="M48" i="1"/>
  <c r="L48" i="1"/>
  <c r="J48" i="1"/>
  <c r="I48" i="1"/>
  <c r="H48" i="1"/>
  <c r="G48" i="1"/>
  <c r="D48" i="1"/>
  <c r="C48" i="1"/>
  <c r="C47" i="1"/>
  <c r="C46" i="1"/>
  <c r="C45" i="1"/>
  <c r="C44" i="1"/>
  <c r="Q43" i="1"/>
  <c r="Q47" i="1" s="1"/>
  <c r="P43" i="1"/>
  <c r="P45" i="1" s="1"/>
  <c r="O43" i="1"/>
  <c r="O44" i="1" s="1"/>
  <c r="N43" i="1"/>
  <c r="N47" i="1" s="1"/>
  <c r="M43" i="1"/>
  <c r="M47" i="1" s="1"/>
  <c r="L43" i="1"/>
  <c r="L47" i="1" s="1"/>
  <c r="J43" i="1"/>
  <c r="J47" i="1" s="1"/>
  <c r="I43" i="1"/>
  <c r="I47" i="1" s="1"/>
  <c r="H43" i="1"/>
  <c r="H46" i="1" s="1"/>
  <c r="G43" i="1"/>
  <c r="G46" i="1" s="1"/>
  <c r="D43" i="1"/>
  <c r="D47" i="1" s="1"/>
  <c r="C43" i="1"/>
  <c r="C42" i="1"/>
  <c r="R41" i="1"/>
  <c r="C41" i="1"/>
  <c r="C40" i="1"/>
  <c r="R39" i="1"/>
  <c r="C39" i="1"/>
  <c r="Q38" i="1"/>
  <c r="Q42" i="1" s="1"/>
  <c r="P38" i="1"/>
  <c r="P41" i="1" s="1"/>
  <c r="O38" i="1"/>
  <c r="O39" i="1" s="1"/>
  <c r="N38" i="1"/>
  <c r="N42" i="1" s="1"/>
  <c r="M38" i="1"/>
  <c r="M42" i="1" s="1"/>
  <c r="L38" i="1"/>
  <c r="L41" i="1" s="1"/>
  <c r="J38" i="1"/>
  <c r="J42" i="1" s="1"/>
  <c r="I38" i="1"/>
  <c r="I42" i="1" s="1"/>
  <c r="H38" i="1"/>
  <c r="H42" i="1" s="1"/>
  <c r="G38" i="1"/>
  <c r="G41" i="1" s="1"/>
  <c r="D38" i="1"/>
  <c r="D41" i="1" s="1"/>
  <c r="C38" i="1"/>
  <c r="C37" i="1"/>
  <c r="C36" i="1"/>
  <c r="C35" i="1"/>
  <c r="C34" i="1"/>
  <c r="Q37" i="1"/>
  <c r="P33" i="1"/>
  <c r="P37" i="1" s="1"/>
  <c r="O33" i="1"/>
  <c r="O34" i="1" s="1"/>
  <c r="N33" i="1"/>
  <c r="N37" i="1" s="1"/>
  <c r="M33" i="1"/>
  <c r="M37" i="1" s="1"/>
  <c r="L33" i="1"/>
  <c r="L36" i="1" s="1"/>
  <c r="J33" i="1"/>
  <c r="J37" i="1" s="1"/>
  <c r="I33" i="1"/>
  <c r="I37" i="1" s="1"/>
  <c r="H33" i="1"/>
  <c r="H37" i="1" s="1"/>
  <c r="G33" i="1"/>
  <c r="G36" i="1" s="1"/>
  <c r="D33" i="1"/>
  <c r="D36" i="1" s="1"/>
  <c r="C33" i="1"/>
  <c r="G32" i="1"/>
  <c r="C32" i="1"/>
  <c r="L31" i="1"/>
  <c r="D31" i="1"/>
  <c r="C31" i="1"/>
  <c r="P30" i="1"/>
  <c r="O30" i="1"/>
  <c r="H30" i="1"/>
  <c r="G30" i="1"/>
  <c r="C30" i="1"/>
  <c r="Q29" i="1"/>
  <c r="Q32" i="1" s="1"/>
  <c r="P29" i="1"/>
  <c r="O29" i="1"/>
  <c r="O32" i="1" s="1"/>
  <c r="N29" i="1"/>
  <c r="N32" i="1" s="1"/>
  <c r="M29" i="1"/>
  <c r="M32" i="1" s="1"/>
  <c r="L29" i="1"/>
  <c r="L32" i="1" s="1"/>
  <c r="J29" i="1"/>
  <c r="J32" i="1" s="1"/>
  <c r="I29" i="1"/>
  <c r="I32" i="1" s="1"/>
  <c r="H29" i="1"/>
  <c r="H32" i="1" s="1"/>
  <c r="G29" i="1"/>
  <c r="D29" i="1"/>
  <c r="D32" i="1" s="1"/>
  <c r="C29" i="1"/>
  <c r="B29" i="1"/>
  <c r="Q28" i="1"/>
  <c r="P28" i="1"/>
  <c r="O28" i="1"/>
  <c r="N28" i="1"/>
  <c r="M28" i="1"/>
  <c r="L28" i="1"/>
  <c r="J28" i="1"/>
  <c r="I28" i="1"/>
  <c r="H28" i="1"/>
  <c r="G28" i="1"/>
  <c r="D28" i="1"/>
  <c r="C28" i="1"/>
  <c r="R18" i="1"/>
  <c r="R30" i="1" s="1"/>
  <c r="R19" i="1"/>
  <c r="D18" i="1"/>
  <c r="R23" i="1"/>
  <c r="R48" i="1" s="1"/>
  <c r="Q23" i="1"/>
  <c r="P23" i="1"/>
  <c r="O23" i="1"/>
  <c r="N23" i="1"/>
  <c r="M23" i="1"/>
  <c r="L23" i="1"/>
  <c r="K23" i="1"/>
  <c r="K48" i="1" s="1"/>
  <c r="E72" i="1" s="1"/>
  <c r="J23" i="1"/>
  <c r="H23" i="1"/>
  <c r="E23" i="1"/>
  <c r="E48" i="1" s="1"/>
  <c r="D23" i="1"/>
  <c r="B23" i="1"/>
  <c r="C19" i="1" s="1"/>
  <c r="R22" i="1"/>
  <c r="R45" i="1" s="1"/>
  <c r="Q22" i="1"/>
  <c r="P22" i="1"/>
  <c r="O22" i="1"/>
  <c r="N22" i="1"/>
  <c r="M22" i="1"/>
  <c r="L22" i="1"/>
  <c r="K22" i="1"/>
  <c r="K43" i="1" s="1"/>
  <c r="J22" i="1"/>
  <c r="H22" i="1"/>
  <c r="E22" i="1"/>
  <c r="F22" i="1" s="1"/>
  <c r="F43" i="1" s="1"/>
  <c r="D22" i="1"/>
  <c r="B22" i="1"/>
  <c r="Q21" i="1"/>
  <c r="P21" i="1"/>
  <c r="O21" i="1"/>
  <c r="N21" i="1"/>
  <c r="M21" i="1"/>
  <c r="L21" i="1"/>
  <c r="K21" i="1"/>
  <c r="K38" i="1" s="1"/>
  <c r="J21" i="1"/>
  <c r="H21" i="1"/>
  <c r="E21" i="1"/>
  <c r="F21" i="1" s="1"/>
  <c r="F38" i="1" s="1"/>
  <c r="F42" i="1" s="1"/>
  <c r="D21" i="1"/>
  <c r="B21" i="1"/>
  <c r="R20" i="1"/>
  <c r="R31" i="1" s="1"/>
  <c r="P20" i="1"/>
  <c r="O20" i="1"/>
  <c r="N20" i="1"/>
  <c r="M20" i="1"/>
  <c r="L20" i="1"/>
  <c r="K20" i="1"/>
  <c r="K33" i="1" s="1"/>
  <c r="J20" i="1"/>
  <c r="H20" i="1"/>
  <c r="E20" i="1"/>
  <c r="E33" i="1" s="1"/>
  <c r="D20" i="1"/>
  <c r="B20" i="1"/>
  <c r="P19" i="1"/>
  <c r="O19" i="1"/>
  <c r="N19" i="1"/>
  <c r="M19" i="1"/>
  <c r="L19" i="1"/>
  <c r="K19" i="1"/>
  <c r="K29" i="1" s="1"/>
  <c r="J19" i="1"/>
  <c r="H19" i="1"/>
  <c r="E19" i="1"/>
  <c r="F19" i="1" s="1"/>
  <c r="F29" i="1" s="1"/>
  <c r="B19" i="1"/>
  <c r="P18" i="1"/>
  <c r="O18" i="1"/>
  <c r="N18" i="1"/>
  <c r="M18" i="1"/>
  <c r="L18" i="1"/>
  <c r="K18" i="1"/>
  <c r="K28" i="1" s="1"/>
  <c r="E52" i="1" s="1"/>
  <c r="J18" i="1"/>
  <c r="H18" i="1"/>
  <c r="E18" i="1"/>
  <c r="E28" i="1" s="1"/>
  <c r="B18" i="1"/>
  <c r="C21" i="1" s="1"/>
  <c r="R29" i="2" l="1"/>
  <c r="E29" i="1"/>
  <c r="E32" i="1" s="1"/>
  <c r="F23" i="1"/>
  <c r="F48" i="1" s="1"/>
  <c r="F44" i="1" s="1"/>
  <c r="R34" i="1"/>
  <c r="R44" i="1"/>
  <c r="E33" i="2"/>
  <c r="E34" i="2" s="1"/>
  <c r="R36" i="1"/>
  <c r="R46" i="1"/>
  <c r="K45" i="2"/>
  <c r="E69" i="2" s="1"/>
  <c r="R34" i="2"/>
  <c r="R35" i="2"/>
  <c r="K40" i="1"/>
  <c r="E64" i="1" s="1"/>
  <c r="E62" i="1"/>
  <c r="K45" i="1"/>
  <c r="E69" i="1" s="1"/>
  <c r="E67" i="1"/>
  <c r="K31" i="1"/>
  <c r="E55" i="1" s="1"/>
  <c r="E53" i="1"/>
  <c r="K35" i="1"/>
  <c r="E59" i="1" s="1"/>
  <c r="E57" i="1"/>
  <c r="R28" i="1"/>
  <c r="F20" i="1"/>
  <c r="F33" i="1" s="1"/>
  <c r="F37" i="1" s="1"/>
  <c r="R33" i="2"/>
  <c r="R36" i="2"/>
  <c r="R32" i="1"/>
  <c r="R33" i="1"/>
  <c r="R35" i="1"/>
  <c r="R37" i="1"/>
  <c r="R38" i="1"/>
  <c r="R40" i="1"/>
  <c r="R42" i="1"/>
  <c r="R43" i="1"/>
  <c r="R47" i="1"/>
  <c r="F19" i="2"/>
  <c r="F29" i="2" s="1"/>
  <c r="F30" i="2" s="1"/>
  <c r="R32" i="2"/>
  <c r="R37" i="2"/>
  <c r="R29" i="1"/>
  <c r="E38" i="1"/>
  <c r="E37" i="1" s="1"/>
  <c r="E43" i="1"/>
  <c r="E47" i="1" s="1"/>
  <c r="K46" i="2"/>
  <c r="E70" i="2" s="1"/>
  <c r="F18" i="1"/>
  <c r="F28" i="1" s="1"/>
  <c r="E28" i="2"/>
  <c r="R30" i="2"/>
  <c r="J31" i="2"/>
  <c r="J32" i="2"/>
  <c r="J30" i="2"/>
  <c r="N31" i="2"/>
  <c r="N32" i="2"/>
  <c r="N30" i="2"/>
  <c r="H35" i="2"/>
  <c r="H37" i="2"/>
  <c r="H34" i="2"/>
  <c r="H36" i="2"/>
  <c r="M34" i="2"/>
  <c r="M37" i="2"/>
  <c r="M35" i="2"/>
  <c r="M36" i="2"/>
  <c r="D39" i="2"/>
  <c r="F63" i="2" s="1"/>
  <c r="D41" i="2"/>
  <c r="F65" i="2" s="1"/>
  <c r="F62" i="2"/>
  <c r="D40" i="2"/>
  <c r="F64" i="2" s="1"/>
  <c r="D42" i="2"/>
  <c r="F66" i="2" s="1"/>
  <c r="K40" i="2"/>
  <c r="E64" i="2" s="1"/>
  <c r="K39" i="2"/>
  <c r="E63" i="2" s="1"/>
  <c r="K41" i="2"/>
  <c r="E65" i="2" s="1"/>
  <c r="K42" i="2"/>
  <c r="E66" i="2" s="1"/>
  <c r="E62" i="2"/>
  <c r="K34" i="2"/>
  <c r="E58" i="2" s="1"/>
  <c r="G62" i="2"/>
  <c r="O40" i="2"/>
  <c r="G64" i="2" s="1"/>
  <c r="O41" i="2"/>
  <c r="G65" i="2" s="1"/>
  <c r="O39" i="2"/>
  <c r="G63" i="2" s="1"/>
  <c r="O42" i="2"/>
  <c r="G66" i="2" s="1"/>
  <c r="E42" i="2"/>
  <c r="E40" i="2"/>
  <c r="E39" i="2"/>
  <c r="E41" i="2"/>
  <c r="J44" i="2"/>
  <c r="J45" i="2"/>
  <c r="J46" i="2"/>
  <c r="J47" i="2"/>
  <c r="N44" i="2"/>
  <c r="N46" i="2"/>
  <c r="N45" i="2"/>
  <c r="N47" i="2"/>
  <c r="F31" i="2"/>
  <c r="L32" i="2"/>
  <c r="L30" i="2"/>
  <c r="L31" i="2"/>
  <c r="P32" i="2"/>
  <c r="P30" i="2"/>
  <c r="P31" i="2"/>
  <c r="O47" i="2"/>
  <c r="G71" i="2" s="1"/>
  <c r="O45" i="2"/>
  <c r="G69" i="2" s="1"/>
  <c r="O44" i="2"/>
  <c r="G68" i="2" s="1"/>
  <c r="G67" i="2"/>
  <c r="O46" i="2"/>
  <c r="G70" i="2" s="1"/>
  <c r="R44" i="2"/>
  <c r="R41" i="2"/>
  <c r="R43" i="2"/>
  <c r="R42" i="2"/>
  <c r="Q32" i="2"/>
  <c r="Q30" i="2"/>
  <c r="H39" i="2"/>
  <c r="H42" i="2"/>
  <c r="H41" i="2"/>
  <c r="M42" i="2"/>
  <c r="M41" i="2"/>
  <c r="D46" i="2"/>
  <c r="F70" i="2" s="1"/>
  <c r="D45" i="2"/>
  <c r="F69" i="2" s="1"/>
  <c r="D44" i="2"/>
  <c r="F68" i="2" s="1"/>
  <c r="R48" i="2"/>
  <c r="R47" i="2"/>
  <c r="R46" i="2"/>
  <c r="G31" i="2"/>
  <c r="H30" i="2"/>
  <c r="D31" i="2"/>
  <c r="F55" i="2" s="1"/>
  <c r="G32" i="2"/>
  <c r="O32" i="2"/>
  <c r="G56" i="2" s="1"/>
  <c r="P36" i="2"/>
  <c r="P35" i="2"/>
  <c r="P34" i="2"/>
  <c r="P39" i="2"/>
  <c r="P40" i="2"/>
  <c r="D64" i="2" s="1"/>
  <c r="R39" i="2"/>
  <c r="P42" i="2"/>
  <c r="I45" i="2"/>
  <c r="I46" i="2"/>
  <c r="I44" i="2"/>
  <c r="F67" i="2"/>
  <c r="J41" i="2"/>
  <c r="J40" i="2"/>
  <c r="J39" i="2"/>
  <c r="N41" i="2"/>
  <c r="N42" i="2"/>
  <c r="N40" i="2"/>
  <c r="E67" i="2"/>
  <c r="K47" i="2"/>
  <c r="E71" i="2" s="1"/>
  <c r="K44" i="2"/>
  <c r="E68" i="2" s="1"/>
  <c r="D52" i="2"/>
  <c r="D32" i="2"/>
  <c r="F56" i="2" s="1"/>
  <c r="H32" i="2"/>
  <c r="M32" i="2"/>
  <c r="M30" i="2"/>
  <c r="D30" i="2"/>
  <c r="F54" i="2" s="1"/>
  <c r="O30" i="2"/>
  <c r="G54" i="2" s="1"/>
  <c r="E31" i="2"/>
  <c r="M31" i="2"/>
  <c r="L35" i="2"/>
  <c r="L34" i="2"/>
  <c r="Q33" i="2"/>
  <c r="N34" i="2"/>
  <c r="J37" i="2"/>
  <c r="I42" i="2"/>
  <c r="I41" i="2"/>
  <c r="I40" i="2"/>
  <c r="U42" i="2"/>
  <c r="I39" i="2"/>
  <c r="M40" i="2"/>
  <c r="P41" i="2"/>
  <c r="J42" i="2"/>
  <c r="I47" i="2"/>
  <c r="U19" i="2"/>
  <c r="E57" i="2"/>
  <c r="K37" i="2"/>
  <c r="E61" i="2" s="1"/>
  <c r="K36" i="2"/>
  <c r="E60" i="2" s="1"/>
  <c r="K35" i="2"/>
  <c r="E59" i="2" s="1"/>
  <c r="O37" i="2"/>
  <c r="G61" i="2" s="1"/>
  <c r="O36" i="2"/>
  <c r="G60" i="2" s="1"/>
  <c r="O35" i="2"/>
  <c r="G59" i="2" s="1"/>
  <c r="F22" i="2"/>
  <c r="F43" i="2" s="1"/>
  <c r="L46" i="2"/>
  <c r="L47" i="2"/>
  <c r="P46" i="2"/>
  <c r="P44" i="2"/>
  <c r="U22" i="2"/>
  <c r="F23" i="2"/>
  <c r="F48" i="2" s="1"/>
  <c r="E48" i="2"/>
  <c r="E47" i="2" s="1"/>
  <c r="E32" i="2"/>
  <c r="E30" i="2"/>
  <c r="I32" i="2"/>
  <c r="I30" i="2"/>
  <c r="K30" i="2"/>
  <c r="E54" i="2" s="1"/>
  <c r="H31" i="2"/>
  <c r="K32" i="2"/>
  <c r="E56" i="2" s="1"/>
  <c r="O34" i="2"/>
  <c r="G58" i="2" s="1"/>
  <c r="E35" i="2"/>
  <c r="J35" i="2"/>
  <c r="I36" i="2"/>
  <c r="L37" i="2"/>
  <c r="U38" i="2"/>
  <c r="M39" i="2"/>
  <c r="D65" i="2"/>
  <c r="U41" i="2"/>
  <c r="P45" i="2"/>
  <c r="D53" i="2"/>
  <c r="G57" i="2"/>
  <c r="E53" i="2"/>
  <c r="K31" i="2"/>
  <c r="E55" i="2" s="1"/>
  <c r="O31" i="2"/>
  <c r="G55" i="2" s="1"/>
  <c r="G53" i="2"/>
  <c r="F21" i="2"/>
  <c r="F38" i="2" s="1"/>
  <c r="L39" i="2"/>
  <c r="L42" i="2"/>
  <c r="M45" i="2"/>
  <c r="M47" i="2"/>
  <c r="M46" i="2"/>
  <c r="Q48" i="2"/>
  <c r="U23" i="2"/>
  <c r="U28" i="2"/>
  <c r="U29" i="2"/>
  <c r="G30" i="2"/>
  <c r="I31" i="2"/>
  <c r="Q31" i="2"/>
  <c r="F57" i="2"/>
  <c r="D37" i="2"/>
  <c r="F61" i="2" s="1"/>
  <c r="D35" i="2"/>
  <c r="F59" i="2" s="1"/>
  <c r="D34" i="2"/>
  <c r="F58" i="2" s="1"/>
  <c r="I37" i="2"/>
  <c r="I34" i="2"/>
  <c r="N37" i="2"/>
  <c r="J34" i="2"/>
  <c r="D36" i="2"/>
  <c r="F60" i="2" s="1"/>
  <c r="L36" i="2"/>
  <c r="P37" i="2"/>
  <c r="N39" i="2"/>
  <c r="H40" i="2"/>
  <c r="R40" i="2"/>
  <c r="R45" i="2"/>
  <c r="D47" i="2"/>
  <c r="F71" i="2" s="1"/>
  <c r="F53" i="2"/>
  <c r="D62" i="2"/>
  <c r="N36" i="2"/>
  <c r="G42" i="2"/>
  <c r="Q45" i="2"/>
  <c r="U43" i="2"/>
  <c r="Q47" i="2"/>
  <c r="D66" i="2"/>
  <c r="C19" i="2"/>
  <c r="C21" i="2"/>
  <c r="H46" i="2"/>
  <c r="C47" i="2"/>
  <c r="C71" i="2" s="1"/>
  <c r="C40" i="2"/>
  <c r="C64" i="2" s="1"/>
  <c r="C37" i="2"/>
  <c r="C61" i="2" s="1"/>
  <c r="C29" i="2"/>
  <c r="C53" i="2" s="1"/>
  <c r="C31" i="2"/>
  <c r="C55" i="2" s="1"/>
  <c r="C33" i="2"/>
  <c r="C57" i="2" s="1"/>
  <c r="G37" i="2"/>
  <c r="C36" i="2"/>
  <c r="C60" i="2" s="1"/>
  <c r="G36" i="2"/>
  <c r="C38" i="2"/>
  <c r="C62" i="2" s="1"/>
  <c r="Q39" i="2"/>
  <c r="C42" i="2"/>
  <c r="C66" i="2" s="1"/>
  <c r="C46" i="2"/>
  <c r="C70" i="2" s="1"/>
  <c r="H47" i="2"/>
  <c r="D67" i="2"/>
  <c r="O35" i="1"/>
  <c r="K36" i="1"/>
  <c r="E60" i="1" s="1"/>
  <c r="G37" i="1"/>
  <c r="O40" i="1"/>
  <c r="K41" i="1"/>
  <c r="E65" i="1" s="1"/>
  <c r="G42" i="1"/>
  <c r="G39" i="1"/>
  <c r="K47" i="1"/>
  <c r="E71" i="1" s="1"/>
  <c r="K30" i="1"/>
  <c r="E54" i="1" s="1"/>
  <c r="H31" i="1"/>
  <c r="K34" i="1"/>
  <c r="E58" i="1" s="1"/>
  <c r="G35" i="1"/>
  <c r="O37" i="1"/>
  <c r="K39" i="1"/>
  <c r="E63" i="1" s="1"/>
  <c r="G40" i="1"/>
  <c r="O42" i="1"/>
  <c r="K44" i="1"/>
  <c r="E68" i="1" s="1"/>
  <c r="G45" i="1"/>
  <c r="O47" i="1"/>
  <c r="O45" i="1"/>
  <c r="K46" i="1"/>
  <c r="E70" i="1" s="1"/>
  <c r="G47" i="1"/>
  <c r="G31" i="1"/>
  <c r="O31" i="1"/>
  <c r="K32" i="1"/>
  <c r="E56" i="1" s="1"/>
  <c r="G34" i="1"/>
  <c r="O36" i="1"/>
  <c r="K37" i="1"/>
  <c r="E61" i="1" s="1"/>
  <c r="O41" i="1"/>
  <c r="K42" i="1"/>
  <c r="E66" i="1" s="1"/>
  <c r="G44" i="1"/>
  <c r="O46" i="1"/>
  <c r="P32" i="1"/>
  <c r="P31" i="1"/>
  <c r="D30" i="1"/>
  <c r="L30" i="1"/>
  <c r="H34" i="1"/>
  <c r="D35" i="1"/>
  <c r="L35" i="1"/>
  <c r="P35" i="1"/>
  <c r="H36" i="1"/>
  <c r="D37" i="1"/>
  <c r="L37" i="1"/>
  <c r="H39" i="1"/>
  <c r="D40" i="1"/>
  <c r="L40" i="1"/>
  <c r="P40" i="1"/>
  <c r="H41" i="1"/>
  <c r="D42" i="1"/>
  <c r="L42" i="1"/>
  <c r="P42" i="1"/>
  <c r="H44" i="1"/>
  <c r="D45" i="1"/>
  <c r="L45" i="1"/>
  <c r="D46" i="1"/>
  <c r="L46" i="1"/>
  <c r="P46" i="1"/>
  <c r="H47" i="1"/>
  <c r="P47" i="1"/>
  <c r="I30" i="1"/>
  <c r="M30" i="1"/>
  <c r="E31" i="1"/>
  <c r="I31" i="1"/>
  <c r="M31" i="1"/>
  <c r="I34" i="1"/>
  <c r="M34" i="1"/>
  <c r="Q34" i="1"/>
  <c r="I35" i="1"/>
  <c r="M35" i="1"/>
  <c r="Q35" i="1"/>
  <c r="I36" i="1"/>
  <c r="M36" i="1"/>
  <c r="Q36" i="1"/>
  <c r="I39" i="1"/>
  <c r="M39" i="1"/>
  <c r="Q39" i="1"/>
  <c r="I40" i="1"/>
  <c r="M40" i="1"/>
  <c r="Q40" i="1"/>
  <c r="I41" i="1"/>
  <c r="M41" i="1"/>
  <c r="Q41" i="1"/>
  <c r="E44" i="1"/>
  <c r="I44" i="1"/>
  <c r="M44" i="1"/>
  <c r="Q44" i="1"/>
  <c r="E45" i="1"/>
  <c r="I45" i="1"/>
  <c r="M45" i="1"/>
  <c r="Q45" i="1"/>
  <c r="E46" i="1"/>
  <c r="I46" i="1"/>
  <c r="M46" i="1"/>
  <c r="Q46" i="1"/>
  <c r="D34" i="1"/>
  <c r="L34" i="1"/>
  <c r="P34" i="1"/>
  <c r="H35" i="1"/>
  <c r="P36" i="1"/>
  <c r="D39" i="1"/>
  <c r="L39" i="1"/>
  <c r="P39" i="1"/>
  <c r="H40" i="1"/>
  <c r="D44" i="1"/>
  <c r="L44" i="1"/>
  <c r="P44" i="1"/>
  <c r="H45" i="1"/>
  <c r="F30" i="1"/>
  <c r="J30" i="1"/>
  <c r="N30" i="1"/>
  <c r="F31" i="1"/>
  <c r="J31" i="1"/>
  <c r="N31" i="1"/>
  <c r="J34" i="1"/>
  <c r="N34" i="1"/>
  <c r="J35" i="1"/>
  <c r="N35" i="1"/>
  <c r="F36" i="1"/>
  <c r="J36" i="1"/>
  <c r="N36" i="1"/>
  <c r="F39" i="1"/>
  <c r="J39" i="1"/>
  <c r="N39" i="1"/>
  <c r="F40" i="1"/>
  <c r="J40" i="1"/>
  <c r="N40" i="1"/>
  <c r="F41" i="1"/>
  <c r="J41" i="1"/>
  <c r="N41" i="1"/>
  <c r="J44" i="1"/>
  <c r="N44" i="1"/>
  <c r="J45" i="1"/>
  <c r="N45" i="1"/>
  <c r="J46" i="1"/>
  <c r="N46" i="1"/>
  <c r="C18" i="1"/>
  <c r="C20" i="1"/>
  <c r="C23" i="1"/>
  <c r="C22" i="1"/>
  <c r="E41" i="1" l="1"/>
  <c r="E36" i="1"/>
  <c r="E34" i="1"/>
  <c r="F47" i="1"/>
  <c r="F45" i="1"/>
  <c r="F34" i="1"/>
  <c r="F46" i="1"/>
  <c r="E30" i="1"/>
  <c r="E37" i="2"/>
  <c r="E40" i="1"/>
  <c r="E39" i="1"/>
  <c r="E35" i="1"/>
  <c r="E36" i="2"/>
  <c r="F32" i="2"/>
  <c r="F32" i="1"/>
  <c r="F35" i="1"/>
  <c r="E46" i="2"/>
  <c r="E45" i="2"/>
  <c r="E42" i="1"/>
  <c r="F41" i="2"/>
  <c r="F39" i="2"/>
  <c r="F40" i="2"/>
  <c r="F42" i="2"/>
  <c r="T30" i="2"/>
  <c r="E44" i="2"/>
  <c r="F35" i="2"/>
  <c r="U47" i="2"/>
  <c r="D71" i="2"/>
  <c r="D55" i="2"/>
  <c r="U31" i="2"/>
  <c r="U30" i="2"/>
  <c r="D54" i="2"/>
  <c r="F36" i="2"/>
  <c r="D63" i="2"/>
  <c r="U39" i="2"/>
  <c r="U32" i="2"/>
  <c r="D56" i="2"/>
  <c r="F37" i="2"/>
  <c r="U45" i="2"/>
  <c r="D69" i="2"/>
  <c r="D72" i="2"/>
  <c r="Q44" i="2"/>
  <c r="U48" i="2"/>
  <c r="Q46" i="2"/>
  <c r="U40" i="2"/>
  <c r="T32" i="2"/>
  <c r="T31" i="2"/>
  <c r="F44" i="2"/>
  <c r="F47" i="2"/>
  <c r="F45" i="2"/>
  <c r="F46" i="2"/>
  <c r="Q34" i="2"/>
  <c r="D57" i="2"/>
  <c r="U33" i="2"/>
  <c r="Q36" i="2"/>
  <c r="Q35" i="2"/>
  <c r="Q37" i="2"/>
  <c r="F34" i="2"/>
  <c r="U37" i="2" l="1"/>
  <c r="D61" i="2"/>
  <c r="D60" i="2"/>
  <c r="U36" i="2"/>
  <c r="D68" i="2"/>
  <c r="U44" i="2"/>
  <c r="D59" i="2"/>
  <c r="U35" i="2"/>
  <c r="D58" i="2"/>
  <c r="U34" i="2"/>
  <c r="U46" i="2"/>
  <c r="D70" i="2"/>
</calcChain>
</file>

<file path=xl/sharedStrings.xml><?xml version="1.0" encoding="utf-8"?>
<sst xmlns="http://schemas.openxmlformats.org/spreadsheetml/2006/main" count="337" uniqueCount="74">
  <si>
    <t>Chord</t>
  </si>
  <si>
    <t>Section</t>
  </si>
  <si>
    <t>Spar Cap</t>
  </si>
  <si>
    <t>Gen. Axis Loc.</t>
  </si>
  <si>
    <t>CG Loc.</t>
  </si>
  <si>
    <t>E. Axis Loc.</t>
  </si>
  <si>
    <t>Unit Weight</t>
  </si>
  <si>
    <t>EIFlap</t>
  </si>
  <si>
    <t>EIEdge</t>
  </si>
  <si>
    <t>EA</t>
  </si>
  <si>
    <t>GJ</t>
  </si>
  <si>
    <t>IZ</t>
  </si>
  <si>
    <t>Station</t>
  </si>
  <si>
    <t>(m)</t>
  </si>
  <si>
    <t>(t/c)</t>
  </si>
  <si>
    <t>(% t)</t>
  </si>
  <si>
    <t>(y/c)</t>
  </si>
  <si>
    <t>(kg/m)</t>
  </si>
  <si>
    <t>(N-m2)</t>
  </si>
  <si>
    <t>(N)</t>
  </si>
  <si>
    <t>([kg/m]-m2)</t>
  </si>
  <si>
    <t>NA</t>
  </si>
  <si>
    <t xml:space="preserve">Rotor radius = </t>
  </si>
  <si>
    <t>m</t>
  </si>
  <si>
    <t xml:space="preserve">Hub radius = </t>
  </si>
  <si>
    <t>Initial Properties (transferred from blade design spreadsheet via Main page):</t>
  </si>
  <si>
    <t>Shifted and adjusted properties</t>
  </si>
  <si>
    <t>Length</t>
  </si>
  <si>
    <t>Mass</t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</si>
  <si>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</si>
  <si>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</si>
  <si>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</si>
  <si>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>E.A. Offset</t>
  </si>
  <si>
    <t>Twist</t>
  </si>
  <si>
    <r>
      <t>EI</t>
    </r>
    <r>
      <rPr>
        <b/>
        <vertAlign val="subscript"/>
        <sz val="9"/>
        <rFont val="Geneva"/>
      </rPr>
      <t>Edge</t>
    </r>
  </si>
  <si>
    <r>
      <t>EI</t>
    </r>
    <r>
      <rPr>
        <b/>
        <vertAlign val="subscript"/>
        <sz val="9"/>
        <rFont val="Geneva"/>
      </rPr>
      <t>Flap</t>
    </r>
  </si>
  <si>
    <t>A. C. Offset</t>
  </si>
  <si>
    <t>Airfoil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</si>
  <si>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</si>
  <si>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</si>
  <si>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</si>
  <si>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 xml:space="preserve"> X (m)</t>
  </si>
  <si>
    <t xml:space="preserve"> Y (m)</t>
  </si>
  <si>
    <t>(deg.)</t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</si>
  <si>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</si>
  <si>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Filename</t>
  </si>
  <si>
    <t>cylinder</t>
  </si>
  <si>
    <t>s818_2702.dat</t>
  </si>
  <si>
    <t>s825_2102.dat</t>
  </si>
  <si>
    <t>s826_2102.dat</t>
  </si>
  <si>
    <t>Interpolated Properties:</t>
  </si>
  <si>
    <t>BlFract</t>
  </si>
  <si>
    <t>(-)</t>
  </si>
  <si>
    <t>AeroCent</t>
  </si>
  <si>
    <t>BMassDen</t>
  </si>
  <si>
    <t>FlpStff</t>
  </si>
  <si>
    <t>GJStff</t>
  </si>
  <si>
    <t>StrcTwst</t>
  </si>
  <si>
    <t>EdgStff</t>
  </si>
  <si>
    <t>EAStff</t>
  </si>
  <si>
    <t>Alpha</t>
  </si>
  <si>
    <t>FlpIner</t>
  </si>
  <si>
    <t>(deg)</t>
  </si>
  <si>
    <t>(Nm^2)</t>
  </si>
  <si>
    <t>EdgIner</t>
  </si>
  <si>
    <t>PrecrvRef</t>
  </si>
  <si>
    <t>PreswpRef</t>
  </si>
  <si>
    <t>FlpcgOf</t>
  </si>
  <si>
    <t>EdgcgOf</t>
  </si>
  <si>
    <t>FlpEAOf</t>
  </si>
  <si>
    <t>EdgEAOf</t>
  </si>
  <si>
    <t>(kg m)</t>
  </si>
  <si>
    <t>Blade length</t>
  </si>
  <si>
    <t>NFoil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</si>
</sst>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00E+00"/>
    <numFmt numFmtId="167" formatCode="0.0000E+00"/>
    <numFmt numFmtId="168" formatCode="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Geneva"/>
    </font>
    <font>
      <b/>
      <vertAlign val="subscript"/>
      <sz val="9"/>
      <name val="Geneva"/>
    </font>
    <font>
      <b/>
      <vertAlign val="superscript"/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11" fontId="0" fillId="0" borderId="2" xfId="0" applyNumberFormat="1" applyBorder="1"/>
    <xf numFmtId="166" fontId="0" fillId="0" borderId="3" xfId="0" applyNumberFormat="1" applyBorder="1" applyAlignment="1">
      <alignment horizontal="right"/>
    </xf>
    <xf numFmtId="9" fontId="0" fillId="0" borderId="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6" fontId="0" fillId="0" borderId="6" xfId="0" applyNumberFormat="1" applyBorder="1" applyAlignment="1">
      <alignment horizontal="right"/>
    </xf>
    <xf numFmtId="9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0" fillId="0" borderId="5" xfId="0" applyBorder="1"/>
    <xf numFmtId="165" fontId="0" fillId="0" borderId="5" xfId="0" applyNumberFormat="1" applyBorder="1"/>
    <xf numFmtId="164" fontId="0" fillId="0" borderId="5" xfId="0" applyNumberFormat="1" applyBorder="1"/>
    <xf numFmtId="11" fontId="0" fillId="0" borderId="5" xfId="0" applyNumberFormat="1" applyBorder="1"/>
    <xf numFmtId="166" fontId="0" fillId="0" borderId="8" xfId="0" applyNumberFormat="1" applyBorder="1" applyAlignment="1">
      <alignment horizontal="right"/>
    </xf>
    <xf numFmtId="166" fontId="2" fillId="0" borderId="5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" fontId="0" fillId="0" borderId="0" xfId="0" applyNumberFormat="1" applyBorder="1"/>
    <xf numFmtId="9" fontId="0" fillId="0" borderId="0" xfId="0" applyNumberFormat="1"/>
    <xf numFmtId="2" fontId="0" fillId="2" borderId="0" xfId="0" applyNumberFormat="1" applyFill="1" applyBorder="1"/>
    <xf numFmtId="11" fontId="0" fillId="0" borderId="0" xfId="0" applyNumberFormat="1"/>
    <xf numFmtId="166" fontId="0" fillId="0" borderId="2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2" borderId="0" xfId="0" applyNumberFormat="1" applyFill="1" applyBorder="1"/>
    <xf numFmtId="11" fontId="0" fillId="2" borderId="0" xfId="0" applyNumberFormat="1" applyFill="1" applyBorder="1"/>
    <xf numFmtId="0" fontId="0" fillId="2" borderId="0" xfId="0" applyFill="1"/>
    <xf numFmtId="0" fontId="0" fillId="0" borderId="0" xfId="0" applyFill="1"/>
    <xf numFmtId="2" fontId="0" fillId="0" borderId="0" xfId="0" applyNumberFormat="1" applyFill="1" applyBorder="1"/>
    <xf numFmtId="11" fontId="0" fillId="0" borderId="0" xfId="0" applyNumberFormat="1" applyFill="1"/>
    <xf numFmtId="166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/>
    <xf numFmtId="168" fontId="0" fillId="0" borderId="0" xfId="0" applyNumberFormat="1"/>
    <xf numFmtId="1" fontId="0" fillId="0" borderId="0" xfId="0" applyNumberFormat="1" applyBorder="1" applyAlignment="1">
      <alignment horizontal="right"/>
    </xf>
    <xf numFmtId="1" fontId="0" fillId="0" borderId="0" xfId="0" applyNumberFormat="1"/>
    <xf numFmtId="166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5A08V03_InputDataad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ge"/>
      <sheetName val="Tower Data"/>
      <sheetName val="Blade Data"/>
      <sheetName val="GECbladedata"/>
      <sheetName val="GECtwrdata"/>
      <sheetName val="GECdrivetrain"/>
    </sheetNames>
    <sheetDataSet>
      <sheetData sheetId="0">
        <row r="127">
          <cell r="B127">
            <v>10.5</v>
          </cell>
          <cell r="D127" t="str">
            <v>cylinder</v>
          </cell>
        </row>
        <row r="128">
          <cell r="B128">
            <v>10.5</v>
          </cell>
          <cell r="D128" t="str">
            <v>cylinder</v>
          </cell>
        </row>
        <row r="129">
          <cell r="B129">
            <v>10.5</v>
          </cell>
          <cell r="D129" t="str">
            <v>s818_2702.dat</v>
          </cell>
        </row>
        <row r="130">
          <cell r="B130">
            <v>2.5</v>
          </cell>
        </row>
        <row r="131">
          <cell r="B131">
            <v>0</v>
          </cell>
          <cell r="D131" t="str">
            <v>s825_2102.dat</v>
          </cell>
        </row>
        <row r="132">
          <cell r="B132">
            <v>-0.6</v>
          </cell>
          <cell r="D132" t="str">
            <v>s826_2102.dat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2"/>
  <sheetViews>
    <sheetView zoomScale="90" zoomScaleNormal="90" workbookViewId="0">
      <selection activeCell="L12" sqref="L12"/>
    </sheetView>
  </sheetViews>
  <sheetFormatPr defaultRowHeight="15"/>
  <cols>
    <col min="2" max="2" width="14" bestFit="1" customWidth="1"/>
    <col min="7" max="10" width="11.28515625" bestFit="1" customWidth="1"/>
    <col min="12" max="12" width="10.140625" bestFit="1" customWidth="1"/>
    <col min="14" max="14" width="10.85546875" customWidth="1"/>
    <col min="15" max="15" width="10.140625" bestFit="1" customWidth="1"/>
    <col min="18" max="18" width="14.140625" bestFit="1" customWidth="1"/>
  </cols>
  <sheetData>
    <row r="2" spans="2:20">
      <c r="B2" s="1" t="s">
        <v>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P3" s="1" t="s">
        <v>53</v>
      </c>
      <c r="R3">
        <v>1</v>
      </c>
      <c r="S3" t="s">
        <v>46</v>
      </c>
    </row>
    <row r="4" spans="2:20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16</v>
      </c>
      <c r="H4" t="s">
        <v>16</v>
      </c>
      <c r="I4" t="s">
        <v>17</v>
      </c>
      <c r="J4" t="s">
        <v>18</v>
      </c>
      <c r="K4" t="s">
        <v>18</v>
      </c>
      <c r="L4" t="s">
        <v>19</v>
      </c>
      <c r="M4" t="s">
        <v>18</v>
      </c>
      <c r="N4" t="s">
        <v>20</v>
      </c>
      <c r="P4" t="s">
        <v>52</v>
      </c>
      <c r="R4">
        <v>2</v>
      </c>
      <c r="S4" t="s">
        <v>47</v>
      </c>
    </row>
    <row r="5" spans="2:20">
      <c r="B5">
        <v>0.05</v>
      </c>
      <c r="C5">
        <v>1.9250698501397006</v>
      </c>
      <c r="D5">
        <v>1</v>
      </c>
      <c r="E5" t="s">
        <v>21</v>
      </c>
      <c r="F5">
        <v>0.5</v>
      </c>
      <c r="G5">
        <v>0.5</v>
      </c>
      <c r="H5">
        <v>0.5</v>
      </c>
      <c r="I5">
        <v>1447.6067650097025</v>
      </c>
      <c r="J5">
        <v>7681455580.9267292</v>
      </c>
      <c r="K5">
        <v>7681455580.9267292</v>
      </c>
      <c r="L5">
        <v>17152702552.539173</v>
      </c>
      <c r="M5">
        <v>2655231266.008985</v>
      </c>
      <c r="N5">
        <v>1292.0872285403536</v>
      </c>
      <c r="P5">
        <f>0.75-F5</f>
        <v>0.25</v>
      </c>
      <c r="R5">
        <v>3</v>
      </c>
      <c r="S5" t="s">
        <v>48</v>
      </c>
    </row>
    <row r="6" spans="2:20">
      <c r="B6">
        <v>7.0000000000000007E-2</v>
      </c>
      <c r="C6">
        <v>1.8895199390398785</v>
      </c>
      <c r="D6">
        <v>1</v>
      </c>
      <c r="E6" t="s">
        <v>21</v>
      </c>
      <c r="F6">
        <v>0.5</v>
      </c>
      <c r="G6">
        <v>0.5</v>
      </c>
      <c r="H6">
        <v>0.5</v>
      </c>
      <c r="I6" s="53">
        <v>175.09526752452746</v>
      </c>
      <c r="J6" s="53">
        <v>1135890133.898103</v>
      </c>
      <c r="K6" s="53">
        <v>1135890133.898103</v>
      </c>
      <c r="L6" s="53">
        <v>2564102972.7290158</v>
      </c>
      <c r="M6" s="53">
        <v>396922874.29357898</v>
      </c>
      <c r="N6">
        <v>156.28440292953599</v>
      </c>
      <c r="P6">
        <f t="shared" ref="P6:P10" si="0">0.75-F6</f>
        <v>0.25</v>
      </c>
      <c r="R6">
        <v>4</v>
      </c>
      <c r="S6" t="s">
        <v>49</v>
      </c>
    </row>
    <row r="7" spans="2:20">
      <c r="B7">
        <v>0.25</v>
      </c>
      <c r="C7">
        <v>2.8001016002032006</v>
      </c>
      <c r="D7">
        <v>0.3</v>
      </c>
      <c r="E7">
        <v>4.0013725457641511</v>
      </c>
      <c r="F7">
        <v>0.34</v>
      </c>
      <c r="G7">
        <v>0.41002988816858021</v>
      </c>
      <c r="H7">
        <v>0.32873282532820286</v>
      </c>
      <c r="I7" s="53">
        <v>186.9057949192036</v>
      </c>
      <c r="J7" s="53">
        <v>271763137.89022917</v>
      </c>
      <c r="K7" s="53">
        <v>703333384.04530549</v>
      </c>
      <c r="L7" s="53">
        <v>2443063660.8188953</v>
      </c>
      <c r="M7" s="53">
        <v>18842756.85303637</v>
      </c>
      <c r="N7">
        <v>84.977866851913092</v>
      </c>
      <c r="P7">
        <f t="shared" si="0"/>
        <v>0.41</v>
      </c>
    </row>
    <row r="8" spans="2:20">
      <c r="B8">
        <v>0.5</v>
      </c>
      <c r="C8">
        <v>2.1468122936245875</v>
      </c>
      <c r="D8">
        <v>0.24</v>
      </c>
      <c r="E8">
        <v>6.7200108877128066</v>
      </c>
      <c r="F8">
        <v>0.31</v>
      </c>
      <c r="G8">
        <v>0.38649869580913698</v>
      </c>
      <c r="H8">
        <v>0.3240414781728897</v>
      </c>
      <c r="I8">
        <v>138.12296357376664</v>
      </c>
      <c r="J8">
        <v>75234813.639765084</v>
      </c>
      <c r="K8">
        <v>255870093.3882812</v>
      </c>
      <c r="L8">
        <v>1809554986.9197025</v>
      </c>
      <c r="M8">
        <v>8477345.5047051143</v>
      </c>
      <c r="N8">
        <v>30.021881657931356</v>
      </c>
      <c r="P8">
        <f t="shared" si="0"/>
        <v>0.44</v>
      </c>
    </row>
    <row r="9" spans="2:20">
      <c r="B9">
        <v>0.75</v>
      </c>
      <c r="C9">
        <v>1.4937769875539753</v>
      </c>
      <c r="D9">
        <v>0.21</v>
      </c>
      <c r="E9">
        <v>6.2038591936354734</v>
      </c>
      <c r="F9">
        <v>0.28000000000000003</v>
      </c>
      <c r="G9">
        <v>0.40257796771355664</v>
      </c>
      <c r="H9">
        <v>0.327834346949612</v>
      </c>
      <c r="I9">
        <v>61.988105452646913</v>
      </c>
      <c r="J9">
        <v>11534432.983097235</v>
      </c>
      <c r="K9">
        <v>65848849.292116806</v>
      </c>
      <c r="L9">
        <v>788312554.19834387</v>
      </c>
      <c r="M9">
        <v>1678043.4287947295</v>
      </c>
      <c r="N9">
        <v>6.9998727386933259</v>
      </c>
      <c r="P9">
        <f t="shared" si="0"/>
        <v>0.47</v>
      </c>
    </row>
    <row r="10" spans="2:20">
      <c r="B10">
        <v>1</v>
      </c>
      <c r="C10">
        <v>0.90601981203962423</v>
      </c>
      <c r="D10">
        <v>0.16</v>
      </c>
      <c r="E10">
        <v>0</v>
      </c>
      <c r="F10">
        <v>0.25</v>
      </c>
      <c r="G10">
        <v>0.49249999999999999</v>
      </c>
      <c r="H10">
        <v>0.35780000000000001</v>
      </c>
      <c r="I10">
        <v>11.352890666908433</v>
      </c>
      <c r="J10">
        <v>231293.14864714985</v>
      </c>
      <c r="K10">
        <v>7874070.2274504323</v>
      </c>
      <c r="L10">
        <v>118472290.90243222</v>
      </c>
      <c r="M10">
        <v>179433.04791581735</v>
      </c>
      <c r="N10">
        <v>0.76662287964958964</v>
      </c>
      <c r="P10">
        <f t="shared" si="0"/>
        <v>0.5</v>
      </c>
    </row>
    <row r="11" spans="2:20">
      <c r="B11" s="1"/>
    </row>
    <row r="12" spans="2:20">
      <c r="B12" s="1"/>
      <c r="C12" t="s">
        <v>22</v>
      </c>
      <c r="D12">
        <v>35</v>
      </c>
      <c r="E12" t="s">
        <v>23</v>
      </c>
    </row>
    <row r="13" spans="2:20">
      <c r="C13" t="s">
        <v>24</v>
      </c>
      <c r="D13">
        <v>1.75</v>
      </c>
      <c r="E13" t="s">
        <v>23</v>
      </c>
    </row>
    <row r="15" spans="2:20">
      <c r="B15" t="s">
        <v>26</v>
      </c>
      <c r="J15" s="2"/>
      <c r="L15" s="2"/>
      <c r="M15" s="3"/>
      <c r="N15" s="4"/>
      <c r="Q15" s="5"/>
      <c r="R15" s="5"/>
    </row>
    <row r="16" spans="2:20">
      <c r="B16" s="6" t="s">
        <v>12</v>
      </c>
      <c r="C16" s="7" t="s">
        <v>27</v>
      </c>
      <c r="D16" s="7" t="s">
        <v>28</v>
      </c>
      <c r="E16" s="8" t="s">
        <v>29</v>
      </c>
      <c r="F16" s="8" t="s">
        <v>30</v>
      </c>
      <c r="G16" s="9" t="s">
        <v>31</v>
      </c>
      <c r="H16" s="9" t="s">
        <v>31</v>
      </c>
      <c r="I16" s="9" t="s">
        <v>32</v>
      </c>
      <c r="J16" s="9" t="s">
        <v>32</v>
      </c>
      <c r="K16" s="7" t="s">
        <v>33</v>
      </c>
      <c r="L16" s="8" t="s">
        <v>10</v>
      </c>
      <c r="M16" s="8" t="s">
        <v>9</v>
      </c>
      <c r="N16" s="8" t="s">
        <v>34</v>
      </c>
      <c r="O16" s="8" t="s">
        <v>35</v>
      </c>
      <c r="P16" s="8" t="s">
        <v>0</v>
      </c>
      <c r="Q16" s="10" t="s">
        <v>36</v>
      </c>
      <c r="R16" s="11" t="s">
        <v>37</v>
      </c>
      <c r="T16" s="1" t="s">
        <v>53</v>
      </c>
    </row>
    <row r="17" spans="2:21">
      <c r="B17" s="12" t="s">
        <v>38</v>
      </c>
      <c r="C17" s="13" t="s">
        <v>39</v>
      </c>
      <c r="D17" s="13" t="s">
        <v>17</v>
      </c>
      <c r="E17" s="14" t="s">
        <v>40</v>
      </c>
      <c r="F17" s="14" t="s">
        <v>40</v>
      </c>
      <c r="G17" s="15" t="s">
        <v>41</v>
      </c>
      <c r="H17" s="15" t="s">
        <v>42</v>
      </c>
      <c r="I17" s="15" t="s">
        <v>41</v>
      </c>
      <c r="J17" s="15" t="s">
        <v>42</v>
      </c>
      <c r="K17" s="13" t="s">
        <v>43</v>
      </c>
      <c r="L17" s="14" t="s">
        <v>44</v>
      </c>
      <c r="M17" s="14" t="s">
        <v>19</v>
      </c>
      <c r="N17" s="14" t="s">
        <v>44</v>
      </c>
      <c r="O17" s="14" t="s">
        <v>44</v>
      </c>
      <c r="P17" s="14" t="s">
        <v>13</v>
      </c>
      <c r="Q17" s="16" t="s">
        <v>13</v>
      </c>
      <c r="R17" s="17" t="s">
        <v>45</v>
      </c>
      <c r="T17" t="s">
        <v>52</v>
      </c>
    </row>
    <row r="18" spans="2:21">
      <c r="B18" s="18">
        <f t="shared" ref="B18:B23" si="1">B5</f>
        <v>0.05</v>
      </c>
      <c r="C18" s="19">
        <f t="shared" ref="C18:C23" si="2">(1/(B$23-B$18))*B18-(B$18/(B$23-B$18))</f>
        <v>0</v>
      </c>
      <c r="D18" s="20">
        <f>I5</f>
        <v>1447.6067650097025</v>
      </c>
      <c r="E18" s="20">
        <f>N5*'[1]Main Page'!C$122/('[1]Main Page'!C$122+1)</f>
        <v>0</v>
      </c>
      <c r="F18" s="20">
        <f t="shared" ref="F18:F23" si="3">N5-E18</f>
        <v>1292.0872285403536</v>
      </c>
      <c r="G18" s="21">
        <v>0</v>
      </c>
      <c r="H18" s="22">
        <f>C5*(G5-F5)</f>
        <v>0</v>
      </c>
      <c r="I18" s="21">
        <v>0</v>
      </c>
      <c r="J18" s="23">
        <f t="shared" ref="J18:J23" si="4">C5*(H5-F5)</f>
        <v>0</v>
      </c>
      <c r="K18" s="20">
        <f>'[1]Main Page'!B127-'[1]Main Page'!B$132</f>
        <v>11.1</v>
      </c>
      <c r="L18" s="48">
        <f t="shared" ref="L18:L23" si="5">M5</f>
        <v>2655231266.008985</v>
      </c>
      <c r="M18" s="24">
        <f t="shared" ref="M18:M23" si="6">L5</f>
        <v>17152702552.539173</v>
      </c>
      <c r="N18" s="48">
        <f t="shared" ref="N18:N23" si="7">K5</f>
        <v>7681455580.9267292</v>
      </c>
      <c r="O18" s="48">
        <f t="shared" ref="O18:O23" si="8">J5</f>
        <v>7681455580.9267292</v>
      </c>
      <c r="P18" s="22">
        <f>C5</f>
        <v>1.9250698501397006</v>
      </c>
      <c r="Q18" s="22">
        <v>0</v>
      </c>
      <c r="R18" s="25" t="str">
        <f>'[1]Main Page'!D127</f>
        <v>cylinder</v>
      </c>
      <c r="T18">
        <v>0.25</v>
      </c>
      <c r="U18">
        <f>Q18/P18+0.25</f>
        <v>0.25</v>
      </c>
    </row>
    <row r="19" spans="2:21">
      <c r="B19" s="26">
        <f t="shared" si="1"/>
        <v>7.0000000000000007E-2</v>
      </c>
      <c r="C19" s="27">
        <f t="shared" si="2"/>
        <v>2.1052631578947371E-2</v>
      </c>
      <c r="D19" s="46">
        <f>I6</f>
        <v>175.09526752452746</v>
      </c>
      <c r="E19" s="28">
        <f>N6*'[1]Main Page'!C$122/('[1]Main Page'!C$122+1)</f>
        <v>0</v>
      </c>
      <c r="F19" s="28">
        <f t="shared" si="3"/>
        <v>156.28440292953599</v>
      </c>
      <c r="G19" s="29">
        <v>0</v>
      </c>
      <c r="H19" s="30">
        <f t="shared" ref="H19:H23" si="9">C6*(G6-F6)</f>
        <v>0</v>
      </c>
      <c r="I19" s="29">
        <v>0</v>
      </c>
      <c r="J19" s="31">
        <f t="shared" si="4"/>
        <v>0</v>
      </c>
      <c r="K19" s="28">
        <f>'[1]Main Page'!B128-'[1]Main Page'!B$132</f>
        <v>11.1</v>
      </c>
      <c r="L19" s="51">
        <f t="shared" si="5"/>
        <v>396922874.29357898</v>
      </c>
      <c r="M19" s="52">
        <f t="shared" si="6"/>
        <v>2564102972.7290158</v>
      </c>
      <c r="N19" s="51">
        <f t="shared" si="7"/>
        <v>1135890133.898103</v>
      </c>
      <c r="O19" s="51">
        <f t="shared" si="8"/>
        <v>1135890133.898103</v>
      </c>
      <c r="P19" s="30">
        <f t="shared" ref="P19:P23" si="10">C6</f>
        <v>1.8895199390398785</v>
      </c>
      <c r="Q19" s="30">
        <v>0</v>
      </c>
      <c r="R19" s="33" t="str">
        <f>'[1]Main Page'!D128</f>
        <v>cylinder</v>
      </c>
      <c r="T19">
        <v>0.25</v>
      </c>
      <c r="U19">
        <f t="shared" ref="U19:U23" si="11">Q19/P19+0.25</f>
        <v>0.25</v>
      </c>
    </row>
    <row r="20" spans="2:21">
      <c r="B20" s="26">
        <f t="shared" si="1"/>
        <v>0.25</v>
      </c>
      <c r="C20" s="27">
        <f t="shared" si="2"/>
        <v>0.21052631578947367</v>
      </c>
      <c r="D20" s="46">
        <f t="shared" ref="D20:D23" si="12">I7</f>
        <v>186.9057949192036</v>
      </c>
      <c r="E20" s="28">
        <f>N7*'[1]Main Page'!C$122/('[1]Main Page'!C$122+1)</f>
        <v>0</v>
      </c>
      <c r="F20" s="28">
        <f t="shared" si="3"/>
        <v>84.977866851913092</v>
      </c>
      <c r="G20" s="29">
        <v>0</v>
      </c>
      <c r="H20" s="30">
        <f t="shared" si="9"/>
        <v>0.19609080192289258</v>
      </c>
      <c r="I20" s="29">
        <v>0</v>
      </c>
      <c r="J20" s="31">
        <f t="shared" si="4"/>
        <v>-3.1549233828268214E-2</v>
      </c>
      <c r="K20" s="28">
        <f>'[1]Main Page'!B129-'[1]Main Page'!B$132</f>
        <v>11.1</v>
      </c>
      <c r="L20" s="51">
        <f t="shared" si="5"/>
        <v>18842756.85303637</v>
      </c>
      <c r="M20" s="52">
        <f t="shared" si="6"/>
        <v>2443063660.8188953</v>
      </c>
      <c r="N20" s="51">
        <f t="shared" si="7"/>
        <v>703333384.04530549</v>
      </c>
      <c r="O20" s="51">
        <f t="shared" si="8"/>
        <v>271763137.89022917</v>
      </c>
      <c r="P20" s="30">
        <f t="shared" si="10"/>
        <v>2.8001016002032006</v>
      </c>
      <c r="Q20" s="30">
        <f>C7*(0.25-F7)</f>
        <v>-0.25200914401828811</v>
      </c>
      <c r="R20" s="33" t="str">
        <f>'[1]Main Page'!D129</f>
        <v>s818_2702.dat</v>
      </c>
      <c r="T20">
        <f t="shared" ref="T20:T22" si="13">0.5-F7</f>
        <v>0.15999999999999998</v>
      </c>
      <c r="U20">
        <f t="shared" si="11"/>
        <v>0.15999999999999998</v>
      </c>
    </row>
    <row r="21" spans="2:21">
      <c r="B21" s="26">
        <f t="shared" si="1"/>
        <v>0.5</v>
      </c>
      <c r="C21" s="27">
        <f t="shared" si="2"/>
        <v>0.47368421052631576</v>
      </c>
      <c r="D21" s="28">
        <f t="shared" si="12"/>
        <v>138.12296357376664</v>
      </c>
      <c r="E21" s="28">
        <f>N8*'[1]Main Page'!C$122/('[1]Main Page'!C$122+1)</f>
        <v>0</v>
      </c>
      <c r="F21" s="28">
        <f t="shared" si="3"/>
        <v>30.021881657931356</v>
      </c>
      <c r="G21" s="29">
        <v>0</v>
      </c>
      <c r="H21" s="30">
        <f t="shared" si="9"/>
        <v>0.164228340609303</v>
      </c>
      <c r="I21" s="29">
        <v>0</v>
      </c>
      <c r="J21" s="31">
        <f t="shared" si="4"/>
        <v>3.0144417962220917E-2</v>
      </c>
      <c r="K21" s="28">
        <f>'[1]Main Page'!B130-'[1]Main Page'!B$132</f>
        <v>3.1</v>
      </c>
      <c r="L21" s="49">
        <f t="shared" si="5"/>
        <v>8477345.5047051143</v>
      </c>
      <c r="M21" s="32">
        <f t="shared" si="6"/>
        <v>1809554986.9197025</v>
      </c>
      <c r="N21" s="49">
        <f t="shared" si="7"/>
        <v>255870093.3882812</v>
      </c>
      <c r="O21" s="49">
        <f t="shared" si="8"/>
        <v>75234813.639765084</v>
      </c>
      <c r="P21" s="30">
        <f t="shared" si="10"/>
        <v>2.1468122936245875</v>
      </c>
      <c r="Q21" s="30">
        <f>C8*(0.25-F8)</f>
        <v>-0.12880873761747524</v>
      </c>
      <c r="R21" s="33"/>
      <c r="T21">
        <f t="shared" si="13"/>
        <v>0.19</v>
      </c>
      <c r="U21">
        <f t="shared" si="11"/>
        <v>0.19</v>
      </c>
    </row>
    <row r="22" spans="2:21">
      <c r="B22" s="26">
        <f t="shared" si="1"/>
        <v>0.75</v>
      </c>
      <c r="C22" s="27">
        <f t="shared" si="2"/>
        <v>0.73684210526315785</v>
      </c>
      <c r="D22" s="28">
        <f t="shared" si="12"/>
        <v>61.988105452646913</v>
      </c>
      <c r="E22" s="28">
        <f>N9*'[1]Main Page'!C$122/('[1]Main Page'!C$122+1)</f>
        <v>0</v>
      </c>
      <c r="F22" s="28">
        <f t="shared" si="3"/>
        <v>6.9998727386933259</v>
      </c>
      <c r="G22" s="29">
        <v>0</v>
      </c>
      <c r="H22" s="30">
        <f t="shared" si="9"/>
        <v>0.18310414735164504</v>
      </c>
      <c r="I22" s="29">
        <v>0</v>
      </c>
      <c r="J22" s="31">
        <f t="shared" si="4"/>
        <v>7.1453846688003059E-2</v>
      </c>
      <c r="K22" s="28">
        <f>'[1]Main Page'!B131-'[1]Main Page'!B$132</f>
        <v>0.6</v>
      </c>
      <c r="L22" s="49">
        <f t="shared" si="5"/>
        <v>1678043.4287947295</v>
      </c>
      <c r="M22" s="32">
        <f t="shared" si="6"/>
        <v>788312554.19834387</v>
      </c>
      <c r="N22" s="49">
        <f t="shared" si="7"/>
        <v>65848849.292116806</v>
      </c>
      <c r="O22" s="49">
        <f t="shared" si="8"/>
        <v>11534432.983097235</v>
      </c>
      <c r="P22" s="30">
        <f t="shared" si="10"/>
        <v>1.4937769875539753</v>
      </c>
      <c r="Q22" s="30">
        <f>C9*(0.25-F9)</f>
        <v>-4.4813309626619301E-2</v>
      </c>
      <c r="R22" s="33" t="str">
        <f>'[1]Main Page'!D131</f>
        <v>s825_2102.dat</v>
      </c>
      <c r="T22">
        <f t="shared" si="13"/>
        <v>0.21999999999999997</v>
      </c>
      <c r="U22">
        <f t="shared" si="11"/>
        <v>0.21999999999999997</v>
      </c>
    </row>
    <row r="23" spans="2:21">
      <c r="B23" s="34">
        <f t="shared" si="1"/>
        <v>1</v>
      </c>
      <c r="C23" s="35">
        <f t="shared" si="2"/>
        <v>0.99999999999999989</v>
      </c>
      <c r="D23" s="36">
        <f t="shared" si="12"/>
        <v>11.352890666908433</v>
      </c>
      <c r="E23" s="36">
        <f>N10*'[1]Main Page'!C$122/('[1]Main Page'!C$122+1)</f>
        <v>0</v>
      </c>
      <c r="F23" s="36">
        <f t="shared" si="3"/>
        <v>0.76662287964958964</v>
      </c>
      <c r="G23" s="37">
        <v>0</v>
      </c>
      <c r="H23" s="38">
        <f t="shared" si="9"/>
        <v>0.21970980441960886</v>
      </c>
      <c r="I23" s="37">
        <v>0</v>
      </c>
      <c r="J23" s="39">
        <f t="shared" si="4"/>
        <v>9.7668935737871498E-2</v>
      </c>
      <c r="K23" s="36">
        <f>'[1]Main Page'!B132-'[1]Main Page'!B$132</f>
        <v>0</v>
      </c>
      <c r="L23" s="50">
        <f t="shared" si="5"/>
        <v>179433.04791581735</v>
      </c>
      <c r="M23" s="40">
        <f t="shared" si="6"/>
        <v>118472290.90243222</v>
      </c>
      <c r="N23" s="50">
        <f t="shared" si="7"/>
        <v>7874070.2274504323</v>
      </c>
      <c r="O23" s="50">
        <f t="shared" si="8"/>
        <v>231293.14864714985</v>
      </c>
      <c r="P23" s="38">
        <f t="shared" si="10"/>
        <v>0.90601981203962423</v>
      </c>
      <c r="Q23" s="38">
        <f>C10*(0.25-F10)</f>
        <v>0</v>
      </c>
      <c r="R23" s="41" t="str">
        <f>'[1]Main Page'!D132</f>
        <v>s826_2102.dat</v>
      </c>
      <c r="T23">
        <f>0.5-F10</f>
        <v>0.25</v>
      </c>
      <c r="U23">
        <f t="shared" si="11"/>
        <v>0.25</v>
      </c>
    </row>
    <row r="25" spans="2:21">
      <c r="B25" t="s">
        <v>50</v>
      </c>
    </row>
    <row r="26" spans="2:21">
      <c r="B26" s="6" t="s">
        <v>12</v>
      </c>
      <c r="C26" s="7" t="s">
        <v>27</v>
      </c>
      <c r="D26" s="7" t="s">
        <v>28</v>
      </c>
      <c r="E26" s="8" t="s">
        <v>29</v>
      </c>
      <c r="F26" s="8" t="s">
        <v>30</v>
      </c>
      <c r="G26" s="9" t="s">
        <v>31</v>
      </c>
      <c r="H26" s="9" t="s">
        <v>31</v>
      </c>
      <c r="I26" s="9" t="s">
        <v>32</v>
      </c>
      <c r="J26" s="9" t="s">
        <v>32</v>
      </c>
      <c r="K26" s="7" t="s">
        <v>33</v>
      </c>
      <c r="L26" s="8" t="s">
        <v>10</v>
      </c>
      <c r="M26" s="8" t="s">
        <v>9</v>
      </c>
      <c r="N26" s="8" t="s">
        <v>34</v>
      </c>
      <c r="O26" s="8" t="s">
        <v>35</v>
      </c>
      <c r="P26" s="8" t="s">
        <v>0</v>
      </c>
      <c r="Q26" s="10" t="s">
        <v>36</v>
      </c>
      <c r="R26" s="11" t="s">
        <v>37</v>
      </c>
    </row>
    <row r="27" spans="2:21">
      <c r="B27" s="12" t="s">
        <v>38</v>
      </c>
      <c r="C27" s="13" t="s">
        <v>39</v>
      </c>
      <c r="D27" s="13" t="s">
        <v>17</v>
      </c>
      <c r="E27" s="14" t="s">
        <v>40</v>
      </c>
      <c r="F27" s="14" t="s">
        <v>40</v>
      </c>
      <c r="G27" s="15" t="s">
        <v>41</v>
      </c>
      <c r="H27" s="15" t="s">
        <v>42</v>
      </c>
      <c r="I27" s="15" t="s">
        <v>41</v>
      </c>
      <c r="J27" s="15" t="s">
        <v>42</v>
      </c>
      <c r="K27" s="13" t="s">
        <v>43</v>
      </c>
      <c r="L27" s="14" t="s">
        <v>44</v>
      </c>
      <c r="M27" s="14" t="s">
        <v>19</v>
      </c>
      <c r="N27" s="14" t="s">
        <v>44</v>
      </c>
      <c r="O27" s="14" t="s">
        <v>44</v>
      </c>
      <c r="P27" s="14" t="s">
        <v>13</v>
      </c>
      <c r="Q27" s="42" t="s">
        <v>13</v>
      </c>
      <c r="R27" s="43" t="s">
        <v>45</v>
      </c>
    </row>
    <row r="28" spans="2:21">
      <c r="B28" s="18">
        <v>0.05</v>
      </c>
      <c r="C28" s="19">
        <f>(1/(B$23-B$18))*B28-(B$18/(B$23-B$18))</f>
        <v>0</v>
      </c>
      <c r="D28" s="20">
        <f>D18</f>
        <v>1447.6067650097025</v>
      </c>
      <c r="E28" s="20">
        <f t="shared" ref="E28:Q29" si="14">E18</f>
        <v>0</v>
      </c>
      <c r="F28" s="20">
        <f t="shared" si="14"/>
        <v>1292.0872285403536</v>
      </c>
      <c r="G28" s="21">
        <f t="shared" si="14"/>
        <v>0</v>
      </c>
      <c r="H28" s="22">
        <f t="shared" si="14"/>
        <v>0</v>
      </c>
      <c r="I28" s="21">
        <f t="shared" si="14"/>
        <v>0</v>
      </c>
      <c r="J28" s="23">
        <f t="shared" si="14"/>
        <v>0</v>
      </c>
      <c r="K28" s="20">
        <f t="shared" si="14"/>
        <v>11.1</v>
      </c>
      <c r="L28" s="24">
        <f t="shared" si="14"/>
        <v>2655231266.008985</v>
      </c>
      <c r="M28" s="24">
        <f t="shared" si="14"/>
        <v>17152702552.539173</v>
      </c>
      <c r="N28" s="24">
        <f t="shared" si="14"/>
        <v>7681455580.9267292</v>
      </c>
      <c r="O28" s="24">
        <f t="shared" si="14"/>
        <v>7681455580.9267292</v>
      </c>
      <c r="P28" s="22">
        <f t="shared" si="14"/>
        <v>1.9250698501397006</v>
      </c>
      <c r="Q28" s="22">
        <f t="shared" si="14"/>
        <v>0</v>
      </c>
      <c r="R28" s="25" t="str">
        <f>$R$18</f>
        <v>cylinder</v>
      </c>
      <c r="T28">
        <f>T18</f>
        <v>0.25</v>
      </c>
      <c r="U28">
        <f>Q28/P28+0.25</f>
        <v>0.25</v>
      </c>
    </row>
    <row r="29" spans="2:21">
      <c r="B29" s="26">
        <f>B19</f>
        <v>7.0000000000000007E-2</v>
      </c>
      <c r="C29" s="27">
        <f>(1/(B$23-B$18))*B29-(B$18/(B$23-B$18))</f>
        <v>2.1052631578947371E-2</v>
      </c>
      <c r="D29" s="28">
        <f>D19</f>
        <v>175.09526752452746</v>
      </c>
      <c r="E29" s="28">
        <f t="shared" si="14"/>
        <v>0</v>
      </c>
      <c r="F29" s="28">
        <f t="shared" si="14"/>
        <v>156.28440292953599</v>
      </c>
      <c r="G29" s="29">
        <f t="shared" si="14"/>
        <v>0</v>
      </c>
      <c r="H29" s="30">
        <f t="shared" si="14"/>
        <v>0</v>
      </c>
      <c r="I29" s="29">
        <f t="shared" si="14"/>
        <v>0</v>
      </c>
      <c r="J29" s="31">
        <f t="shared" si="14"/>
        <v>0</v>
      </c>
      <c r="K29" s="28">
        <f t="shared" si="14"/>
        <v>11.1</v>
      </c>
      <c r="L29" s="32">
        <f t="shared" si="14"/>
        <v>396922874.29357898</v>
      </c>
      <c r="M29" s="32">
        <f t="shared" si="14"/>
        <v>2564102972.7290158</v>
      </c>
      <c r="N29" s="32">
        <f t="shared" si="14"/>
        <v>1135890133.898103</v>
      </c>
      <c r="O29" s="32">
        <f t="shared" si="14"/>
        <v>1135890133.898103</v>
      </c>
      <c r="P29" s="30">
        <f t="shared" si="14"/>
        <v>1.8895199390398785</v>
      </c>
      <c r="Q29" s="30">
        <f t="shared" si="14"/>
        <v>0</v>
      </c>
      <c r="R29" s="33" t="str">
        <f>$R$18</f>
        <v>cylinder</v>
      </c>
      <c r="T29">
        <f>T19</f>
        <v>0.25</v>
      </c>
      <c r="U29">
        <f t="shared" ref="U29:U48" si="15">Q29/P29+0.25</f>
        <v>0.25</v>
      </c>
    </row>
    <row r="30" spans="2:21">
      <c r="B30" s="26">
        <v>0.1</v>
      </c>
      <c r="C30" s="27">
        <f>(1/(B$23-B$18))*B30-(B$18/(B$23-B$18))</f>
        <v>5.2631578947368411E-2</v>
      </c>
      <c r="D30" s="28">
        <f>D$29+($B30-$B$29)*(D$33-D$29)/($B$33-$B$29)</f>
        <v>177.06368875697348</v>
      </c>
      <c r="E30" s="28">
        <f>E$29+($B30-$B$29)*(E$33-E$29)/($B$33-$B$29)</f>
        <v>0</v>
      </c>
      <c r="F30" s="28">
        <f>F$29+($B30-$B$29)*(F$33-F$29)/($B$33-$B$29)</f>
        <v>144.39998024993218</v>
      </c>
      <c r="G30" s="44">
        <f>G$29+($B30-$B$29)*(G$33-G$29)/($B$33-$B$29)</f>
        <v>0</v>
      </c>
      <c r="H30" s="30">
        <f>H$29+($B30-$B$29)*(H$33-H$29)/($B$33-$B$29)</f>
        <v>3.2681800320482096E-2</v>
      </c>
      <c r="I30" s="29">
        <f t="shared" ref="I30:Q32" si="16">I$29+($B30-$B$29)*(I$33-I$29)/($B$33-$B$29)</f>
        <v>0</v>
      </c>
      <c r="J30" s="31">
        <f t="shared" si="16"/>
        <v>-5.2582056380447023E-3</v>
      </c>
      <c r="K30" s="28">
        <f t="shared" si="16"/>
        <v>11.1</v>
      </c>
      <c r="L30" s="32">
        <f t="shared" si="16"/>
        <v>333909521.38682187</v>
      </c>
      <c r="M30" s="32">
        <f t="shared" si="16"/>
        <v>2543929754.0773292</v>
      </c>
      <c r="N30" s="32">
        <f t="shared" si="16"/>
        <v>1063797342.2559701</v>
      </c>
      <c r="O30" s="32">
        <f t="shared" si="16"/>
        <v>991868967.89679074</v>
      </c>
      <c r="P30" s="30">
        <f t="shared" si="16"/>
        <v>2.0412835492337655</v>
      </c>
      <c r="Q30" s="30">
        <f>Q$29+($B30-$B$29)*(Q$33-Q$29)/($B$33-$B$29)</f>
        <v>-4.2001524003048019E-2</v>
      </c>
      <c r="R30" s="33" t="str">
        <f>$R$18</f>
        <v>cylinder</v>
      </c>
      <c r="T30">
        <f>T$29 + (T$33-T$29)/(C$33-C$29)*(C30-C$29)</f>
        <v>0.23499999999999999</v>
      </c>
      <c r="U30">
        <f t="shared" si="15"/>
        <v>0.22942396389819822</v>
      </c>
    </row>
    <row r="31" spans="2:21">
      <c r="B31" s="26">
        <v>0.15</v>
      </c>
      <c r="C31" s="27">
        <f t="shared" ref="C31:C48" si="17">(1/(B$23-B$18))*B31-(B$18/(B$23-B$18))</f>
        <v>0.10526315789473684</v>
      </c>
      <c r="D31" s="28">
        <f t="shared" ref="D31:H32" si="18">D$29+($B31-$B$29)*(D$33-D$29)/($B$33-$B$29)</f>
        <v>180.34439081105018</v>
      </c>
      <c r="E31" s="28">
        <f t="shared" si="18"/>
        <v>0</v>
      </c>
      <c r="F31" s="28">
        <f t="shared" si="18"/>
        <v>124.59260911725914</v>
      </c>
      <c r="G31" s="44">
        <f t="shared" si="18"/>
        <v>0</v>
      </c>
      <c r="H31" s="30">
        <f t="shared" si="18"/>
        <v>8.7151467521285594E-2</v>
      </c>
      <c r="I31" s="29">
        <f t="shared" si="16"/>
        <v>0</v>
      </c>
      <c r="J31" s="31">
        <f t="shared" si="16"/>
        <v>-1.4021881701452538E-2</v>
      </c>
      <c r="K31" s="28">
        <f t="shared" si="16"/>
        <v>11.1</v>
      </c>
      <c r="L31" s="32">
        <f t="shared" si="16"/>
        <v>228887266.54222673</v>
      </c>
      <c r="M31" s="32">
        <f t="shared" si="16"/>
        <v>2510307722.9911847</v>
      </c>
      <c r="N31" s="32">
        <f t="shared" si="16"/>
        <v>943642689.51908183</v>
      </c>
      <c r="O31" s="32">
        <f t="shared" si="16"/>
        <v>751833691.22793698</v>
      </c>
      <c r="P31" s="30">
        <f t="shared" si="16"/>
        <v>2.2942228995569103</v>
      </c>
      <c r="Q31" s="30">
        <f>Q$29+($B31-$B$29)*(Q$33-Q$29)/($B$33-$B$29)</f>
        <v>-0.11200406400812804</v>
      </c>
      <c r="R31" s="33" t="str">
        <f t="shared" ref="R31:R38" si="19">$R$20</f>
        <v>s818_2702.dat</v>
      </c>
      <c r="T31">
        <f t="shared" ref="T31:T32" si="20">T$29 + (T$33-T$29)/(C$33-C$29)*(C31-C$29)</f>
        <v>0.21</v>
      </c>
      <c r="U31">
        <f t="shared" si="15"/>
        <v>0.20117995551794043</v>
      </c>
    </row>
    <row r="32" spans="2:21">
      <c r="B32" s="26">
        <v>0.2</v>
      </c>
      <c r="C32" s="27">
        <f t="shared" si="17"/>
        <v>0.15789473684210525</v>
      </c>
      <c r="D32" s="28">
        <f t="shared" si="18"/>
        <v>183.6250928651269</v>
      </c>
      <c r="E32" s="28">
        <f t="shared" si="18"/>
        <v>0</v>
      </c>
      <c r="F32" s="28">
        <f t="shared" si="18"/>
        <v>104.7852379845861</v>
      </c>
      <c r="G32" s="44">
        <f t="shared" si="18"/>
        <v>0</v>
      </c>
      <c r="H32" s="30">
        <f t="shared" si="18"/>
        <v>0.14162113472208909</v>
      </c>
      <c r="I32" s="29">
        <f t="shared" si="16"/>
        <v>0</v>
      </c>
      <c r="J32" s="31">
        <f t="shared" si="16"/>
        <v>-2.2785557764860378E-2</v>
      </c>
      <c r="K32" s="28">
        <f t="shared" si="16"/>
        <v>11.1</v>
      </c>
      <c r="L32" s="32">
        <f t="shared" si="16"/>
        <v>123865011.69763154</v>
      </c>
      <c r="M32" s="32">
        <f t="shared" si="16"/>
        <v>2476685691.9050398</v>
      </c>
      <c r="N32" s="32">
        <f t="shared" si="16"/>
        <v>823488036.78219366</v>
      </c>
      <c r="O32" s="32">
        <f t="shared" si="16"/>
        <v>511798414.55908298</v>
      </c>
      <c r="P32" s="30">
        <f t="shared" si="16"/>
        <v>2.5471622498800555</v>
      </c>
      <c r="Q32" s="30">
        <f t="shared" si="16"/>
        <v>-0.18200660401320809</v>
      </c>
      <c r="R32" s="33" t="str">
        <f t="shared" si="19"/>
        <v>s818_2702.dat</v>
      </c>
      <c r="T32">
        <f t="shared" si="20"/>
        <v>0.185</v>
      </c>
      <c r="U32">
        <f t="shared" si="15"/>
        <v>0.178545343343645</v>
      </c>
    </row>
    <row r="33" spans="2:21">
      <c r="B33" s="26">
        <v>0.25</v>
      </c>
      <c r="C33" s="27">
        <f t="shared" si="17"/>
        <v>0.21052631578947367</v>
      </c>
      <c r="D33" s="28">
        <f>D20</f>
        <v>186.9057949192036</v>
      </c>
      <c r="E33" s="28">
        <f t="shared" ref="E33:P33" si="21">E20</f>
        <v>0</v>
      </c>
      <c r="F33" s="28">
        <f t="shared" si="21"/>
        <v>84.977866851913092</v>
      </c>
      <c r="G33" s="29">
        <f t="shared" si="21"/>
        <v>0</v>
      </c>
      <c r="H33" s="30">
        <f t="shared" si="21"/>
        <v>0.19609080192289258</v>
      </c>
      <c r="I33" s="29">
        <f t="shared" si="21"/>
        <v>0</v>
      </c>
      <c r="J33" s="31">
        <f t="shared" si="21"/>
        <v>-3.1549233828268214E-2</v>
      </c>
      <c r="K33" s="28">
        <f t="shared" si="21"/>
        <v>11.1</v>
      </c>
      <c r="L33" s="32">
        <f t="shared" si="21"/>
        <v>18842756.85303637</v>
      </c>
      <c r="M33" s="32">
        <f t="shared" si="21"/>
        <v>2443063660.8188953</v>
      </c>
      <c r="N33" s="32">
        <f t="shared" si="21"/>
        <v>703333384.04530549</v>
      </c>
      <c r="O33" s="32">
        <f t="shared" si="21"/>
        <v>271763137.89022917</v>
      </c>
      <c r="P33" s="30">
        <f t="shared" si="21"/>
        <v>2.8001016002032006</v>
      </c>
      <c r="Q33" s="30">
        <f>Q20</f>
        <v>-0.25200914401828811</v>
      </c>
      <c r="R33" s="33" t="str">
        <f t="shared" si="19"/>
        <v>s818_2702.dat</v>
      </c>
      <c r="T33">
        <f>T20</f>
        <v>0.15999999999999998</v>
      </c>
      <c r="U33">
        <f t="shared" si="15"/>
        <v>0.15999999999999998</v>
      </c>
    </row>
    <row r="34" spans="2:21">
      <c r="B34" s="26">
        <v>0.3</v>
      </c>
      <c r="C34" s="27">
        <f t="shared" si="17"/>
        <v>0.26315789473684209</v>
      </c>
      <c r="D34" s="28">
        <f>D$33+($B34-$B$33)*(D$38-D$33)/($B$38-$B$33)</f>
        <v>177.14922865011621</v>
      </c>
      <c r="E34" s="28">
        <f t="shared" ref="E34:Q37" si="22">E$33+($B34-$B$33)*(E$38-E$33)/($B$38-$B$33)</f>
        <v>0</v>
      </c>
      <c r="F34" s="28">
        <f t="shared" si="22"/>
        <v>73.986669813116748</v>
      </c>
      <c r="G34" s="29">
        <f t="shared" si="22"/>
        <v>0</v>
      </c>
      <c r="H34" s="30">
        <f t="shared" si="22"/>
        <v>0.18971830966017467</v>
      </c>
      <c r="I34" s="29">
        <f t="shared" si="22"/>
        <v>0</v>
      </c>
      <c r="J34" s="31">
        <f t="shared" si="22"/>
        <v>-1.9210503470170389E-2</v>
      </c>
      <c r="K34" s="28">
        <f t="shared" si="22"/>
        <v>9.5</v>
      </c>
      <c r="L34" s="32">
        <f t="shared" si="22"/>
        <v>16769674.583370119</v>
      </c>
      <c r="M34" s="32">
        <f t="shared" si="22"/>
        <v>2316361926.0390568</v>
      </c>
      <c r="N34" s="32">
        <f t="shared" si="22"/>
        <v>613840725.91390061</v>
      </c>
      <c r="O34" s="32">
        <f t="shared" si="22"/>
        <v>232457473.04013637</v>
      </c>
      <c r="P34" s="30">
        <f t="shared" si="22"/>
        <v>2.6694437388874781</v>
      </c>
      <c r="Q34" s="30">
        <f t="shared" si="22"/>
        <v>-0.22736906273812554</v>
      </c>
      <c r="R34" s="33" t="str">
        <f t="shared" si="19"/>
        <v>s818_2702.dat</v>
      </c>
      <c r="U34">
        <f t="shared" si="15"/>
        <v>0.16482530258049782</v>
      </c>
    </row>
    <row r="35" spans="2:21">
      <c r="B35" s="26">
        <v>0.35</v>
      </c>
      <c r="C35" s="27">
        <f t="shared" si="17"/>
        <v>0.31578947368421051</v>
      </c>
      <c r="D35" s="28">
        <f>D$33+($B35-$B$33)*(D$38-D$33)/($B$38-$B$33)</f>
        <v>167.39266238102883</v>
      </c>
      <c r="E35" s="28">
        <f t="shared" si="22"/>
        <v>0</v>
      </c>
      <c r="F35" s="28">
        <f t="shared" si="22"/>
        <v>62.995472774320405</v>
      </c>
      <c r="G35" s="29">
        <f t="shared" si="22"/>
        <v>0</v>
      </c>
      <c r="H35" s="30">
        <f t="shared" si="22"/>
        <v>0.18334581739745676</v>
      </c>
      <c r="I35" s="29">
        <f t="shared" si="22"/>
        <v>0</v>
      </c>
      <c r="J35" s="31">
        <f t="shared" si="22"/>
        <v>-6.8717731120725642E-3</v>
      </c>
      <c r="K35" s="28">
        <f t="shared" si="22"/>
        <v>7.9</v>
      </c>
      <c r="L35" s="32">
        <f t="shared" si="22"/>
        <v>14696592.313703869</v>
      </c>
      <c r="M35" s="32">
        <f t="shared" si="22"/>
        <v>2189660191.2592182</v>
      </c>
      <c r="N35" s="32">
        <f t="shared" si="22"/>
        <v>524348067.78249586</v>
      </c>
      <c r="O35" s="32">
        <f t="shared" si="22"/>
        <v>193151808.19004357</v>
      </c>
      <c r="P35" s="30">
        <f t="shared" si="22"/>
        <v>2.5387858775717556</v>
      </c>
      <c r="Q35" s="30">
        <f t="shared" si="22"/>
        <v>-0.20272898145796298</v>
      </c>
      <c r="R35" s="33" t="str">
        <f t="shared" si="19"/>
        <v>s818_2702.dat</v>
      </c>
      <c r="U35">
        <f t="shared" si="15"/>
        <v>0.17014727068993116</v>
      </c>
    </row>
    <row r="36" spans="2:21">
      <c r="B36" s="26">
        <v>0.4</v>
      </c>
      <c r="C36" s="27">
        <f t="shared" si="17"/>
        <v>0.36842105263157893</v>
      </c>
      <c r="D36" s="28">
        <f>D$33+($B36-$B$33)*(D$38-D$33)/($B$38-$B$33)</f>
        <v>157.63609611194141</v>
      </c>
      <c r="E36" s="28">
        <f t="shared" si="22"/>
        <v>0</v>
      </c>
      <c r="F36" s="28">
        <f t="shared" si="22"/>
        <v>52.004275735524047</v>
      </c>
      <c r="G36" s="29">
        <f t="shared" si="22"/>
        <v>0</v>
      </c>
      <c r="H36" s="30">
        <f t="shared" si="22"/>
        <v>0.17697332513473882</v>
      </c>
      <c r="I36" s="29">
        <f t="shared" si="22"/>
        <v>0</v>
      </c>
      <c r="J36" s="31">
        <f t="shared" si="22"/>
        <v>5.4669572460252711E-3</v>
      </c>
      <c r="K36" s="28">
        <f t="shared" si="22"/>
        <v>6.2999999999999989</v>
      </c>
      <c r="L36" s="32">
        <f t="shared" si="22"/>
        <v>12623510.044037616</v>
      </c>
      <c r="M36" s="32">
        <f t="shared" si="22"/>
        <v>2062958456.4793797</v>
      </c>
      <c r="N36" s="32">
        <f t="shared" si="22"/>
        <v>434855409.65109092</v>
      </c>
      <c r="O36" s="32">
        <f t="shared" si="22"/>
        <v>153846143.33995068</v>
      </c>
      <c r="P36" s="30">
        <f t="shared" si="22"/>
        <v>2.4081280162560326</v>
      </c>
      <c r="Q36" s="30">
        <f t="shared" si="22"/>
        <v>-0.17808890017780038</v>
      </c>
      <c r="R36" s="33" t="str">
        <f t="shared" si="19"/>
        <v>s818_2702.dat</v>
      </c>
      <c r="U36">
        <f t="shared" si="15"/>
        <v>0.17604674710994853</v>
      </c>
    </row>
    <row r="37" spans="2:21">
      <c r="B37" s="26">
        <v>0.45</v>
      </c>
      <c r="C37" s="27">
        <f t="shared" si="17"/>
        <v>0.42105263157894735</v>
      </c>
      <c r="D37" s="28">
        <f>D$33+($B37-$B$33)*(D$38-D$33)/($B$38-$B$33)</f>
        <v>147.87952984285403</v>
      </c>
      <c r="E37" s="28">
        <f t="shared" si="22"/>
        <v>0</v>
      </c>
      <c r="F37" s="28">
        <f t="shared" si="22"/>
        <v>41.013078696727703</v>
      </c>
      <c r="G37" s="29">
        <f t="shared" si="22"/>
        <v>0</v>
      </c>
      <c r="H37" s="30">
        <f t="shared" si="22"/>
        <v>0.17060083287202091</v>
      </c>
      <c r="I37" s="29">
        <f t="shared" si="22"/>
        <v>0</v>
      </c>
      <c r="J37" s="31">
        <f t="shared" si="22"/>
        <v>1.7805687604123099E-2</v>
      </c>
      <c r="K37" s="28">
        <f t="shared" si="22"/>
        <v>4.6999999999999993</v>
      </c>
      <c r="L37" s="32">
        <f t="shared" si="22"/>
        <v>10550427.774371365</v>
      </c>
      <c r="M37" s="32">
        <f t="shared" si="22"/>
        <v>1936256721.6995411</v>
      </c>
      <c r="N37" s="32">
        <f t="shared" si="22"/>
        <v>345362751.51968604</v>
      </c>
      <c r="O37" s="32">
        <f t="shared" si="22"/>
        <v>114540478.48985788</v>
      </c>
      <c r="P37" s="30">
        <f t="shared" si="22"/>
        <v>2.27747015494031</v>
      </c>
      <c r="Q37" s="30">
        <f t="shared" si="22"/>
        <v>-0.15344881889763781</v>
      </c>
      <c r="R37" s="33" t="str">
        <f t="shared" si="19"/>
        <v>s818_2702.dat</v>
      </c>
      <c r="U37">
        <f t="shared" si="15"/>
        <v>0.18262312633832978</v>
      </c>
    </row>
    <row r="38" spans="2:21">
      <c r="B38" s="26">
        <v>0.5</v>
      </c>
      <c r="C38" s="27">
        <f t="shared" si="17"/>
        <v>0.47368421052631576</v>
      </c>
      <c r="D38" s="28">
        <f>D21</f>
        <v>138.12296357376664</v>
      </c>
      <c r="E38" s="28">
        <f t="shared" ref="E38:Q38" si="23">E21</f>
        <v>0</v>
      </c>
      <c r="F38" s="28">
        <f t="shared" si="23"/>
        <v>30.021881657931356</v>
      </c>
      <c r="G38" s="29">
        <f t="shared" si="23"/>
        <v>0</v>
      </c>
      <c r="H38" s="30">
        <f t="shared" si="23"/>
        <v>0.164228340609303</v>
      </c>
      <c r="I38" s="29">
        <f t="shared" si="23"/>
        <v>0</v>
      </c>
      <c r="J38" s="31">
        <f t="shared" si="23"/>
        <v>3.0144417962220917E-2</v>
      </c>
      <c r="K38" s="28">
        <f t="shared" si="23"/>
        <v>3.1</v>
      </c>
      <c r="L38" s="32">
        <f t="shared" si="23"/>
        <v>8477345.5047051143</v>
      </c>
      <c r="M38" s="32">
        <f t="shared" si="23"/>
        <v>1809554986.9197025</v>
      </c>
      <c r="N38" s="32">
        <f t="shared" si="23"/>
        <v>255870093.3882812</v>
      </c>
      <c r="O38" s="32">
        <f t="shared" si="23"/>
        <v>75234813.639765084</v>
      </c>
      <c r="P38" s="30">
        <f t="shared" si="23"/>
        <v>2.1468122936245875</v>
      </c>
      <c r="Q38" s="30">
        <f t="shared" si="23"/>
        <v>-0.12880873761747524</v>
      </c>
      <c r="R38" s="33" t="str">
        <f t="shared" si="19"/>
        <v>s818_2702.dat</v>
      </c>
      <c r="T38">
        <f>T21</f>
        <v>0.19</v>
      </c>
      <c r="U38">
        <f t="shared" si="15"/>
        <v>0.19</v>
      </c>
    </row>
    <row r="39" spans="2:21">
      <c r="B39" s="26">
        <v>0.55000000000000004</v>
      </c>
      <c r="C39" s="27">
        <f t="shared" si="17"/>
        <v>0.52631578947368418</v>
      </c>
      <c r="D39" s="28">
        <f>D$38+($B39-$B$38)*(D$43-D$38)/($B$43-$B$38)</f>
        <v>122.89599194954269</v>
      </c>
      <c r="E39" s="28">
        <f t="shared" ref="E39:Q42" si="24">E$38+($B39-$B$38)*(E$43-E$38)/($B$43-$B$38)</f>
        <v>0</v>
      </c>
      <c r="F39" s="28">
        <f t="shared" si="24"/>
        <v>25.417479874083746</v>
      </c>
      <c r="G39" s="29">
        <f t="shared" si="24"/>
        <v>0</v>
      </c>
      <c r="H39" s="30">
        <f t="shared" si="24"/>
        <v>0.16800350195777142</v>
      </c>
      <c r="I39" s="29">
        <f t="shared" si="24"/>
        <v>0</v>
      </c>
      <c r="J39" s="31">
        <f t="shared" si="24"/>
        <v>3.8406303707377354E-2</v>
      </c>
      <c r="K39" s="28">
        <f t="shared" si="24"/>
        <v>2.5999999999999996</v>
      </c>
      <c r="L39" s="32">
        <f t="shared" si="24"/>
        <v>7117485.089523036</v>
      </c>
      <c r="M39" s="32">
        <f t="shared" si="24"/>
        <v>1605306500.3754306</v>
      </c>
      <c r="N39" s="32">
        <f t="shared" si="24"/>
        <v>217865844.56904829</v>
      </c>
      <c r="O39" s="32">
        <f t="shared" si="24"/>
        <v>62494737.508431502</v>
      </c>
      <c r="P39" s="30">
        <f t="shared" si="24"/>
        <v>2.0162052324104649</v>
      </c>
      <c r="Q39" s="30">
        <f t="shared" si="24"/>
        <v>-0.11200965201930405</v>
      </c>
      <c r="R39" s="33" t="str">
        <f t="shared" ref="R39:R45" si="25">$R$22</f>
        <v>s825_2102.dat</v>
      </c>
      <c r="U39">
        <f t="shared" si="15"/>
        <v>0.19444531230315704</v>
      </c>
    </row>
    <row r="40" spans="2:21">
      <c r="B40" s="26">
        <v>0.6</v>
      </c>
      <c r="C40" s="27">
        <f t="shared" si="17"/>
        <v>0.57894736842105254</v>
      </c>
      <c r="D40" s="28">
        <f>D$38+($B40-$B$38)*(D$43-D$38)/($B$43-$B$38)</f>
        <v>107.66902032531875</v>
      </c>
      <c r="E40" s="28">
        <f t="shared" si="24"/>
        <v>0</v>
      </c>
      <c r="F40" s="28">
        <f t="shared" si="24"/>
        <v>20.813078090236147</v>
      </c>
      <c r="G40" s="29">
        <f t="shared" si="24"/>
        <v>0</v>
      </c>
      <c r="H40" s="30">
        <f t="shared" si="24"/>
        <v>0.17177866330623981</v>
      </c>
      <c r="I40" s="29">
        <f t="shared" si="24"/>
        <v>0</v>
      </c>
      <c r="J40" s="31">
        <f t="shared" si="24"/>
        <v>4.6668189452533773E-2</v>
      </c>
      <c r="K40" s="28">
        <f t="shared" si="24"/>
        <v>2.1000000000000005</v>
      </c>
      <c r="L40" s="32">
        <f t="shared" si="24"/>
        <v>5757624.6743409615</v>
      </c>
      <c r="M40" s="32">
        <f t="shared" si="24"/>
        <v>1401058013.8311591</v>
      </c>
      <c r="N40" s="32">
        <f t="shared" si="24"/>
        <v>179861595.74981546</v>
      </c>
      <c r="O40" s="32">
        <f t="shared" si="24"/>
        <v>49754661.377097949</v>
      </c>
      <c r="P40" s="30">
        <f t="shared" si="24"/>
        <v>1.8855981711963428</v>
      </c>
      <c r="Q40" s="30">
        <f t="shared" si="24"/>
        <v>-9.5210566421132875E-2</v>
      </c>
      <c r="R40" s="33" t="str">
        <f t="shared" si="25"/>
        <v>s825_2102.dat</v>
      </c>
      <c r="U40">
        <f t="shared" si="15"/>
        <v>0.199506438924511</v>
      </c>
    </row>
    <row r="41" spans="2:21">
      <c r="B41" s="26">
        <v>0.65</v>
      </c>
      <c r="C41" s="27">
        <f t="shared" si="17"/>
        <v>0.63157894736842102</v>
      </c>
      <c r="D41" s="28">
        <f>D$38+($B41-$B$38)*(D$43-D$38)/($B$43-$B$38)</f>
        <v>92.442048701094791</v>
      </c>
      <c r="E41" s="28">
        <f t="shared" si="24"/>
        <v>0</v>
      </c>
      <c r="F41" s="28">
        <f t="shared" si="24"/>
        <v>16.208676306388536</v>
      </c>
      <c r="G41" s="29">
        <f t="shared" si="24"/>
        <v>0</v>
      </c>
      <c r="H41" s="30">
        <f t="shared" si="24"/>
        <v>0.17555382465470823</v>
      </c>
      <c r="I41" s="29">
        <f t="shared" si="24"/>
        <v>0</v>
      </c>
      <c r="J41" s="31">
        <f t="shared" si="24"/>
        <v>5.4930075197690206E-2</v>
      </c>
      <c r="K41" s="28">
        <f t="shared" si="24"/>
        <v>1.5999999999999999</v>
      </c>
      <c r="L41" s="32">
        <f t="shared" si="24"/>
        <v>4397764.2591588832</v>
      </c>
      <c r="M41" s="32">
        <f t="shared" si="24"/>
        <v>1196809527.2868872</v>
      </c>
      <c r="N41" s="32">
        <f t="shared" si="24"/>
        <v>141857346.93058252</v>
      </c>
      <c r="O41" s="32">
        <f t="shared" si="24"/>
        <v>37014585.245764367</v>
      </c>
      <c r="P41" s="30">
        <f t="shared" si="24"/>
        <v>1.7549911099822202</v>
      </c>
      <c r="Q41" s="30">
        <f t="shared" si="24"/>
        <v>-7.8411480822961677E-2</v>
      </c>
      <c r="R41" s="33" t="str">
        <f t="shared" si="25"/>
        <v>s825_2102.dat</v>
      </c>
      <c r="U41">
        <f t="shared" si="15"/>
        <v>0.20532086722436099</v>
      </c>
    </row>
    <row r="42" spans="2:21">
      <c r="B42" s="26">
        <v>0.7</v>
      </c>
      <c r="C42" s="27">
        <f t="shared" si="17"/>
        <v>0.68421052631578938</v>
      </c>
      <c r="D42" s="28">
        <f>D$38+($B42-$B$38)*(D$43-D$38)/($B$43-$B$38)</f>
        <v>77.21507707687087</v>
      </c>
      <c r="E42" s="28">
        <f t="shared" si="24"/>
        <v>0</v>
      </c>
      <c r="F42" s="28">
        <f t="shared" si="24"/>
        <v>11.604274522540937</v>
      </c>
      <c r="G42" s="29">
        <f t="shared" si="24"/>
        <v>0</v>
      </c>
      <c r="H42" s="30">
        <f t="shared" si="24"/>
        <v>0.17932898600317662</v>
      </c>
      <c r="I42" s="29">
        <f t="shared" si="24"/>
        <v>0</v>
      </c>
      <c r="J42" s="31">
        <f t="shared" si="24"/>
        <v>6.3191960942846626E-2</v>
      </c>
      <c r="K42" s="28">
        <f t="shared" si="24"/>
        <v>1.1000000000000005</v>
      </c>
      <c r="L42" s="32">
        <f t="shared" si="24"/>
        <v>3037903.8439768078</v>
      </c>
      <c r="M42" s="32">
        <f t="shared" si="24"/>
        <v>992561040.74261582</v>
      </c>
      <c r="N42" s="32">
        <f t="shared" si="24"/>
        <v>103853098.1113497</v>
      </c>
      <c r="O42" s="32">
        <f t="shared" si="24"/>
        <v>24274509.114430815</v>
      </c>
      <c r="P42" s="30">
        <f t="shared" si="24"/>
        <v>1.6243840487680978</v>
      </c>
      <c r="Q42" s="30">
        <f t="shared" si="24"/>
        <v>-6.1612395224790506E-2</v>
      </c>
      <c r="R42" s="33" t="str">
        <f t="shared" si="25"/>
        <v>s825_2102.dat</v>
      </c>
      <c r="U42">
        <f t="shared" si="15"/>
        <v>0.21207030272704525</v>
      </c>
    </row>
    <row r="43" spans="2:21">
      <c r="B43" s="26">
        <v>0.75</v>
      </c>
      <c r="C43" s="27">
        <f t="shared" si="17"/>
        <v>0.73684210526315785</v>
      </c>
      <c r="D43" s="28">
        <f>D22</f>
        <v>61.988105452646913</v>
      </c>
      <c r="E43" s="28">
        <f t="shared" ref="E43:Q43" si="26">E22</f>
        <v>0</v>
      </c>
      <c r="F43" s="28">
        <f t="shared" si="26"/>
        <v>6.9998727386933259</v>
      </c>
      <c r="G43" s="29">
        <f t="shared" si="26"/>
        <v>0</v>
      </c>
      <c r="H43" s="30">
        <f t="shared" si="26"/>
        <v>0.18310414735164504</v>
      </c>
      <c r="I43" s="29">
        <f t="shared" si="26"/>
        <v>0</v>
      </c>
      <c r="J43" s="31">
        <f t="shared" si="26"/>
        <v>7.1453846688003059E-2</v>
      </c>
      <c r="K43" s="28">
        <f t="shared" si="26"/>
        <v>0.6</v>
      </c>
      <c r="L43" s="32">
        <f t="shared" si="26"/>
        <v>1678043.4287947295</v>
      </c>
      <c r="M43" s="32">
        <f t="shared" si="26"/>
        <v>788312554.19834387</v>
      </c>
      <c r="N43" s="32">
        <f t="shared" si="26"/>
        <v>65848849.292116806</v>
      </c>
      <c r="O43" s="32">
        <f t="shared" si="26"/>
        <v>11534432.983097235</v>
      </c>
      <c r="P43" s="30">
        <f t="shared" si="26"/>
        <v>1.4937769875539753</v>
      </c>
      <c r="Q43" s="30">
        <f t="shared" si="26"/>
        <v>-4.4813309626619301E-2</v>
      </c>
      <c r="R43" s="33" t="str">
        <f t="shared" si="25"/>
        <v>s825_2102.dat</v>
      </c>
      <c r="T43">
        <f>T22</f>
        <v>0.21999999999999997</v>
      </c>
      <c r="U43">
        <f t="shared" si="15"/>
        <v>0.21999999999999997</v>
      </c>
    </row>
    <row r="44" spans="2:21">
      <c r="B44" s="26">
        <v>0.8</v>
      </c>
      <c r="C44" s="27">
        <f t="shared" si="17"/>
        <v>0.78947368421052622</v>
      </c>
      <c r="D44" s="28">
        <f>D$43+($B44-$B$43)*(D$48-D$43)/($B$48-$B$43)</f>
        <v>51.861062495499205</v>
      </c>
      <c r="E44" s="28">
        <f t="shared" ref="E44:Q47" si="27">E$43+($B44-$B$43)*(E$48-E$43)/($B$48-$B$43)</f>
        <v>0</v>
      </c>
      <c r="F44" s="28">
        <f t="shared" si="27"/>
        <v>5.7532227668845772</v>
      </c>
      <c r="G44" s="29">
        <f t="shared" si="27"/>
        <v>0</v>
      </c>
      <c r="H44" s="30">
        <f t="shared" si="27"/>
        <v>0.19042527876523782</v>
      </c>
      <c r="I44" s="29">
        <f t="shared" si="27"/>
        <v>0</v>
      </c>
      <c r="J44" s="31">
        <f t="shared" si="27"/>
        <v>7.6696864497976747E-2</v>
      </c>
      <c r="K44" s="28">
        <f t="shared" si="27"/>
        <v>0.47999999999999987</v>
      </c>
      <c r="L44" s="32">
        <f t="shared" si="27"/>
        <v>1378321.3526189467</v>
      </c>
      <c r="M44" s="32">
        <f t="shared" si="27"/>
        <v>654344501.53916144</v>
      </c>
      <c r="N44" s="32">
        <f t="shared" si="27"/>
        <v>54253893.479183525</v>
      </c>
      <c r="O44" s="32">
        <f t="shared" si="27"/>
        <v>9273805.0162072163</v>
      </c>
      <c r="P44" s="30">
        <f t="shared" si="27"/>
        <v>1.3762255524511049</v>
      </c>
      <c r="Q44" s="30">
        <f t="shared" si="27"/>
        <v>-3.5850647701295431E-2</v>
      </c>
      <c r="R44" s="33" t="str">
        <f t="shared" si="25"/>
        <v>s825_2102.dat</v>
      </c>
      <c r="U44">
        <f t="shared" si="15"/>
        <v>0.22395002030194527</v>
      </c>
    </row>
    <row r="45" spans="2:21">
      <c r="B45" s="26">
        <v>0.85</v>
      </c>
      <c r="C45" s="27">
        <f t="shared" si="17"/>
        <v>0.84210526315789458</v>
      </c>
      <c r="D45" s="28">
        <f>D$43+($B45-$B$43)*(D$48-D$43)/($B$48-$B$43)</f>
        <v>41.734019538351525</v>
      </c>
      <c r="E45" s="28">
        <f t="shared" si="27"/>
        <v>0</v>
      </c>
      <c r="F45" s="28">
        <f t="shared" si="27"/>
        <v>4.5065727950758321</v>
      </c>
      <c r="G45" s="29">
        <f t="shared" si="27"/>
        <v>0</v>
      </c>
      <c r="H45" s="30">
        <f t="shared" si="27"/>
        <v>0.19774641017883057</v>
      </c>
      <c r="I45" s="29">
        <f t="shared" si="27"/>
        <v>0</v>
      </c>
      <c r="J45" s="31">
        <f t="shared" si="27"/>
        <v>8.1939882307950435E-2</v>
      </c>
      <c r="K45" s="28">
        <f t="shared" si="27"/>
        <v>0.36000000000000004</v>
      </c>
      <c r="L45" s="32">
        <f t="shared" si="27"/>
        <v>1078599.2764431648</v>
      </c>
      <c r="M45" s="32">
        <f t="shared" si="27"/>
        <v>520376448.87997925</v>
      </c>
      <c r="N45" s="32">
        <f t="shared" si="27"/>
        <v>42658937.666250259</v>
      </c>
      <c r="O45" s="32">
        <f t="shared" si="27"/>
        <v>7013177.0493172016</v>
      </c>
      <c r="P45" s="30">
        <f t="shared" si="27"/>
        <v>1.258674117348235</v>
      </c>
      <c r="Q45" s="30">
        <f t="shared" si="27"/>
        <v>-2.6887985775971585E-2</v>
      </c>
      <c r="R45" s="33" t="str">
        <f t="shared" si="25"/>
        <v>s825_2102.dat</v>
      </c>
      <c r="U45">
        <f t="shared" si="15"/>
        <v>0.22863784961859787</v>
      </c>
    </row>
    <row r="46" spans="2:21">
      <c r="B46" s="26">
        <v>0.9</v>
      </c>
      <c r="C46" s="27">
        <f t="shared" si="17"/>
        <v>0.89473684210526305</v>
      </c>
      <c r="D46" s="28">
        <f>D$43+($B46-$B$43)*(D$48-D$43)/($B$48-$B$43)</f>
        <v>31.606976581203817</v>
      </c>
      <c r="E46" s="28">
        <f t="shared" si="27"/>
        <v>0</v>
      </c>
      <c r="F46" s="28">
        <f t="shared" si="27"/>
        <v>3.2599228232670834</v>
      </c>
      <c r="G46" s="29">
        <f t="shared" si="27"/>
        <v>0</v>
      </c>
      <c r="H46" s="30">
        <f t="shared" si="27"/>
        <v>0.20506754159242332</v>
      </c>
      <c r="I46" s="29">
        <f t="shared" si="27"/>
        <v>0</v>
      </c>
      <c r="J46" s="31">
        <f t="shared" si="27"/>
        <v>8.7182900117924123E-2</v>
      </c>
      <c r="K46" s="28">
        <f t="shared" si="27"/>
        <v>0.23999999999999994</v>
      </c>
      <c r="L46" s="32">
        <f t="shared" si="27"/>
        <v>778877.20026738197</v>
      </c>
      <c r="M46" s="32">
        <f t="shared" si="27"/>
        <v>386408396.22079682</v>
      </c>
      <c r="N46" s="32">
        <f t="shared" si="27"/>
        <v>31063981.853316978</v>
      </c>
      <c r="O46" s="32">
        <f t="shared" si="27"/>
        <v>4752549.0824271832</v>
      </c>
      <c r="P46" s="30">
        <f t="shared" si="27"/>
        <v>1.1411226822453646</v>
      </c>
      <c r="Q46" s="30">
        <f t="shared" si="27"/>
        <v>-1.7925323850647715E-2</v>
      </c>
      <c r="R46" s="33" t="str">
        <f>$R$23</f>
        <v>s826_2102.dat</v>
      </c>
      <c r="U46">
        <f t="shared" si="15"/>
        <v>0.23429150158037659</v>
      </c>
    </row>
    <row r="47" spans="2:21">
      <c r="B47" s="26">
        <v>0.95</v>
      </c>
      <c r="C47" s="27">
        <f t="shared" si="17"/>
        <v>0.94736842105263142</v>
      </c>
      <c r="D47" s="28">
        <f>D$43+($B47-$B$43)*(D$48-D$43)/($B$48-$B$43)</f>
        <v>21.479933624056137</v>
      </c>
      <c r="E47" s="28">
        <f t="shared" si="27"/>
        <v>0</v>
      </c>
      <c r="F47" s="28">
        <f t="shared" si="27"/>
        <v>2.0132728514583382</v>
      </c>
      <c r="G47" s="29">
        <f t="shared" si="27"/>
        <v>0</v>
      </c>
      <c r="H47" s="30">
        <f t="shared" si="27"/>
        <v>0.21238867300601608</v>
      </c>
      <c r="I47" s="29">
        <f t="shared" si="27"/>
        <v>0</v>
      </c>
      <c r="J47" s="31">
        <f t="shared" si="27"/>
        <v>9.242591792789781E-2</v>
      </c>
      <c r="K47" s="28">
        <f t="shared" si="27"/>
        <v>0.12000000000000011</v>
      </c>
      <c r="L47" s="32">
        <f t="shared" si="27"/>
        <v>479155.12409160007</v>
      </c>
      <c r="M47" s="32">
        <f t="shared" si="27"/>
        <v>252440343.56161463</v>
      </c>
      <c r="N47" s="32">
        <f t="shared" si="27"/>
        <v>19469026.040383719</v>
      </c>
      <c r="O47" s="32">
        <f t="shared" si="27"/>
        <v>2491921.1155371685</v>
      </c>
      <c r="P47" s="30">
        <f t="shared" si="27"/>
        <v>1.0235712471424945</v>
      </c>
      <c r="Q47" s="30">
        <f t="shared" si="27"/>
        <v>-8.9626619253238698E-3</v>
      </c>
      <c r="R47" s="33" t="str">
        <f>$R$23</f>
        <v>s826_2102.dat</v>
      </c>
      <c r="U47">
        <f t="shared" si="15"/>
        <v>0.24124373418035633</v>
      </c>
    </row>
    <row r="48" spans="2:21">
      <c r="B48" s="34">
        <v>1</v>
      </c>
      <c r="C48" s="35">
        <f t="shared" si="17"/>
        <v>0.99999999999999989</v>
      </c>
      <c r="D48" s="36">
        <f>D23</f>
        <v>11.352890666908433</v>
      </c>
      <c r="E48" s="36">
        <f t="shared" ref="E48:Q48" si="28">E23</f>
        <v>0</v>
      </c>
      <c r="F48" s="36">
        <f t="shared" si="28"/>
        <v>0.76662287964958964</v>
      </c>
      <c r="G48" s="37">
        <f t="shared" si="28"/>
        <v>0</v>
      </c>
      <c r="H48" s="38">
        <f t="shared" si="28"/>
        <v>0.21970980441960886</v>
      </c>
      <c r="I48" s="37">
        <f t="shared" si="28"/>
        <v>0</v>
      </c>
      <c r="J48" s="39">
        <f t="shared" si="28"/>
        <v>9.7668935737871498E-2</v>
      </c>
      <c r="K48" s="36">
        <f t="shared" si="28"/>
        <v>0</v>
      </c>
      <c r="L48" s="40">
        <f t="shared" si="28"/>
        <v>179433.04791581735</v>
      </c>
      <c r="M48" s="40">
        <f t="shared" si="28"/>
        <v>118472290.90243222</v>
      </c>
      <c r="N48" s="40">
        <f t="shared" si="28"/>
        <v>7874070.2274504323</v>
      </c>
      <c r="O48" s="40">
        <f t="shared" si="28"/>
        <v>231293.14864714985</v>
      </c>
      <c r="P48" s="38">
        <f t="shared" si="28"/>
        <v>0.90601981203962423</v>
      </c>
      <c r="Q48" s="38">
        <f t="shared" si="28"/>
        <v>0</v>
      </c>
      <c r="R48" s="41" t="str">
        <f>$R$23</f>
        <v>s826_2102.dat</v>
      </c>
      <c r="T48">
        <f>T23</f>
        <v>0.25</v>
      </c>
      <c r="U48">
        <f t="shared" si="15"/>
        <v>0.25</v>
      </c>
    </row>
    <row r="50" spans="2:19">
      <c r="C50" t="s">
        <v>51</v>
      </c>
      <c r="D50" t="s">
        <v>53</v>
      </c>
      <c r="E50" t="s">
        <v>57</v>
      </c>
      <c r="F50" t="s">
        <v>54</v>
      </c>
      <c r="G50" t="s">
        <v>55</v>
      </c>
      <c r="H50" t="s">
        <v>58</v>
      </c>
      <c r="I50" t="s">
        <v>56</v>
      </c>
      <c r="J50" t="s">
        <v>59</v>
      </c>
      <c r="K50" t="s">
        <v>60</v>
      </c>
      <c r="L50" t="s">
        <v>61</v>
      </c>
      <c r="M50" t="s">
        <v>64</v>
      </c>
      <c r="N50" t="s">
        <v>65</v>
      </c>
      <c r="O50" t="s">
        <v>66</v>
      </c>
      <c r="P50" t="s">
        <v>67</v>
      </c>
      <c r="Q50" t="s">
        <v>68</v>
      </c>
      <c r="R50" t="s">
        <v>69</v>
      </c>
      <c r="S50" t="s">
        <v>70</v>
      </c>
    </row>
    <row r="51" spans="2:19">
      <c r="C51" t="s">
        <v>52</v>
      </c>
      <c r="D51" t="s">
        <v>52</v>
      </c>
      <c r="E51" t="s">
        <v>62</v>
      </c>
      <c r="F51" t="s">
        <v>17</v>
      </c>
      <c r="G51" t="s">
        <v>63</v>
      </c>
      <c r="H51" t="s">
        <v>63</v>
      </c>
      <c r="I51" t="s">
        <v>63</v>
      </c>
      <c r="J51" t="s">
        <v>19</v>
      </c>
      <c r="K51" t="s">
        <v>52</v>
      </c>
      <c r="L51" t="s">
        <v>71</v>
      </c>
      <c r="M51" t="s">
        <v>71</v>
      </c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</row>
    <row r="52" spans="2:19">
      <c r="B52" s="45">
        <f>B28</f>
        <v>0.05</v>
      </c>
      <c r="C52" s="60">
        <f>C28</f>
        <v>0</v>
      </c>
      <c r="D52" s="4">
        <f>Q28/P28+0.25</f>
        <v>0.25</v>
      </c>
      <c r="E52" s="3">
        <f>K28</f>
        <v>11.1</v>
      </c>
      <c r="F52" s="3">
        <f>D28</f>
        <v>1447.6067650097025</v>
      </c>
      <c r="G52" s="59">
        <f>O28</f>
        <v>7681455580.9267292</v>
      </c>
      <c r="H52" s="59">
        <f>N28</f>
        <v>7681455580.9267292</v>
      </c>
      <c r="I52" s="59">
        <f>L28</f>
        <v>2655231266.008985</v>
      </c>
      <c r="J52" s="59">
        <f>M28</f>
        <v>17152702552.539173</v>
      </c>
    </row>
    <row r="53" spans="2:19">
      <c r="B53" s="45">
        <f t="shared" ref="B53:B72" si="29">B29</f>
        <v>7.0000000000000007E-2</v>
      </c>
      <c r="C53" s="60">
        <f t="shared" ref="C53:C72" si="30">C29</f>
        <v>2.1052631578947371E-2</v>
      </c>
      <c r="D53" s="4">
        <f t="shared" ref="D53:D72" si="31">Q29/P29+0.25</f>
        <v>0.25</v>
      </c>
      <c r="E53" s="3">
        <f t="shared" ref="E53:E72" si="32">K29</f>
        <v>11.1</v>
      </c>
      <c r="F53" s="3">
        <f t="shared" ref="F53:F72" si="33">D29</f>
        <v>175.09526752452746</v>
      </c>
      <c r="G53" s="59">
        <f t="shared" ref="G53:G72" si="34">O29</f>
        <v>1135890133.898103</v>
      </c>
      <c r="H53" s="59">
        <f t="shared" ref="H53:H72" si="35">N29</f>
        <v>1135890133.898103</v>
      </c>
      <c r="I53" s="59">
        <f t="shared" ref="I53:I72" si="36">L29</f>
        <v>396922874.29357898</v>
      </c>
      <c r="J53" s="59">
        <f t="shared" ref="J53:J72" si="37">M29</f>
        <v>2564102972.7290158</v>
      </c>
    </row>
    <row r="54" spans="2:19">
      <c r="B54" s="45">
        <f t="shared" si="29"/>
        <v>0.1</v>
      </c>
      <c r="C54" s="60">
        <f t="shared" si="30"/>
        <v>5.2631578947368411E-2</v>
      </c>
      <c r="D54" s="4">
        <f t="shared" si="31"/>
        <v>0.22942396389819822</v>
      </c>
      <c r="E54" s="3">
        <f t="shared" si="32"/>
        <v>11.1</v>
      </c>
      <c r="F54" s="3">
        <f t="shared" si="33"/>
        <v>177.06368875697348</v>
      </c>
      <c r="G54" s="59">
        <f t="shared" si="34"/>
        <v>991868967.89679074</v>
      </c>
      <c r="H54" s="59">
        <f t="shared" si="35"/>
        <v>1063797342.2559701</v>
      </c>
      <c r="I54" s="59">
        <f t="shared" si="36"/>
        <v>333909521.38682187</v>
      </c>
      <c r="J54" s="59">
        <f t="shared" si="37"/>
        <v>2543929754.0773292</v>
      </c>
    </row>
    <row r="55" spans="2:19">
      <c r="B55" s="45">
        <f t="shared" si="29"/>
        <v>0.15</v>
      </c>
      <c r="C55" s="60">
        <f t="shared" si="30"/>
        <v>0.10526315789473684</v>
      </c>
      <c r="D55" s="4">
        <f t="shared" si="31"/>
        <v>0.20117995551794043</v>
      </c>
      <c r="E55" s="3">
        <f t="shared" si="32"/>
        <v>11.1</v>
      </c>
      <c r="F55" s="3">
        <f t="shared" si="33"/>
        <v>180.34439081105018</v>
      </c>
      <c r="G55" s="59">
        <f t="shared" si="34"/>
        <v>751833691.22793698</v>
      </c>
      <c r="H55" s="59">
        <f t="shared" si="35"/>
        <v>943642689.51908183</v>
      </c>
      <c r="I55" s="59">
        <f t="shared" si="36"/>
        <v>228887266.54222673</v>
      </c>
      <c r="J55" s="59">
        <f t="shared" si="37"/>
        <v>2510307722.9911847</v>
      </c>
    </row>
    <row r="56" spans="2:19">
      <c r="B56" s="45">
        <f t="shared" si="29"/>
        <v>0.2</v>
      </c>
      <c r="C56" s="60">
        <f t="shared" si="30"/>
        <v>0.15789473684210525</v>
      </c>
      <c r="D56" s="4">
        <f t="shared" si="31"/>
        <v>0.178545343343645</v>
      </c>
      <c r="E56" s="3">
        <f t="shared" si="32"/>
        <v>11.1</v>
      </c>
      <c r="F56" s="3">
        <f t="shared" si="33"/>
        <v>183.6250928651269</v>
      </c>
      <c r="G56" s="59">
        <f t="shared" si="34"/>
        <v>511798414.55908298</v>
      </c>
      <c r="H56" s="59">
        <f t="shared" si="35"/>
        <v>823488036.78219366</v>
      </c>
      <c r="I56" s="59">
        <f t="shared" si="36"/>
        <v>123865011.69763154</v>
      </c>
      <c r="J56" s="59">
        <f t="shared" si="37"/>
        <v>2476685691.9050398</v>
      </c>
    </row>
    <row r="57" spans="2:19">
      <c r="B57" s="45">
        <f t="shared" si="29"/>
        <v>0.25</v>
      </c>
      <c r="C57" s="60">
        <f t="shared" si="30"/>
        <v>0.21052631578947367</v>
      </c>
      <c r="D57" s="4">
        <f t="shared" si="31"/>
        <v>0.15999999999999998</v>
      </c>
      <c r="E57" s="3">
        <f t="shared" si="32"/>
        <v>11.1</v>
      </c>
      <c r="F57" s="3">
        <f t="shared" si="33"/>
        <v>186.9057949192036</v>
      </c>
      <c r="G57" s="59">
        <f t="shared" si="34"/>
        <v>271763137.89022917</v>
      </c>
      <c r="H57" s="59">
        <f t="shared" si="35"/>
        <v>703333384.04530549</v>
      </c>
      <c r="I57" s="59">
        <f t="shared" si="36"/>
        <v>18842756.85303637</v>
      </c>
      <c r="J57" s="59">
        <f t="shared" si="37"/>
        <v>2443063660.8188953</v>
      </c>
    </row>
    <row r="58" spans="2:19">
      <c r="B58" s="45">
        <f t="shared" si="29"/>
        <v>0.3</v>
      </c>
      <c r="C58" s="60">
        <f t="shared" si="30"/>
        <v>0.26315789473684209</v>
      </c>
      <c r="D58" s="4">
        <f t="shared" si="31"/>
        <v>0.16482530258049782</v>
      </c>
      <c r="E58" s="3">
        <f t="shared" si="32"/>
        <v>9.5</v>
      </c>
      <c r="F58" s="3">
        <f t="shared" si="33"/>
        <v>177.14922865011621</v>
      </c>
      <c r="G58" s="59">
        <f t="shared" si="34"/>
        <v>232457473.04013637</v>
      </c>
      <c r="H58" s="59">
        <f t="shared" si="35"/>
        <v>613840725.91390061</v>
      </c>
      <c r="I58" s="59">
        <f t="shared" si="36"/>
        <v>16769674.583370119</v>
      </c>
      <c r="J58" s="59">
        <f t="shared" si="37"/>
        <v>2316361926.0390568</v>
      </c>
    </row>
    <row r="59" spans="2:19">
      <c r="B59" s="45">
        <f t="shared" si="29"/>
        <v>0.35</v>
      </c>
      <c r="C59" s="60">
        <f t="shared" si="30"/>
        <v>0.31578947368421051</v>
      </c>
      <c r="D59" s="4">
        <f t="shared" si="31"/>
        <v>0.17014727068993116</v>
      </c>
      <c r="E59" s="3">
        <f t="shared" si="32"/>
        <v>7.9</v>
      </c>
      <c r="F59" s="3">
        <f t="shared" si="33"/>
        <v>167.39266238102883</v>
      </c>
      <c r="G59" s="59">
        <f t="shared" si="34"/>
        <v>193151808.19004357</v>
      </c>
      <c r="H59" s="59">
        <f t="shared" si="35"/>
        <v>524348067.78249586</v>
      </c>
      <c r="I59" s="59">
        <f t="shared" si="36"/>
        <v>14696592.313703869</v>
      </c>
      <c r="J59" s="59">
        <f t="shared" si="37"/>
        <v>2189660191.2592182</v>
      </c>
    </row>
    <row r="60" spans="2:19">
      <c r="B60" s="45">
        <f t="shared" si="29"/>
        <v>0.4</v>
      </c>
      <c r="C60" s="60">
        <f t="shared" si="30"/>
        <v>0.36842105263157893</v>
      </c>
      <c r="D60" s="4">
        <f t="shared" si="31"/>
        <v>0.17604674710994853</v>
      </c>
      <c r="E60" s="3">
        <f t="shared" si="32"/>
        <v>6.2999999999999989</v>
      </c>
      <c r="F60" s="3">
        <f t="shared" si="33"/>
        <v>157.63609611194141</v>
      </c>
      <c r="G60" s="59">
        <f t="shared" si="34"/>
        <v>153846143.33995068</v>
      </c>
      <c r="H60" s="59">
        <f t="shared" si="35"/>
        <v>434855409.65109092</v>
      </c>
      <c r="I60" s="59">
        <f t="shared" si="36"/>
        <v>12623510.044037616</v>
      </c>
      <c r="J60" s="59">
        <f t="shared" si="37"/>
        <v>2062958456.4793797</v>
      </c>
    </row>
    <row r="61" spans="2:19">
      <c r="B61" s="45">
        <f t="shared" si="29"/>
        <v>0.45</v>
      </c>
      <c r="C61" s="60">
        <f t="shared" si="30"/>
        <v>0.42105263157894735</v>
      </c>
      <c r="D61" s="4">
        <f t="shared" si="31"/>
        <v>0.18262312633832978</v>
      </c>
      <c r="E61" s="3">
        <f t="shared" si="32"/>
        <v>4.6999999999999993</v>
      </c>
      <c r="F61" s="3">
        <f t="shared" si="33"/>
        <v>147.87952984285403</v>
      </c>
      <c r="G61" s="59">
        <f t="shared" si="34"/>
        <v>114540478.48985788</v>
      </c>
      <c r="H61" s="59">
        <f t="shared" si="35"/>
        <v>345362751.51968604</v>
      </c>
      <c r="I61" s="59">
        <f t="shared" si="36"/>
        <v>10550427.774371365</v>
      </c>
      <c r="J61" s="59">
        <f t="shared" si="37"/>
        <v>1936256721.6995411</v>
      </c>
    </row>
    <row r="62" spans="2:19">
      <c r="B62" s="45">
        <f t="shared" si="29"/>
        <v>0.5</v>
      </c>
      <c r="C62" s="60">
        <f t="shared" si="30"/>
        <v>0.47368421052631576</v>
      </c>
      <c r="D62" s="4">
        <f t="shared" si="31"/>
        <v>0.19</v>
      </c>
      <c r="E62" s="3">
        <f t="shared" si="32"/>
        <v>3.1</v>
      </c>
      <c r="F62" s="3">
        <f t="shared" si="33"/>
        <v>138.12296357376664</v>
      </c>
      <c r="G62" s="59">
        <f t="shared" si="34"/>
        <v>75234813.639765084</v>
      </c>
      <c r="H62" s="59">
        <f t="shared" si="35"/>
        <v>255870093.3882812</v>
      </c>
      <c r="I62" s="59">
        <f t="shared" si="36"/>
        <v>8477345.5047051143</v>
      </c>
      <c r="J62" s="59">
        <f t="shared" si="37"/>
        <v>1809554986.9197025</v>
      </c>
    </row>
    <row r="63" spans="2:19">
      <c r="B63" s="45">
        <f t="shared" si="29"/>
        <v>0.55000000000000004</v>
      </c>
      <c r="C63" s="60">
        <f t="shared" si="30"/>
        <v>0.52631578947368418</v>
      </c>
      <c r="D63" s="4">
        <f t="shared" si="31"/>
        <v>0.19444531230315704</v>
      </c>
      <c r="E63" s="3">
        <f t="shared" si="32"/>
        <v>2.5999999999999996</v>
      </c>
      <c r="F63" s="3">
        <f t="shared" si="33"/>
        <v>122.89599194954269</v>
      </c>
      <c r="G63" s="59">
        <f t="shared" si="34"/>
        <v>62494737.508431502</v>
      </c>
      <c r="H63" s="59">
        <f t="shared" si="35"/>
        <v>217865844.56904829</v>
      </c>
      <c r="I63" s="59">
        <f t="shared" si="36"/>
        <v>7117485.089523036</v>
      </c>
      <c r="J63" s="59">
        <f t="shared" si="37"/>
        <v>1605306500.3754306</v>
      </c>
    </row>
    <row r="64" spans="2:19">
      <c r="B64" s="45">
        <f t="shared" si="29"/>
        <v>0.6</v>
      </c>
      <c r="C64" s="60">
        <f t="shared" si="30"/>
        <v>0.57894736842105254</v>
      </c>
      <c r="D64" s="4">
        <f t="shared" si="31"/>
        <v>0.199506438924511</v>
      </c>
      <c r="E64" s="3">
        <f t="shared" si="32"/>
        <v>2.1000000000000005</v>
      </c>
      <c r="F64" s="3">
        <f t="shared" si="33"/>
        <v>107.66902032531875</v>
      </c>
      <c r="G64" s="59">
        <f t="shared" si="34"/>
        <v>49754661.377097949</v>
      </c>
      <c r="H64" s="59">
        <f t="shared" si="35"/>
        <v>179861595.74981546</v>
      </c>
      <c r="I64" s="59">
        <f t="shared" si="36"/>
        <v>5757624.6743409615</v>
      </c>
      <c r="J64" s="59">
        <f t="shared" si="37"/>
        <v>1401058013.8311591</v>
      </c>
    </row>
    <row r="65" spans="2:10">
      <c r="B65" s="45">
        <f t="shared" si="29"/>
        <v>0.65</v>
      </c>
      <c r="C65" s="60">
        <f t="shared" si="30"/>
        <v>0.63157894736842102</v>
      </c>
      <c r="D65" s="4">
        <f t="shared" si="31"/>
        <v>0.20532086722436099</v>
      </c>
      <c r="E65" s="3">
        <f t="shared" si="32"/>
        <v>1.5999999999999999</v>
      </c>
      <c r="F65" s="3">
        <f t="shared" si="33"/>
        <v>92.442048701094791</v>
      </c>
      <c r="G65" s="59">
        <f t="shared" si="34"/>
        <v>37014585.245764367</v>
      </c>
      <c r="H65" s="59">
        <f t="shared" si="35"/>
        <v>141857346.93058252</v>
      </c>
      <c r="I65" s="59">
        <f t="shared" si="36"/>
        <v>4397764.2591588832</v>
      </c>
      <c r="J65" s="59">
        <f t="shared" si="37"/>
        <v>1196809527.2868872</v>
      </c>
    </row>
    <row r="66" spans="2:10">
      <c r="B66" s="45">
        <f t="shared" si="29"/>
        <v>0.7</v>
      </c>
      <c r="C66" s="60">
        <f t="shared" si="30"/>
        <v>0.68421052631578938</v>
      </c>
      <c r="D66" s="4">
        <f t="shared" si="31"/>
        <v>0.21207030272704525</v>
      </c>
      <c r="E66" s="3">
        <f t="shared" si="32"/>
        <v>1.1000000000000005</v>
      </c>
      <c r="F66" s="3">
        <f t="shared" si="33"/>
        <v>77.21507707687087</v>
      </c>
      <c r="G66" s="59">
        <f t="shared" si="34"/>
        <v>24274509.114430815</v>
      </c>
      <c r="H66" s="59">
        <f t="shared" si="35"/>
        <v>103853098.1113497</v>
      </c>
      <c r="I66" s="59">
        <f t="shared" si="36"/>
        <v>3037903.8439768078</v>
      </c>
      <c r="J66" s="59">
        <f t="shared" si="37"/>
        <v>992561040.74261582</v>
      </c>
    </row>
    <row r="67" spans="2:10">
      <c r="B67" s="45">
        <f t="shared" si="29"/>
        <v>0.75</v>
      </c>
      <c r="C67" s="60">
        <f t="shared" si="30"/>
        <v>0.73684210526315785</v>
      </c>
      <c r="D67" s="4">
        <f t="shared" si="31"/>
        <v>0.21999999999999997</v>
      </c>
      <c r="E67" s="3">
        <f t="shared" si="32"/>
        <v>0.6</v>
      </c>
      <c r="F67" s="3">
        <f t="shared" si="33"/>
        <v>61.988105452646913</v>
      </c>
      <c r="G67" s="59">
        <f t="shared" si="34"/>
        <v>11534432.983097235</v>
      </c>
      <c r="H67" s="59">
        <f t="shared" si="35"/>
        <v>65848849.292116806</v>
      </c>
      <c r="I67" s="59">
        <f t="shared" si="36"/>
        <v>1678043.4287947295</v>
      </c>
      <c r="J67" s="59">
        <f t="shared" si="37"/>
        <v>788312554.19834387</v>
      </c>
    </row>
    <row r="68" spans="2:10">
      <c r="B68" s="45">
        <f t="shared" si="29"/>
        <v>0.8</v>
      </c>
      <c r="C68" s="60">
        <f t="shared" si="30"/>
        <v>0.78947368421052622</v>
      </c>
      <c r="D68" s="4">
        <f t="shared" si="31"/>
        <v>0.22395002030194527</v>
      </c>
      <c r="E68" s="3">
        <f t="shared" si="32"/>
        <v>0.47999999999999987</v>
      </c>
      <c r="F68" s="3">
        <f t="shared" si="33"/>
        <v>51.861062495499205</v>
      </c>
      <c r="G68" s="59">
        <f t="shared" si="34"/>
        <v>9273805.0162072163</v>
      </c>
      <c r="H68" s="59">
        <f t="shared" si="35"/>
        <v>54253893.479183525</v>
      </c>
      <c r="I68" s="59">
        <f t="shared" si="36"/>
        <v>1378321.3526189467</v>
      </c>
      <c r="J68" s="59">
        <f t="shared" si="37"/>
        <v>654344501.53916144</v>
      </c>
    </row>
    <row r="69" spans="2:10">
      <c r="B69" s="45">
        <f t="shared" si="29"/>
        <v>0.85</v>
      </c>
      <c r="C69" s="60">
        <f t="shared" si="30"/>
        <v>0.84210526315789458</v>
      </c>
      <c r="D69" s="4">
        <f t="shared" si="31"/>
        <v>0.22863784961859787</v>
      </c>
      <c r="E69" s="3">
        <f t="shared" si="32"/>
        <v>0.36000000000000004</v>
      </c>
      <c r="F69" s="3">
        <f t="shared" si="33"/>
        <v>41.734019538351525</v>
      </c>
      <c r="G69" s="59">
        <f t="shared" si="34"/>
        <v>7013177.0493172016</v>
      </c>
      <c r="H69" s="59">
        <f t="shared" si="35"/>
        <v>42658937.666250259</v>
      </c>
      <c r="I69" s="59">
        <f t="shared" si="36"/>
        <v>1078599.2764431648</v>
      </c>
      <c r="J69" s="59">
        <f t="shared" si="37"/>
        <v>520376448.87997925</v>
      </c>
    </row>
    <row r="70" spans="2:10">
      <c r="B70" s="45">
        <f t="shared" si="29"/>
        <v>0.9</v>
      </c>
      <c r="C70" s="60">
        <f t="shared" si="30"/>
        <v>0.89473684210526305</v>
      </c>
      <c r="D70" s="4">
        <f t="shared" si="31"/>
        <v>0.23429150158037659</v>
      </c>
      <c r="E70" s="3">
        <f t="shared" si="32"/>
        <v>0.23999999999999994</v>
      </c>
      <c r="F70" s="3">
        <f t="shared" si="33"/>
        <v>31.606976581203817</v>
      </c>
      <c r="G70" s="59">
        <f t="shared" si="34"/>
        <v>4752549.0824271832</v>
      </c>
      <c r="H70" s="59">
        <f t="shared" si="35"/>
        <v>31063981.853316978</v>
      </c>
      <c r="I70" s="59">
        <f t="shared" si="36"/>
        <v>778877.20026738197</v>
      </c>
      <c r="J70" s="59">
        <f t="shared" si="37"/>
        <v>386408396.22079682</v>
      </c>
    </row>
    <row r="71" spans="2:10">
      <c r="B71" s="45">
        <f t="shared" si="29"/>
        <v>0.95</v>
      </c>
      <c r="C71" s="60">
        <f>C47</f>
        <v>0.94736842105263142</v>
      </c>
      <c r="D71" s="4">
        <f t="shared" si="31"/>
        <v>0.24124373418035633</v>
      </c>
      <c r="E71" s="3">
        <f t="shared" si="32"/>
        <v>0.12000000000000011</v>
      </c>
      <c r="F71" s="3">
        <f t="shared" si="33"/>
        <v>21.479933624056137</v>
      </c>
      <c r="G71" s="59">
        <f t="shared" si="34"/>
        <v>2491921.1155371685</v>
      </c>
      <c r="H71" s="59">
        <f t="shared" si="35"/>
        <v>19469026.040383719</v>
      </c>
      <c r="I71" s="59">
        <f t="shared" si="36"/>
        <v>479155.12409160007</v>
      </c>
      <c r="J71" s="59">
        <f t="shared" si="37"/>
        <v>252440343.56161463</v>
      </c>
    </row>
    <row r="72" spans="2:10">
      <c r="B72" s="45">
        <f t="shared" si="29"/>
        <v>1</v>
      </c>
      <c r="C72" s="60">
        <f t="shared" si="30"/>
        <v>0.99999999999999989</v>
      </c>
      <c r="D72" s="4">
        <f t="shared" si="31"/>
        <v>0.25</v>
      </c>
      <c r="E72" s="3">
        <f t="shared" si="32"/>
        <v>0</v>
      </c>
      <c r="F72" s="3">
        <f t="shared" si="33"/>
        <v>11.352890666908433</v>
      </c>
      <c r="G72" s="59">
        <f t="shared" si="34"/>
        <v>231293.14864714985</v>
      </c>
      <c r="H72" s="59">
        <f t="shared" si="35"/>
        <v>7874070.2274504323</v>
      </c>
      <c r="I72" s="59">
        <f t="shared" si="36"/>
        <v>179433.04791581735</v>
      </c>
      <c r="J72" s="59">
        <f t="shared" si="37"/>
        <v>118472290.90243222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3"/>
  <sheetViews>
    <sheetView tabSelected="1" topLeftCell="A7" workbookViewId="0">
      <selection activeCell="I31" sqref="I31"/>
    </sheetView>
  </sheetViews>
  <sheetFormatPr defaultRowHeight="15"/>
  <cols>
    <col min="3" max="3" width="10.5703125" bestFit="1" customWidth="1"/>
    <col min="7" max="10" width="10.5703125" bestFit="1" customWidth="1"/>
    <col min="12" max="12" width="12" bestFit="1" customWidth="1"/>
    <col min="14" max="14" width="12" bestFit="1" customWidth="1"/>
    <col min="15" max="15" width="10.5703125" bestFit="1" customWidth="1"/>
  </cols>
  <sheetData>
    <row r="2" spans="2:20">
      <c r="B2" s="1" t="s">
        <v>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P3" s="1" t="s">
        <v>53</v>
      </c>
      <c r="R3">
        <v>1</v>
      </c>
      <c r="S3" t="s">
        <v>46</v>
      </c>
    </row>
    <row r="4" spans="2:20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16</v>
      </c>
      <c r="H4" t="s">
        <v>16</v>
      </c>
      <c r="I4" t="s">
        <v>17</v>
      </c>
      <c r="J4" t="s">
        <v>18</v>
      </c>
      <c r="K4" t="s">
        <v>18</v>
      </c>
      <c r="L4" t="s">
        <v>19</v>
      </c>
      <c r="M4" t="s">
        <v>18</v>
      </c>
      <c r="N4" t="s">
        <v>20</v>
      </c>
      <c r="P4" t="s">
        <v>52</v>
      </c>
      <c r="R4">
        <v>2</v>
      </c>
      <c r="S4" t="s">
        <v>47</v>
      </c>
    </row>
    <row r="5" spans="2:20">
      <c r="B5">
        <v>0.05</v>
      </c>
      <c r="C5">
        <v>1.9250698501397006</v>
      </c>
      <c r="D5">
        <v>1</v>
      </c>
      <c r="E5" t="s">
        <v>21</v>
      </c>
      <c r="F5">
        <v>0.5</v>
      </c>
      <c r="G5">
        <v>0.5</v>
      </c>
      <c r="H5">
        <v>0.5</v>
      </c>
      <c r="I5">
        <v>1447.6067650097025</v>
      </c>
      <c r="J5">
        <v>7681455580.9267292</v>
      </c>
      <c r="K5">
        <v>7681455580.9267292</v>
      </c>
      <c r="L5" s="47">
        <v>17152702552.539173</v>
      </c>
      <c r="M5">
        <v>2655231266.008985</v>
      </c>
      <c r="N5">
        <v>1292.0872285403536</v>
      </c>
      <c r="P5">
        <f>0.75-F5</f>
        <v>0.25</v>
      </c>
      <c r="R5">
        <v>3</v>
      </c>
      <c r="S5" t="s">
        <v>48</v>
      </c>
    </row>
    <row r="6" spans="2:20">
      <c r="B6">
        <v>7.0000000000000007E-2</v>
      </c>
      <c r="C6">
        <v>1.8895199390398785</v>
      </c>
      <c r="D6">
        <v>1</v>
      </c>
      <c r="E6" t="s">
        <v>21</v>
      </c>
      <c r="F6">
        <v>0.5</v>
      </c>
      <c r="G6">
        <v>0.5</v>
      </c>
      <c r="H6">
        <v>0.5</v>
      </c>
      <c r="I6" s="54">
        <v>180.333</v>
      </c>
      <c r="J6" s="56">
        <v>1169870000</v>
      </c>
      <c r="K6" s="56">
        <v>1169870000</v>
      </c>
      <c r="L6" s="56">
        <v>2640800000</v>
      </c>
      <c r="M6" s="56">
        <v>408800000</v>
      </c>
      <c r="N6">
        <v>156.28440292953599</v>
      </c>
      <c r="P6">
        <f t="shared" ref="P6:P10" si="0">0.75-F6</f>
        <v>0.25</v>
      </c>
      <c r="R6">
        <v>4</v>
      </c>
      <c r="S6" t="s">
        <v>49</v>
      </c>
    </row>
    <row r="7" spans="2:20">
      <c r="B7">
        <v>0.25</v>
      </c>
      <c r="C7">
        <v>2.8001016002032006</v>
      </c>
      <c r="D7">
        <v>0.3</v>
      </c>
      <c r="E7">
        <v>4.0013725457641511</v>
      </c>
      <c r="F7">
        <v>0.34</v>
      </c>
      <c r="G7">
        <v>0.41002988816858021</v>
      </c>
      <c r="H7">
        <v>0.32873282532820286</v>
      </c>
      <c r="I7" s="54">
        <v>188.37</v>
      </c>
      <c r="J7" s="56">
        <v>274400000</v>
      </c>
      <c r="K7" s="56">
        <v>704350000</v>
      </c>
      <c r="L7" s="56">
        <v>2463600000</v>
      </c>
      <c r="M7" s="56">
        <v>18870000</v>
      </c>
      <c r="N7">
        <v>84.977866851913092</v>
      </c>
      <c r="P7">
        <f t="shared" si="0"/>
        <v>0.41</v>
      </c>
    </row>
    <row r="8" spans="2:20">
      <c r="B8">
        <v>0.5</v>
      </c>
      <c r="C8">
        <v>2.1468122936245875</v>
      </c>
      <c r="D8">
        <v>0.24</v>
      </c>
      <c r="E8">
        <v>6.7200108877128066</v>
      </c>
      <c r="F8">
        <v>0.31</v>
      </c>
      <c r="G8">
        <v>0.38649869580913698</v>
      </c>
      <c r="H8">
        <v>0.3240414781728897</v>
      </c>
      <c r="I8">
        <v>138.12296357376664</v>
      </c>
      <c r="J8">
        <v>75234813.639765084</v>
      </c>
      <c r="K8">
        <v>255870093.3882812</v>
      </c>
      <c r="L8" s="47">
        <v>1809554986.9197025</v>
      </c>
      <c r="M8">
        <v>8477345.5047051143</v>
      </c>
      <c r="N8">
        <v>30.021881657931356</v>
      </c>
      <c r="P8">
        <f t="shared" si="0"/>
        <v>0.44</v>
      </c>
    </row>
    <row r="9" spans="2:20">
      <c r="B9">
        <v>0.75</v>
      </c>
      <c r="C9">
        <v>1.4937769875539753</v>
      </c>
      <c r="D9">
        <v>0.21</v>
      </c>
      <c r="E9">
        <v>6.2038591936354734</v>
      </c>
      <c r="F9">
        <v>0.28000000000000003</v>
      </c>
      <c r="G9">
        <v>0.40257796771355664</v>
      </c>
      <c r="H9">
        <v>0.327834346949612</v>
      </c>
      <c r="I9">
        <v>61.988105452646913</v>
      </c>
      <c r="J9">
        <v>11534432.983097235</v>
      </c>
      <c r="K9">
        <v>65848849.292116806</v>
      </c>
      <c r="L9" s="47">
        <v>788312554.19834387</v>
      </c>
      <c r="M9">
        <v>1678043.4287947295</v>
      </c>
      <c r="N9">
        <v>6.9998727386933259</v>
      </c>
      <c r="P9">
        <f t="shared" si="0"/>
        <v>0.47</v>
      </c>
    </row>
    <row r="10" spans="2:20">
      <c r="B10">
        <v>1</v>
      </c>
      <c r="C10">
        <v>0.90601981203962423</v>
      </c>
      <c r="D10">
        <v>0.16</v>
      </c>
      <c r="E10">
        <v>0</v>
      </c>
      <c r="F10">
        <v>0.25</v>
      </c>
      <c r="G10">
        <v>0.49249999999999999</v>
      </c>
      <c r="H10">
        <v>0.35780000000000001</v>
      </c>
      <c r="I10">
        <v>11.352890666908433</v>
      </c>
      <c r="J10">
        <v>231293.14864714985</v>
      </c>
      <c r="K10">
        <v>7874070.2274504323</v>
      </c>
      <c r="L10" s="47">
        <v>118472290.90243222</v>
      </c>
      <c r="M10">
        <v>179433.04791581735</v>
      </c>
      <c r="N10">
        <v>0.76662287964958964</v>
      </c>
      <c r="P10">
        <f t="shared" si="0"/>
        <v>0.5</v>
      </c>
    </row>
    <row r="11" spans="2:20">
      <c r="B11" s="1"/>
    </row>
    <row r="12" spans="2:20">
      <c r="B12" s="1"/>
      <c r="C12" t="s">
        <v>22</v>
      </c>
      <c r="D12">
        <v>35</v>
      </c>
      <c r="E12" t="s">
        <v>23</v>
      </c>
      <c r="F12" t="s">
        <v>72</v>
      </c>
      <c r="G12">
        <f>D12-D13</f>
        <v>33.25</v>
      </c>
    </row>
    <row r="13" spans="2:20">
      <c r="C13" t="s">
        <v>24</v>
      </c>
      <c r="D13">
        <v>1.75</v>
      </c>
      <c r="E13" t="s">
        <v>23</v>
      </c>
    </row>
    <row r="15" spans="2:20">
      <c r="B15" t="s">
        <v>26</v>
      </c>
      <c r="J15" s="2"/>
      <c r="L15" s="2"/>
      <c r="M15" s="3"/>
      <c r="N15" s="4"/>
      <c r="Q15" s="5"/>
      <c r="R15" s="5"/>
    </row>
    <row r="16" spans="2:20">
      <c r="B16" s="6" t="s">
        <v>12</v>
      </c>
      <c r="C16" s="7" t="s">
        <v>27</v>
      </c>
      <c r="D16" s="7" t="s">
        <v>28</v>
      </c>
      <c r="E16" s="8" t="s">
        <v>29</v>
      </c>
      <c r="F16" s="8" t="s">
        <v>30</v>
      </c>
      <c r="G16" s="9" t="s">
        <v>31</v>
      </c>
      <c r="H16" s="9" t="s">
        <v>31</v>
      </c>
      <c r="I16" s="9" t="s">
        <v>32</v>
      </c>
      <c r="J16" s="9" t="s">
        <v>32</v>
      </c>
      <c r="K16" s="7" t="s">
        <v>33</v>
      </c>
      <c r="L16" s="8" t="s">
        <v>10</v>
      </c>
      <c r="M16" s="8" t="s">
        <v>9</v>
      </c>
      <c r="N16" s="8" t="s">
        <v>34</v>
      </c>
      <c r="O16" s="8" t="s">
        <v>35</v>
      </c>
      <c r="P16" s="8" t="s">
        <v>0</v>
      </c>
      <c r="Q16" s="10" t="s">
        <v>36</v>
      </c>
      <c r="R16" s="11" t="s">
        <v>37</v>
      </c>
      <c r="T16" s="1" t="s">
        <v>53</v>
      </c>
    </row>
    <row r="17" spans="2:21">
      <c r="B17" s="12" t="s">
        <v>38</v>
      </c>
      <c r="C17" s="13" t="s">
        <v>39</v>
      </c>
      <c r="D17" s="13" t="s">
        <v>17</v>
      </c>
      <c r="E17" s="14" t="s">
        <v>40</v>
      </c>
      <c r="F17" s="14" t="s">
        <v>40</v>
      </c>
      <c r="G17" s="15" t="s">
        <v>41</v>
      </c>
      <c r="H17" s="15" t="s">
        <v>42</v>
      </c>
      <c r="I17" s="15" t="s">
        <v>41</v>
      </c>
      <c r="J17" s="15" t="s">
        <v>42</v>
      </c>
      <c r="K17" s="13" t="s">
        <v>43</v>
      </c>
      <c r="L17" s="14" t="s">
        <v>44</v>
      </c>
      <c r="M17" s="14" t="s">
        <v>19</v>
      </c>
      <c r="N17" s="14" t="s">
        <v>44</v>
      </c>
      <c r="O17" s="14" t="s">
        <v>44</v>
      </c>
      <c r="P17" s="14" t="s">
        <v>13</v>
      </c>
      <c r="Q17" s="16" t="s">
        <v>13</v>
      </c>
      <c r="R17" s="17" t="s">
        <v>45</v>
      </c>
      <c r="T17" t="s">
        <v>52</v>
      </c>
    </row>
    <row r="18" spans="2:21">
      <c r="B18" s="18">
        <f t="shared" ref="B18:B23" si="1">B5</f>
        <v>0.05</v>
      </c>
      <c r="C18" s="19">
        <f t="shared" ref="C18:C23" si="2">(1/(B$23-B$18))*B18-(B$18/(B$23-B$18))</f>
        <v>0</v>
      </c>
      <c r="D18" s="20">
        <f>I5</f>
        <v>1447.6067650097025</v>
      </c>
      <c r="E18" s="20">
        <f>N5*'[1]Main Page'!C$122/('[1]Main Page'!C$122+1)</f>
        <v>0</v>
      </c>
      <c r="F18" s="20">
        <f t="shared" ref="F18:F23" si="3">N5-E18</f>
        <v>1292.0872285403536</v>
      </c>
      <c r="G18" s="21">
        <v>0</v>
      </c>
      <c r="H18" s="22">
        <f>C5*(G5-F5)</f>
        <v>0</v>
      </c>
      <c r="I18" s="21">
        <v>0</v>
      </c>
      <c r="J18" s="23">
        <f t="shared" ref="J18:J23" si="4">C5*(H5-F5)</f>
        <v>0</v>
      </c>
      <c r="K18" s="20">
        <f>'[1]Main Page'!B127-'[1]Main Page'!B$132</f>
        <v>11.1</v>
      </c>
      <c r="L18" s="48">
        <f t="shared" ref="L18:L23" si="5">M5</f>
        <v>2655231266.008985</v>
      </c>
      <c r="M18" s="24">
        <f t="shared" ref="M18:M23" si="6">L5</f>
        <v>17152702552.539173</v>
      </c>
      <c r="N18" s="48">
        <f t="shared" ref="N18:N23" si="7">K5</f>
        <v>7681455580.9267292</v>
      </c>
      <c r="O18" s="48">
        <f t="shared" ref="O18:O23" si="8">J5</f>
        <v>7681455580.9267292</v>
      </c>
      <c r="P18" s="22">
        <f>C5</f>
        <v>1.9250698501397006</v>
      </c>
      <c r="Q18" s="22">
        <v>0</v>
      </c>
      <c r="R18" s="25" t="str">
        <f>'[1]Main Page'!D127</f>
        <v>cylinder</v>
      </c>
      <c r="T18">
        <v>0.25</v>
      </c>
      <c r="U18">
        <f>Q18/P18+0.25</f>
        <v>0.25</v>
      </c>
    </row>
    <row r="19" spans="2:21">
      <c r="B19" s="26">
        <f t="shared" si="1"/>
        <v>7.0000000000000007E-2</v>
      </c>
      <c r="C19" s="27">
        <f t="shared" si="2"/>
        <v>2.1052631578947371E-2</v>
      </c>
      <c r="D19" s="55">
        <f>I6</f>
        <v>180.333</v>
      </c>
      <c r="E19" s="28">
        <f>N6*'[1]Main Page'!C$122/('[1]Main Page'!C$122+1)</f>
        <v>0</v>
      </c>
      <c r="F19" s="28">
        <f t="shared" si="3"/>
        <v>156.28440292953599</v>
      </c>
      <c r="G19" s="29">
        <v>0</v>
      </c>
      <c r="H19" s="30">
        <f t="shared" ref="H19:H23" si="9">C6*(G6-F6)</f>
        <v>0</v>
      </c>
      <c r="I19" s="29">
        <v>0</v>
      </c>
      <c r="J19" s="31">
        <f t="shared" si="4"/>
        <v>0</v>
      </c>
      <c r="K19" s="28">
        <f>'[1]Main Page'!B128-'[1]Main Page'!B$132</f>
        <v>11.1</v>
      </c>
      <c r="L19" s="57">
        <f t="shared" si="5"/>
        <v>408800000</v>
      </c>
      <c r="M19" s="58">
        <f t="shared" si="6"/>
        <v>2640800000</v>
      </c>
      <c r="N19" s="57">
        <f t="shared" si="7"/>
        <v>1169870000</v>
      </c>
      <c r="O19" s="57">
        <f t="shared" si="8"/>
        <v>1169870000</v>
      </c>
      <c r="P19" s="30">
        <f t="shared" ref="P19:P23" si="10">C6</f>
        <v>1.8895199390398785</v>
      </c>
      <c r="Q19" s="30">
        <v>0</v>
      </c>
      <c r="R19" s="33" t="str">
        <f>'[1]Main Page'!D128</f>
        <v>cylinder</v>
      </c>
      <c r="T19">
        <v>0.25</v>
      </c>
      <c r="U19">
        <f t="shared" ref="U19:U23" si="11">Q19/P19+0.25</f>
        <v>0.25</v>
      </c>
    </row>
    <row r="20" spans="2:21">
      <c r="B20" s="26">
        <f t="shared" si="1"/>
        <v>0.25</v>
      </c>
      <c r="C20" s="27">
        <f t="shared" si="2"/>
        <v>0.21052631578947367</v>
      </c>
      <c r="D20" s="55">
        <f t="shared" ref="D20:D23" si="12">I7</f>
        <v>188.37</v>
      </c>
      <c r="E20" s="28">
        <f>N7*'[1]Main Page'!C$122/('[1]Main Page'!C$122+1)</f>
        <v>0</v>
      </c>
      <c r="F20" s="28">
        <f t="shared" si="3"/>
        <v>84.977866851913092</v>
      </c>
      <c r="G20" s="29">
        <v>0</v>
      </c>
      <c r="H20" s="30">
        <f t="shared" si="9"/>
        <v>0.19609080192289258</v>
      </c>
      <c r="I20" s="29">
        <v>0</v>
      </c>
      <c r="J20" s="31">
        <f t="shared" si="4"/>
        <v>-3.1549233828268214E-2</v>
      </c>
      <c r="K20" s="28">
        <f>'[1]Main Page'!B129-'[1]Main Page'!B$132</f>
        <v>11.1</v>
      </c>
      <c r="L20" s="57">
        <f t="shared" si="5"/>
        <v>18870000</v>
      </c>
      <c r="M20" s="58">
        <f t="shared" si="6"/>
        <v>2463600000</v>
      </c>
      <c r="N20" s="57">
        <f t="shared" si="7"/>
        <v>704350000</v>
      </c>
      <c r="O20" s="57">
        <f t="shared" si="8"/>
        <v>274400000</v>
      </c>
      <c r="P20" s="30">
        <f t="shared" si="10"/>
        <v>2.8001016002032006</v>
      </c>
      <c r="Q20" s="30">
        <f>C7*(0.25-F7)</f>
        <v>-0.25200914401828811</v>
      </c>
      <c r="R20" s="33" t="str">
        <f>'[1]Main Page'!D129</f>
        <v>s818_2702.dat</v>
      </c>
      <c r="T20">
        <f t="shared" ref="T20:T22" si="13">0.5-F7</f>
        <v>0.15999999999999998</v>
      </c>
      <c r="U20">
        <f t="shared" si="11"/>
        <v>0.15999999999999998</v>
      </c>
    </row>
    <row r="21" spans="2:21">
      <c r="B21" s="26">
        <f t="shared" si="1"/>
        <v>0.5</v>
      </c>
      <c r="C21" s="27">
        <f t="shared" si="2"/>
        <v>0.47368421052631576</v>
      </c>
      <c r="D21" s="28">
        <f t="shared" si="12"/>
        <v>138.12296357376664</v>
      </c>
      <c r="E21" s="28">
        <f>N8*'[1]Main Page'!C$122/('[1]Main Page'!C$122+1)</f>
        <v>0</v>
      </c>
      <c r="F21" s="28">
        <f t="shared" si="3"/>
        <v>30.021881657931356</v>
      </c>
      <c r="G21" s="29">
        <v>0</v>
      </c>
      <c r="H21" s="30">
        <f t="shared" si="9"/>
        <v>0.164228340609303</v>
      </c>
      <c r="I21" s="29">
        <v>0</v>
      </c>
      <c r="J21" s="31">
        <f t="shared" si="4"/>
        <v>3.0144417962220917E-2</v>
      </c>
      <c r="K21" s="28">
        <f>'[1]Main Page'!B130-'[1]Main Page'!B$132</f>
        <v>3.1</v>
      </c>
      <c r="L21" s="49">
        <f t="shared" si="5"/>
        <v>8477345.5047051143</v>
      </c>
      <c r="M21" s="32">
        <f t="shared" si="6"/>
        <v>1809554986.9197025</v>
      </c>
      <c r="N21" s="49">
        <f t="shared" si="7"/>
        <v>255870093.3882812</v>
      </c>
      <c r="O21" s="49">
        <f t="shared" si="8"/>
        <v>75234813.639765084</v>
      </c>
      <c r="P21" s="30">
        <f t="shared" si="10"/>
        <v>2.1468122936245875</v>
      </c>
      <c r="Q21" s="30">
        <f>C8*(0.25-F8)</f>
        <v>-0.12880873761747524</v>
      </c>
      <c r="R21" s="33"/>
      <c r="T21">
        <f t="shared" si="13"/>
        <v>0.19</v>
      </c>
      <c r="U21">
        <f t="shared" si="11"/>
        <v>0.19</v>
      </c>
    </row>
    <row r="22" spans="2:21">
      <c r="B22" s="26">
        <f t="shared" si="1"/>
        <v>0.75</v>
      </c>
      <c r="C22" s="27">
        <f t="shared" si="2"/>
        <v>0.73684210526315785</v>
      </c>
      <c r="D22" s="28">
        <f t="shared" si="12"/>
        <v>61.988105452646913</v>
      </c>
      <c r="E22" s="28">
        <f>N9*'[1]Main Page'!C$122/('[1]Main Page'!C$122+1)</f>
        <v>0</v>
      </c>
      <c r="F22" s="28">
        <f t="shared" si="3"/>
        <v>6.9998727386933259</v>
      </c>
      <c r="G22" s="29">
        <v>0</v>
      </c>
      <c r="H22" s="30">
        <f t="shared" si="9"/>
        <v>0.18310414735164504</v>
      </c>
      <c r="I22" s="29">
        <v>0</v>
      </c>
      <c r="J22" s="31">
        <f t="shared" si="4"/>
        <v>7.1453846688003059E-2</v>
      </c>
      <c r="K22" s="28">
        <f>'[1]Main Page'!B131-'[1]Main Page'!B$132</f>
        <v>0.6</v>
      </c>
      <c r="L22" s="49">
        <f t="shared" si="5"/>
        <v>1678043.4287947295</v>
      </c>
      <c r="M22" s="32">
        <f t="shared" si="6"/>
        <v>788312554.19834387</v>
      </c>
      <c r="N22" s="49">
        <f t="shared" si="7"/>
        <v>65848849.292116806</v>
      </c>
      <c r="O22" s="49">
        <f t="shared" si="8"/>
        <v>11534432.983097235</v>
      </c>
      <c r="P22" s="30">
        <f t="shared" si="10"/>
        <v>1.4937769875539753</v>
      </c>
      <c r="Q22" s="30">
        <f>C9*(0.25-F9)</f>
        <v>-4.4813309626619301E-2</v>
      </c>
      <c r="R22" s="33" t="str">
        <f>'[1]Main Page'!D131</f>
        <v>s825_2102.dat</v>
      </c>
      <c r="T22">
        <f t="shared" si="13"/>
        <v>0.21999999999999997</v>
      </c>
      <c r="U22">
        <f t="shared" si="11"/>
        <v>0.21999999999999997</v>
      </c>
    </row>
    <row r="23" spans="2:21">
      <c r="B23" s="34">
        <f t="shared" si="1"/>
        <v>1</v>
      </c>
      <c r="C23" s="35">
        <f t="shared" si="2"/>
        <v>0.99999999999999989</v>
      </c>
      <c r="D23" s="36">
        <f t="shared" si="12"/>
        <v>11.352890666908433</v>
      </c>
      <c r="E23" s="36">
        <f>N10*'[1]Main Page'!C$122/('[1]Main Page'!C$122+1)</f>
        <v>0</v>
      </c>
      <c r="F23" s="36">
        <f t="shared" si="3"/>
        <v>0.76662287964958964</v>
      </c>
      <c r="G23" s="37">
        <v>0</v>
      </c>
      <c r="H23" s="38">
        <f t="shared" si="9"/>
        <v>0.21970980441960886</v>
      </c>
      <c r="I23" s="37">
        <v>0</v>
      </c>
      <c r="J23" s="39">
        <f t="shared" si="4"/>
        <v>9.7668935737871498E-2</v>
      </c>
      <c r="K23" s="36">
        <f>'[1]Main Page'!B132-'[1]Main Page'!B$132</f>
        <v>0</v>
      </c>
      <c r="L23" s="50">
        <f t="shared" si="5"/>
        <v>179433.04791581735</v>
      </c>
      <c r="M23" s="40">
        <f t="shared" si="6"/>
        <v>118472290.90243222</v>
      </c>
      <c r="N23" s="50">
        <f t="shared" si="7"/>
        <v>7874070.2274504323</v>
      </c>
      <c r="O23" s="50">
        <f t="shared" si="8"/>
        <v>231293.14864714985</v>
      </c>
      <c r="P23" s="38">
        <f t="shared" si="10"/>
        <v>0.90601981203962423</v>
      </c>
      <c r="Q23" s="38">
        <f>C10*(0.25-F10)</f>
        <v>0</v>
      </c>
      <c r="R23" s="41" t="str">
        <f>'[1]Main Page'!D132</f>
        <v>s826_2102.dat</v>
      </c>
      <c r="T23">
        <f>0.5-F10</f>
        <v>0.25</v>
      </c>
      <c r="U23">
        <f t="shared" si="11"/>
        <v>0.25</v>
      </c>
    </row>
    <row r="25" spans="2:21">
      <c r="B25" t="s">
        <v>50</v>
      </c>
    </row>
    <row r="26" spans="2:21">
      <c r="B26" s="6" t="s">
        <v>12</v>
      </c>
      <c r="C26" s="7" t="s">
        <v>27</v>
      </c>
      <c r="D26" s="7" t="s">
        <v>28</v>
      </c>
      <c r="E26" s="8" t="s">
        <v>29</v>
      </c>
      <c r="F26" s="8" t="s">
        <v>30</v>
      </c>
      <c r="G26" s="9" t="s">
        <v>31</v>
      </c>
      <c r="H26" s="9" t="s">
        <v>31</v>
      </c>
      <c r="I26" s="9" t="s">
        <v>32</v>
      </c>
      <c r="J26" s="9" t="s">
        <v>32</v>
      </c>
      <c r="K26" s="7" t="s">
        <v>33</v>
      </c>
      <c r="L26" s="8" t="s">
        <v>10</v>
      </c>
      <c r="M26" s="8" t="s">
        <v>9</v>
      </c>
      <c r="N26" s="8" t="s">
        <v>34</v>
      </c>
      <c r="O26" s="8" t="s">
        <v>35</v>
      </c>
      <c r="P26" s="8" t="s">
        <v>0</v>
      </c>
      <c r="Q26" s="10" t="s">
        <v>36</v>
      </c>
      <c r="R26" s="11" t="s">
        <v>37</v>
      </c>
    </row>
    <row r="27" spans="2:21">
      <c r="B27" s="12" t="s">
        <v>38</v>
      </c>
      <c r="C27" s="13" t="s">
        <v>39</v>
      </c>
      <c r="D27" s="13" t="s">
        <v>17</v>
      </c>
      <c r="E27" s="14" t="s">
        <v>40</v>
      </c>
      <c r="F27" s="14" t="s">
        <v>40</v>
      </c>
      <c r="G27" s="15" t="s">
        <v>41</v>
      </c>
      <c r="H27" s="15" t="s">
        <v>42</v>
      </c>
      <c r="I27" s="15" t="s">
        <v>41</v>
      </c>
      <c r="J27" s="15" t="s">
        <v>42</v>
      </c>
      <c r="K27" s="13" t="s">
        <v>43</v>
      </c>
      <c r="L27" s="14" t="s">
        <v>44</v>
      </c>
      <c r="M27" s="14" t="s">
        <v>19</v>
      </c>
      <c r="N27" s="14" t="s">
        <v>44</v>
      </c>
      <c r="O27" s="14" t="s">
        <v>44</v>
      </c>
      <c r="P27" s="14" t="s">
        <v>13</v>
      </c>
      <c r="Q27" s="42" t="s">
        <v>13</v>
      </c>
      <c r="R27" s="43" t="s">
        <v>45</v>
      </c>
    </row>
    <row r="28" spans="2:21">
      <c r="B28" s="18">
        <v>0.05</v>
      </c>
      <c r="C28" s="19">
        <f>(1/(B$23-B$18))*B28-(B$18/(B$23-B$18))</f>
        <v>0</v>
      </c>
      <c r="D28" s="20">
        <f>D18</f>
        <v>1447.6067650097025</v>
      </c>
      <c r="E28" s="20">
        <f t="shared" ref="E28:Q29" si="14">E18</f>
        <v>0</v>
      </c>
      <c r="F28" s="20">
        <f t="shared" si="14"/>
        <v>1292.0872285403536</v>
      </c>
      <c r="G28" s="21">
        <f t="shared" si="14"/>
        <v>0</v>
      </c>
      <c r="H28" s="22">
        <f t="shared" si="14"/>
        <v>0</v>
      </c>
      <c r="I28" s="21">
        <f t="shared" si="14"/>
        <v>0</v>
      </c>
      <c r="J28" s="23">
        <f t="shared" si="14"/>
        <v>0</v>
      </c>
      <c r="K28" s="20">
        <f t="shared" si="14"/>
        <v>11.1</v>
      </c>
      <c r="L28" s="24">
        <f t="shared" si="14"/>
        <v>2655231266.008985</v>
      </c>
      <c r="M28" s="24">
        <f t="shared" si="14"/>
        <v>17152702552.539173</v>
      </c>
      <c r="N28" s="24">
        <f t="shared" si="14"/>
        <v>7681455580.9267292</v>
      </c>
      <c r="O28" s="24">
        <f t="shared" si="14"/>
        <v>7681455580.9267292</v>
      </c>
      <c r="P28" s="22">
        <f t="shared" si="14"/>
        <v>1.9250698501397006</v>
      </c>
      <c r="Q28" s="22">
        <f t="shared" si="14"/>
        <v>0</v>
      </c>
      <c r="R28" s="25" t="str">
        <f>$R$18</f>
        <v>cylinder</v>
      </c>
      <c r="T28">
        <f>T18</f>
        <v>0.25</v>
      </c>
      <c r="U28">
        <f>Q28/P28+0.25</f>
        <v>0.25</v>
      </c>
    </row>
    <row r="29" spans="2:21">
      <c r="B29" s="26">
        <f>B19</f>
        <v>7.0000000000000007E-2</v>
      </c>
      <c r="C29" s="27">
        <f>(1/(B$23-B$18))*B29-(B$18/(B$23-B$18))</f>
        <v>2.1052631578947371E-2</v>
      </c>
      <c r="D29" s="28">
        <f>D19</f>
        <v>180.333</v>
      </c>
      <c r="E29" s="28">
        <f t="shared" si="14"/>
        <v>0</v>
      </c>
      <c r="F29" s="28">
        <f t="shared" si="14"/>
        <v>156.28440292953599</v>
      </c>
      <c r="G29" s="29">
        <f t="shared" si="14"/>
        <v>0</v>
      </c>
      <c r="H29" s="30">
        <f t="shared" si="14"/>
        <v>0</v>
      </c>
      <c r="I29" s="29">
        <f t="shared" si="14"/>
        <v>0</v>
      </c>
      <c r="J29" s="31">
        <f t="shared" si="14"/>
        <v>0</v>
      </c>
      <c r="K29" s="28">
        <f t="shared" si="14"/>
        <v>11.1</v>
      </c>
      <c r="L29" s="32">
        <f t="shared" si="14"/>
        <v>408800000</v>
      </c>
      <c r="M29" s="32">
        <f t="shared" si="14"/>
        <v>2640800000</v>
      </c>
      <c r="N29" s="32">
        <f t="shared" si="14"/>
        <v>1169870000</v>
      </c>
      <c r="O29" s="32">
        <f t="shared" si="14"/>
        <v>1169870000</v>
      </c>
      <c r="P29" s="30">
        <f t="shared" si="14"/>
        <v>1.8895199390398785</v>
      </c>
      <c r="Q29" s="30">
        <f t="shared" si="14"/>
        <v>0</v>
      </c>
      <c r="R29" s="33" t="str">
        <f>$R$18</f>
        <v>cylinder</v>
      </c>
      <c r="T29">
        <f>T19</f>
        <v>0.25</v>
      </c>
      <c r="U29">
        <f t="shared" ref="U29:U48" si="15">Q29/P29+0.25</f>
        <v>0.25</v>
      </c>
    </row>
    <row r="30" spans="2:21">
      <c r="B30" s="26">
        <v>0.1</v>
      </c>
      <c r="C30" s="27">
        <f>(1/(B$23-B$18))*B30-(B$18/(B$23-B$18))</f>
        <v>5.2631578947368411E-2</v>
      </c>
      <c r="D30" s="28">
        <f>D$29+($B30-$B$29)*(D$33-D$29)/($B$33-$B$29)</f>
        <v>181.67250000000001</v>
      </c>
      <c r="E30" s="28">
        <f>E$29+($B30-$B$29)*(E$33-E$29)/($B$33-$B$29)</f>
        <v>0</v>
      </c>
      <c r="F30" s="28">
        <f>F$29+($B30-$B$29)*(F$33-F$29)/($B$33-$B$29)</f>
        <v>144.39998024993218</v>
      </c>
      <c r="G30" s="44">
        <f>G$29+($B30-$B$29)*(G$33-G$29)/($B$33-$B$29)</f>
        <v>0</v>
      </c>
      <c r="H30" s="30">
        <f>H$29+($B30-$B$29)*(H$33-H$29)/($B$33-$B$29)</f>
        <v>3.2681800320482096E-2</v>
      </c>
      <c r="I30" s="29">
        <f t="shared" ref="I30:Q32" si="16">I$29+($B30-$B$29)*(I$33-I$29)/($B$33-$B$29)</f>
        <v>0</v>
      </c>
      <c r="J30" s="31">
        <f t="shared" si="16"/>
        <v>-5.2582056380447023E-3</v>
      </c>
      <c r="K30" s="28">
        <f t="shared" si="16"/>
        <v>11.1</v>
      </c>
      <c r="L30" s="32">
        <f t="shared" si="16"/>
        <v>343811666.66666669</v>
      </c>
      <c r="M30" s="32">
        <f t="shared" si="16"/>
        <v>2611266666.6666665</v>
      </c>
      <c r="N30" s="32">
        <f t="shared" si="16"/>
        <v>1092283333.3333333</v>
      </c>
      <c r="O30" s="32">
        <f t="shared" si="16"/>
        <v>1020625000</v>
      </c>
      <c r="P30" s="30">
        <f t="shared" si="16"/>
        <v>2.0412835492337655</v>
      </c>
      <c r="Q30" s="30">
        <f>Q$29+($B30-$B$29)*(Q$33-Q$29)/($B$33-$B$29)</f>
        <v>-4.2001524003048019E-2</v>
      </c>
      <c r="R30" s="33" t="str">
        <f>$R$18</f>
        <v>cylinder</v>
      </c>
      <c r="T30">
        <f>T$29 + (T$33-T$29)/(C$33-C$29)*(C30-C$29)</f>
        <v>0.23499999999999999</v>
      </c>
      <c r="U30">
        <f t="shared" si="15"/>
        <v>0.22942396389819822</v>
      </c>
    </row>
    <row r="31" spans="2:21">
      <c r="B31" s="26">
        <v>0.15</v>
      </c>
      <c r="C31" s="27">
        <f t="shared" ref="C31:C48" si="17">(1/(B$23-B$18))*B31-(B$18/(B$23-B$18))</f>
        <v>0.10526315789473684</v>
      </c>
      <c r="D31" s="28">
        <f t="shared" ref="D31:H32" si="18">D$29+($B31-$B$29)*(D$33-D$29)/($B$33-$B$29)</f>
        <v>183.905</v>
      </c>
      <c r="E31" s="28">
        <f t="shared" si="18"/>
        <v>0</v>
      </c>
      <c r="F31" s="28">
        <f t="shared" si="18"/>
        <v>124.59260911725914</v>
      </c>
      <c r="G31" s="44">
        <f t="shared" si="18"/>
        <v>0</v>
      </c>
      <c r="H31" s="30">
        <f t="shared" si="18"/>
        <v>8.7151467521285594E-2</v>
      </c>
      <c r="I31" s="29">
        <f t="shared" si="16"/>
        <v>0</v>
      </c>
      <c r="J31" s="31">
        <f t="shared" si="16"/>
        <v>-1.4021881701452538E-2</v>
      </c>
      <c r="K31" s="28">
        <f t="shared" si="16"/>
        <v>11.1</v>
      </c>
      <c r="L31" s="32">
        <f t="shared" si="16"/>
        <v>235497777.77777779</v>
      </c>
      <c r="M31" s="32">
        <f t="shared" si="16"/>
        <v>2562044444.4444447</v>
      </c>
      <c r="N31" s="32">
        <f t="shared" si="16"/>
        <v>962972222.22222233</v>
      </c>
      <c r="O31" s="32">
        <f t="shared" si="16"/>
        <v>771883333.33333337</v>
      </c>
      <c r="P31" s="30">
        <f t="shared" si="16"/>
        <v>2.2942228995569103</v>
      </c>
      <c r="Q31" s="30">
        <f>Q$29+($B31-$B$29)*(Q$33-Q$29)/($B$33-$B$29)</f>
        <v>-0.11200406400812804</v>
      </c>
      <c r="R31" s="33" t="str">
        <f t="shared" ref="R31:R38" si="19">$R$20</f>
        <v>s818_2702.dat</v>
      </c>
      <c r="T31">
        <f t="shared" ref="T31:T32" si="20">T$29 + (T$33-T$29)/(C$33-C$29)*(C31-C$29)</f>
        <v>0.21</v>
      </c>
      <c r="U31">
        <f t="shared" si="15"/>
        <v>0.20117995551794043</v>
      </c>
    </row>
    <row r="32" spans="2:21">
      <c r="B32" s="26">
        <v>0.2</v>
      </c>
      <c r="C32" s="27">
        <f t="shared" si="17"/>
        <v>0.15789473684210525</v>
      </c>
      <c r="D32" s="28">
        <f t="shared" si="18"/>
        <v>186.13750000000002</v>
      </c>
      <c r="E32" s="28">
        <f t="shared" si="18"/>
        <v>0</v>
      </c>
      <c r="F32" s="28">
        <f t="shared" si="18"/>
        <v>104.7852379845861</v>
      </c>
      <c r="G32" s="44">
        <f t="shared" si="18"/>
        <v>0</v>
      </c>
      <c r="H32" s="30">
        <f t="shared" si="18"/>
        <v>0.14162113472208909</v>
      </c>
      <c r="I32" s="29">
        <f t="shared" si="16"/>
        <v>0</v>
      </c>
      <c r="J32" s="31">
        <f t="shared" si="16"/>
        <v>-2.2785557764860378E-2</v>
      </c>
      <c r="K32" s="28">
        <f t="shared" si="16"/>
        <v>11.1</v>
      </c>
      <c r="L32" s="32">
        <f t="shared" si="16"/>
        <v>127183888.8888889</v>
      </c>
      <c r="M32" s="32">
        <f t="shared" si="16"/>
        <v>2512822222.2222223</v>
      </c>
      <c r="N32" s="32">
        <f t="shared" si="16"/>
        <v>833661111.11111116</v>
      </c>
      <c r="O32" s="32">
        <f t="shared" si="16"/>
        <v>523141666.66666663</v>
      </c>
      <c r="P32" s="30">
        <f t="shared" si="16"/>
        <v>2.5471622498800555</v>
      </c>
      <c r="Q32" s="30">
        <f t="shared" si="16"/>
        <v>-0.18200660401320809</v>
      </c>
      <c r="R32" s="33" t="str">
        <f t="shared" si="19"/>
        <v>s818_2702.dat</v>
      </c>
      <c r="T32">
        <f t="shared" si="20"/>
        <v>0.185</v>
      </c>
      <c r="U32">
        <f t="shared" si="15"/>
        <v>0.178545343343645</v>
      </c>
    </row>
    <row r="33" spans="2:21">
      <c r="B33" s="26">
        <v>0.25</v>
      </c>
      <c r="C33" s="27">
        <f t="shared" si="17"/>
        <v>0.21052631578947367</v>
      </c>
      <c r="D33" s="28">
        <f>D20</f>
        <v>188.37</v>
      </c>
      <c r="E33" s="28">
        <f t="shared" ref="E33:P33" si="21">E20</f>
        <v>0</v>
      </c>
      <c r="F33" s="28">
        <f t="shared" si="21"/>
        <v>84.977866851913092</v>
      </c>
      <c r="G33" s="29">
        <f t="shared" si="21"/>
        <v>0</v>
      </c>
      <c r="H33" s="30">
        <f t="shared" si="21"/>
        <v>0.19609080192289258</v>
      </c>
      <c r="I33" s="29">
        <f t="shared" si="21"/>
        <v>0</v>
      </c>
      <c r="J33" s="31">
        <f t="shared" si="21"/>
        <v>-3.1549233828268214E-2</v>
      </c>
      <c r="K33" s="28">
        <f t="shared" si="21"/>
        <v>11.1</v>
      </c>
      <c r="L33" s="32">
        <f t="shared" si="21"/>
        <v>18870000</v>
      </c>
      <c r="M33" s="32">
        <f t="shared" si="21"/>
        <v>2463600000</v>
      </c>
      <c r="N33" s="32">
        <f t="shared" si="21"/>
        <v>704350000</v>
      </c>
      <c r="O33" s="32">
        <f t="shared" si="21"/>
        <v>274400000</v>
      </c>
      <c r="P33" s="30">
        <f t="shared" si="21"/>
        <v>2.8001016002032006</v>
      </c>
      <c r="Q33" s="30">
        <f>Q20</f>
        <v>-0.25200914401828811</v>
      </c>
      <c r="R33" s="33" t="str">
        <f t="shared" si="19"/>
        <v>s818_2702.dat</v>
      </c>
      <c r="T33">
        <f>T20</f>
        <v>0.15999999999999998</v>
      </c>
      <c r="U33">
        <f t="shared" si="15"/>
        <v>0.15999999999999998</v>
      </c>
    </row>
    <row r="34" spans="2:21">
      <c r="B34" s="26">
        <v>0.3</v>
      </c>
      <c r="C34" s="27">
        <f t="shared" si="17"/>
        <v>0.26315789473684209</v>
      </c>
      <c r="D34" s="28">
        <f>D$33+($B34-$B$33)*(D$38-D$33)/($B$38-$B$33)</f>
        <v>178.32059271475333</v>
      </c>
      <c r="E34" s="28">
        <f t="shared" ref="E34:Q37" si="22">E$33+($B34-$B$33)*(E$38-E$33)/($B$38-$B$33)</f>
        <v>0</v>
      </c>
      <c r="F34" s="28">
        <f t="shared" si="22"/>
        <v>73.986669813116748</v>
      </c>
      <c r="G34" s="29">
        <f t="shared" si="22"/>
        <v>0</v>
      </c>
      <c r="H34" s="30">
        <f t="shared" si="22"/>
        <v>0.18971830966017467</v>
      </c>
      <c r="I34" s="29">
        <f t="shared" si="22"/>
        <v>0</v>
      </c>
      <c r="J34" s="31">
        <f t="shared" si="22"/>
        <v>-1.9210503470170389E-2</v>
      </c>
      <c r="K34" s="28">
        <f t="shared" si="22"/>
        <v>9.5</v>
      </c>
      <c r="L34" s="32">
        <f t="shared" si="22"/>
        <v>16791469.100941025</v>
      </c>
      <c r="M34" s="32">
        <f t="shared" si="22"/>
        <v>2332790997.3839407</v>
      </c>
      <c r="N34" s="32">
        <f t="shared" si="22"/>
        <v>614654018.67765629</v>
      </c>
      <c r="O34" s="32">
        <f t="shared" si="22"/>
        <v>234566962.72795302</v>
      </c>
      <c r="P34" s="30">
        <f t="shared" si="22"/>
        <v>2.6694437388874781</v>
      </c>
      <c r="Q34" s="30">
        <f t="shared" si="22"/>
        <v>-0.22736906273812554</v>
      </c>
      <c r="R34" s="33" t="str">
        <f t="shared" si="19"/>
        <v>s818_2702.dat</v>
      </c>
      <c r="U34">
        <f t="shared" si="15"/>
        <v>0.16482530258049782</v>
      </c>
    </row>
    <row r="35" spans="2:21">
      <c r="B35" s="26">
        <v>0.35</v>
      </c>
      <c r="C35" s="27">
        <f t="shared" si="17"/>
        <v>0.31578947368421051</v>
      </c>
      <c r="D35" s="28">
        <f>D$33+($B35-$B$33)*(D$38-D$33)/($B$38-$B$33)</f>
        <v>168.27118542950666</v>
      </c>
      <c r="E35" s="28">
        <f t="shared" si="22"/>
        <v>0</v>
      </c>
      <c r="F35" s="28">
        <f t="shared" si="22"/>
        <v>62.995472774320405</v>
      </c>
      <c r="G35" s="29">
        <f t="shared" si="22"/>
        <v>0</v>
      </c>
      <c r="H35" s="30">
        <f t="shared" si="22"/>
        <v>0.18334581739745676</v>
      </c>
      <c r="I35" s="29">
        <f t="shared" si="22"/>
        <v>0</v>
      </c>
      <c r="J35" s="31">
        <f t="shared" si="22"/>
        <v>-6.8717731120725642E-3</v>
      </c>
      <c r="K35" s="28">
        <f t="shared" si="22"/>
        <v>7.9</v>
      </c>
      <c r="L35" s="32">
        <f t="shared" si="22"/>
        <v>14712938.201882046</v>
      </c>
      <c r="M35" s="32">
        <f t="shared" si="22"/>
        <v>2201981994.7678809</v>
      </c>
      <c r="N35" s="32">
        <f t="shared" si="22"/>
        <v>524958037.35531253</v>
      </c>
      <c r="O35" s="32">
        <f t="shared" si="22"/>
        <v>194733925.45590603</v>
      </c>
      <c r="P35" s="30">
        <f t="shared" si="22"/>
        <v>2.5387858775717556</v>
      </c>
      <c r="Q35" s="30">
        <f t="shared" si="22"/>
        <v>-0.20272898145796298</v>
      </c>
      <c r="R35" s="33" t="str">
        <f t="shared" si="19"/>
        <v>s818_2702.dat</v>
      </c>
      <c r="U35">
        <f t="shared" si="15"/>
        <v>0.17014727068993116</v>
      </c>
    </row>
    <row r="36" spans="2:21">
      <c r="B36" s="26">
        <v>0.4</v>
      </c>
      <c r="C36" s="27">
        <f t="shared" si="17"/>
        <v>0.36842105263157893</v>
      </c>
      <c r="D36" s="28">
        <f>D$33+($B36-$B$33)*(D$38-D$33)/($B$38-$B$33)</f>
        <v>158.22177814425999</v>
      </c>
      <c r="E36" s="28">
        <f t="shared" si="22"/>
        <v>0</v>
      </c>
      <c r="F36" s="28">
        <f t="shared" si="22"/>
        <v>52.004275735524047</v>
      </c>
      <c r="G36" s="29">
        <f t="shared" si="22"/>
        <v>0</v>
      </c>
      <c r="H36" s="30">
        <f t="shared" si="22"/>
        <v>0.17697332513473882</v>
      </c>
      <c r="I36" s="29">
        <f t="shared" si="22"/>
        <v>0</v>
      </c>
      <c r="J36" s="31">
        <f t="shared" si="22"/>
        <v>5.4669572460252711E-3</v>
      </c>
      <c r="K36" s="28">
        <f t="shared" si="22"/>
        <v>6.2999999999999989</v>
      </c>
      <c r="L36" s="32">
        <f t="shared" si="22"/>
        <v>12634407.302823067</v>
      </c>
      <c r="M36" s="32">
        <f t="shared" si="22"/>
        <v>2071172992.1518214</v>
      </c>
      <c r="N36" s="32">
        <f t="shared" si="22"/>
        <v>435262056.0329687</v>
      </c>
      <c r="O36" s="32">
        <f t="shared" si="22"/>
        <v>154900888.18385905</v>
      </c>
      <c r="P36" s="30">
        <f t="shared" si="22"/>
        <v>2.4081280162560326</v>
      </c>
      <c r="Q36" s="30">
        <f t="shared" si="22"/>
        <v>-0.17808890017780038</v>
      </c>
      <c r="R36" s="33" t="str">
        <f t="shared" si="19"/>
        <v>s818_2702.dat</v>
      </c>
      <c r="U36">
        <f t="shared" si="15"/>
        <v>0.17604674710994853</v>
      </c>
    </row>
    <row r="37" spans="2:21">
      <c r="B37" s="26">
        <v>0.45</v>
      </c>
      <c r="C37" s="27">
        <f t="shared" si="17"/>
        <v>0.42105263157894735</v>
      </c>
      <c r="D37" s="28">
        <f>D$33+($B37-$B$33)*(D$38-D$33)/($B$38-$B$33)</f>
        <v>148.17237085901331</v>
      </c>
      <c r="E37" s="28">
        <f t="shared" si="22"/>
        <v>0</v>
      </c>
      <c r="F37" s="28">
        <f t="shared" si="22"/>
        <v>41.013078696727703</v>
      </c>
      <c r="G37" s="29">
        <f t="shared" si="22"/>
        <v>0</v>
      </c>
      <c r="H37" s="30">
        <f t="shared" si="22"/>
        <v>0.17060083287202091</v>
      </c>
      <c r="I37" s="29">
        <f t="shared" si="22"/>
        <v>0</v>
      </c>
      <c r="J37" s="31">
        <f t="shared" si="22"/>
        <v>1.7805687604123099E-2</v>
      </c>
      <c r="K37" s="28">
        <f t="shared" si="22"/>
        <v>4.6999999999999993</v>
      </c>
      <c r="L37" s="32">
        <f t="shared" si="22"/>
        <v>10555876.403764091</v>
      </c>
      <c r="M37" s="32">
        <f t="shared" si="22"/>
        <v>1940363989.5357621</v>
      </c>
      <c r="N37" s="32">
        <f t="shared" si="22"/>
        <v>345566074.71062493</v>
      </c>
      <c r="O37" s="32">
        <f t="shared" si="22"/>
        <v>115067850.91181207</v>
      </c>
      <c r="P37" s="30">
        <f t="shared" si="22"/>
        <v>2.27747015494031</v>
      </c>
      <c r="Q37" s="30">
        <f t="shared" si="22"/>
        <v>-0.15344881889763781</v>
      </c>
      <c r="R37" s="33" t="str">
        <f t="shared" si="19"/>
        <v>s818_2702.dat</v>
      </c>
      <c r="U37">
        <f t="shared" si="15"/>
        <v>0.18262312633832978</v>
      </c>
    </row>
    <row r="38" spans="2:21">
      <c r="B38" s="26">
        <v>0.5</v>
      </c>
      <c r="C38" s="27">
        <f t="shared" si="17"/>
        <v>0.47368421052631576</v>
      </c>
      <c r="D38" s="28">
        <f>D21</f>
        <v>138.12296357376664</v>
      </c>
      <c r="E38" s="28">
        <f t="shared" ref="E38:Q38" si="23">E21</f>
        <v>0</v>
      </c>
      <c r="F38" s="28">
        <f t="shared" si="23"/>
        <v>30.021881657931356</v>
      </c>
      <c r="G38" s="29">
        <f t="shared" si="23"/>
        <v>0</v>
      </c>
      <c r="H38" s="30">
        <f t="shared" si="23"/>
        <v>0.164228340609303</v>
      </c>
      <c r="I38" s="29">
        <f t="shared" si="23"/>
        <v>0</v>
      </c>
      <c r="J38" s="31">
        <f t="shared" si="23"/>
        <v>3.0144417962220917E-2</v>
      </c>
      <c r="K38" s="28">
        <f t="shared" si="23"/>
        <v>3.1</v>
      </c>
      <c r="L38" s="32">
        <f t="shared" si="23"/>
        <v>8477345.5047051143</v>
      </c>
      <c r="M38" s="32">
        <f t="shared" si="23"/>
        <v>1809554986.9197025</v>
      </c>
      <c r="N38" s="32">
        <f t="shared" si="23"/>
        <v>255870093.3882812</v>
      </c>
      <c r="O38" s="32">
        <f t="shared" si="23"/>
        <v>75234813.639765084</v>
      </c>
      <c r="P38" s="30">
        <f t="shared" si="23"/>
        <v>2.1468122936245875</v>
      </c>
      <c r="Q38" s="30">
        <f t="shared" si="23"/>
        <v>-0.12880873761747524</v>
      </c>
      <c r="R38" s="33" t="str">
        <f t="shared" si="19"/>
        <v>s818_2702.dat</v>
      </c>
      <c r="T38">
        <f>T21</f>
        <v>0.19</v>
      </c>
      <c r="U38">
        <f t="shared" si="15"/>
        <v>0.19</v>
      </c>
    </row>
    <row r="39" spans="2:21">
      <c r="B39" s="26">
        <v>0.55000000000000004</v>
      </c>
      <c r="C39" s="27">
        <f t="shared" si="17"/>
        <v>0.52631578947368418</v>
      </c>
      <c r="D39" s="28">
        <f>D$38+($B39-$B$38)*(D$43-D$38)/($B$43-$B$38)</f>
        <v>122.89599194954269</v>
      </c>
      <c r="E39" s="28">
        <f t="shared" ref="E39:Q42" si="24">E$38+($B39-$B$38)*(E$43-E$38)/($B$43-$B$38)</f>
        <v>0</v>
      </c>
      <c r="F39" s="28">
        <f t="shared" si="24"/>
        <v>25.417479874083746</v>
      </c>
      <c r="G39" s="29">
        <f t="shared" si="24"/>
        <v>0</v>
      </c>
      <c r="H39" s="30">
        <f t="shared" si="24"/>
        <v>0.16800350195777142</v>
      </c>
      <c r="I39" s="29">
        <f t="shared" si="24"/>
        <v>0</v>
      </c>
      <c r="J39" s="31">
        <f t="shared" si="24"/>
        <v>3.8406303707377354E-2</v>
      </c>
      <c r="K39" s="28">
        <f t="shared" si="24"/>
        <v>2.5999999999999996</v>
      </c>
      <c r="L39" s="32">
        <f t="shared" si="24"/>
        <v>7117485.089523036</v>
      </c>
      <c r="M39" s="32">
        <f t="shared" si="24"/>
        <v>1605306500.3754306</v>
      </c>
      <c r="N39" s="32">
        <f t="shared" si="24"/>
        <v>217865844.56904829</v>
      </c>
      <c r="O39" s="32">
        <f t="shared" si="24"/>
        <v>62494737.508431502</v>
      </c>
      <c r="P39" s="30">
        <f t="shared" si="24"/>
        <v>2.0162052324104649</v>
      </c>
      <c r="Q39" s="30">
        <f t="shared" si="24"/>
        <v>-0.11200965201930405</v>
      </c>
      <c r="R39" s="33" t="str">
        <f t="shared" ref="R39:R45" si="25">$R$22</f>
        <v>s825_2102.dat</v>
      </c>
      <c r="U39">
        <f t="shared" si="15"/>
        <v>0.19444531230315704</v>
      </c>
    </row>
    <row r="40" spans="2:21">
      <c r="B40" s="26">
        <v>0.6</v>
      </c>
      <c r="C40" s="27">
        <f t="shared" si="17"/>
        <v>0.57894736842105254</v>
      </c>
      <c r="D40" s="28">
        <f>D$38+($B40-$B$38)*(D$43-D$38)/($B$43-$B$38)</f>
        <v>107.66902032531875</v>
      </c>
      <c r="E40" s="28">
        <f t="shared" si="24"/>
        <v>0</v>
      </c>
      <c r="F40" s="28">
        <f t="shared" si="24"/>
        <v>20.813078090236147</v>
      </c>
      <c r="G40" s="29">
        <f t="shared" si="24"/>
        <v>0</v>
      </c>
      <c r="H40" s="30">
        <f t="shared" si="24"/>
        <v>0.17177866330623981</v>
      </c>
      <c r="I40" s="29">
        <f t="shared" si="24"/>
        <v>0</v>
      </c>
      <c r="J40" s="31">
        <f t="shared" si="24"/>
        <v>4.6668189452533773E-2</v>
      </c>
      <c r="K40" s="28">
        <f t="shared" si="24"/>
        <v>2.1000000000000005</v>
      </c>
      <c r="L40" s="32">
        <f t="shared" si="24"/>
        <v>5757624.6743409615</v>
      </c>
      <c r="M40" s="32">
        <f t="shared" si="24"/>
        <v>1401058013.8311591</v>
      </c>
      <c r="N40" s="32">
        <f t="shared" si="24"/>
        <v>179861595.74981546</v>
      </c>
      <c r="O40" s="32">
        <f t="shared" si="24"/>
        <v>49754661.377097949</v>
      </c>
      <c r="P40" s="30">
        <f t="shared" si="24"/>
        <v>1.8855981711963428</v>
      </c>
      <c r="Q40" s="30">
        <f t="shared" si="24"/>
        <v>-9.5210566421132875E-2</v>
      </c>
      <c r="R40" s="33" t="str">
        <f t="shared" si="25"/>
        <v>s825_2102.dat</v>
      </c>
      <c r="U40">
        <f t="shared" si="15"/>
        <v>0.199506438924511</v>
      </c>
    </row>
    <row r="41" spans="2:21">
      <c r="B41" s="26">
        <v>0.65</v>
      </c>
      <c r="C41" s="27">
        <f t="shared" si="17"/>
        <v>0.63157894736842102</v>
      </c>
      <c r="D41" s="28">
        <f>D$38+($B41-$B$38)*(D$43-D$38)/($B$43-$B$38)</f>
        <v>92.442048701094791</v>
      </c>
      <c r="E41" s="28">
        <f t="shared" si="24"/>
        <v>0</v>
      </c>
      <c r="F41" s="28">
        <f t="shared" si="24"/>
        <v>16.208676306388536</v>
      </c>
      <c r="G41" s="29">
        <f t="shared" si="24"/>
        <v>0</v>
      </c>
      <c r="H41" s="30">
        <f t="shared" si="24"/>
        <v>0.17555382465470823</v>
      </c>
      <c r="I41" s="29">
        <f t="shared" si="24"/>
        <v>0</v>
      </c>
      <c r="J41" s="31">
        <f t="shared" si="24"/>
        <v>5.4930075197690206E-2</v>
      </c>
      <c r="K41" s="28">
        <f t="shared" si="24"/>
        <v>1.5999999999999999</v>
      </c>
      <c r="L41" s="32">
        <f t="shared" si="24"/>
        <v>4397764.2591588832</v>
      </c>
      <c r="M41" s="32">
        <f t="shared" si="24"/>
        <v>1196809527.2868872</v>
      </c>
      <c r="N41" s="32">
        <f t="shared" si="24"/>
        <v>141857346.93058252</v>
      </c>
      <c r="O41" s="32">
        <f t="shared" si="24"/>
        <v>37014585.245764367</v>
      </c>
      <c r="P41" s="30">
        <f t="shared" si="24"/>
        <v>1.7549911099822202</v>
      </c>
      <c r="Q41" s="30">
        <f t="shared" si="24"/>
        <v>-7.8411480822961677E-2</v>
      </c>
      <c r="R41" s="33" t="str">
        <f t="shared" si="25"/>
        <v>s825_2102.dat</v>
      </c>
      <c r="U41">
        <f t="shared" si="15"/>
        <v>0.20532086722436099</v>
      </c>
    </row>
    <row r="42" spans="2:21">
      <c r="B42" s="26">
        <v>0.7</v>
      </c>
      <c r="C42" s="27">
        <f t="shared" si="17"/>
        <v>0.68421052631578938</v>
      </c>
      <c r="D42" s="28">
        <f>D$38+($B42-$B$38)*(D$43-D$38)/($B$43-$B$38)</f>
        <v>77.21507707687087</v>
      </c>
      <c r="E42" s="28">
        <f t="shared" si="24"/>
        <v>0</v>
      </c>
      <c r="F42" s="28">
        <f t="shared" si="24"/>
        <v>11.604274522540937</v>
      </c>
      <c r="G42" s="29">
        <f t="shared" si="24"/>
        <v>0</v>
      </c>
      <c r="H42" s="30">
        <f t="shared" si="24"/>
        <v>0.17932898600317662</v>
      </c>
      <c r="I42" s="29">
        <f t="shared" si="24"/>
        <v>0</v>
      </c>
      <c r="J42" s="31">
        <f t="shared" si="24"/>
        <v>6.3191960942846626E-2</v>
      </c>
      <c r="K42" s="28">
        <f t="shared" si="24"/>
        <v>1.1000000000000005</v>
      </c>
      <c r="L42" s="32">
        <f t="shared" si="24"/>
        <v>3037903.8439768078</v>
      </c>
      <c r="M42" s="32">
        <f t="shared" si="24"/>
        <v>992561040.74261582</v>
      </c>
      <c r="N42" s="32">
        <f t="shared" si="24"/>
        <v>103853098.1113497</v>
      </c>
      <c r="O42" s="32">
        <f t="shared" si="24"/>
        <v>24274509.114430815</v>
      </c>
      <c r="P42" s="30">
        <f t="shared" si="24"/>
        <v>1.6243840487680978</v>
      </c>
      <c r="Q42" s="30">
        <f t="shared" si="24"/>
        <v>-6.1612395224790506E-2</v>
      </c>
      <c r="R42" s="33" t="str">
        <f t="shared" si="25"/>
        <v>s825_2102.dat</v>
      </c>
      <c r="U42">
        <f t="shared" si="15"/>
        <v>0.21207030272704525</v>
      </c>
    </row>
    <row r="43" spans="2:21">
      <c r="B43" s="26">
        <v>0.75</v>
      </c>
      <c r="C43" s="27">
        <f t="shared" si="17"/>
        <v>0.73684210526315785</v>
      </c>
      <c r="D43" s="28">
        <f>D22</f>
        <v>61.988105452646913</v>
      </c>
      <c r="E43" s="28">
        <f t="shared" ref="E43:Q43" si="26">E22</f>
        <v>0</v>
      </c>
      <c r="F43" s="28">
        <f t="shared" si="26"/>
        <v>6.9998727386933259</v>
      </c>
      <c r="G43" s="29">
        <f t="shared" si="26"/>
        <v>0</v>
      </c>
      <c r="H43" s="30">
        <f t="shared" si="26"/>
        <v>0.18310414735164504</v>
      </c>
      <c r="I43" s="29">
        <f t="shared" si="26"/>
        <v>0</v>
      </c>
      <c r="J43" s="31">
        <f t="shared" si="26"/>
        <v>7.1453846688003059E-2</v>
      </c>
      <c r="K43" s="28">
        <f t="shared" si="26"/>
        <v>0.6</v>
      </c>
      <c r="L43" s="32">
        <f t="shared" si="26"/>
        <v>1678043.4287947295</v>
      </c>
      <c r="M43" s="32">
        <f t="shared" si="26"/>
        <v>788312554.19834387</v>
      </c>
      <c r="N43" s="32">
        <f t="shared" si="26"/>
        <v>65848849.292116806</v>
      </c>
      <c r="O43" s="32">
        <f t="shared" si="26"/>
        <v>11534432.983097235</v>
      </c>
      <c r="P43" s="30">
        <f t="shared" si="26"/>
        <v>1.4937769875539753</v>
      </c>
      <c r="Q43" s="30">
        <f t="shared" si="26"/>
        <v>-4.4813309626619301E-2</v>
      </c>
      <c r="R43" s="33" t="str">
        <f t="shared" si="25"/>
        <v>s825_2102.dat</v>
      </c>
      <c r="T43">
        <f>T22</f>
        <v>0.21999999999999997</v>
      </c>
      <c r="U43">
        <f t="shared" si="15"/>
        <v>0.21999999999999997</v>
      </c>
    </row>
    <row r="44" spans="2:21">
      <c r="B44" s="26">
        <v>0.8</v>
      </c>
      <c r="C44" s="27">
        <f t="shared" si="17"/>
        <v>0.78947368421052622</v>
      </c>
      <c r="D44" s="28">
        <f>D$43+($B44-$B$43)*(D$48-D$43)/($B$48-$B$43)</f>
        <v>51.861062495499205</v>
      </c>
      <c r="E44" s="28">
        <f t="shared" ref="E44:Q47" si="27">E$43+($B44-$B$43)*(E$48-E$43)/($B$48-$B$43)</f>
        <v>0</v>
      </c>
      <c r="F44" s="28">
        <f t="shared" si="27"/>
        <v>5.7532227668845772</v>
      </c>
      <c r="G44" s="29">
        <f t="shared" si="27"/>
        <v>0</v>
      </c>
      <c r="H44" s="30">
        <f t="shared" si="27"/>
        <v>0.19042527876523782</v>
      </c>
      <c r="I44" s="29">
        <f t="shared" si="27"/>
        <v>0</v>
      </c>
      <c r="J44" s="31">
        <f t="shared" si="27"/>
        <v>7.6696864497976747E-2</v>
      </c>
      <c r="K44" s="28">
        <f t="shared" si="27"/>
        <v>0.47999999999999987</v>
      </c>
      <c r="L44" s="32">
        <f t="shared" si="27"/>
        <v>1378321.3526189467</v>
      </c>
      <c r="M44" s="32">
        <f t="shared" si="27"/>
        <v>654344501.53916144</v>
      </c>
      <c r="N44" s="32">
        <f t="shared" si="27"/>
        <v>54253893.479183525</v>
      </c>
      <c r="O44" s="32">
        <f t="shared" si="27"/>
        <v>9273805.0162072163</v>
      </c>
      <c r="P44" s="30">
        <f t="shared" si="27"/>
        <v>1.3762255524511049</v>
      </c>
      <c r="Q44" s="30">
        <f t="shared" si="27"/>
        <v>-3.5850647701295431E-2</v>
      </c>
      <c r="R44" s="33" t="str">
        <f t="shared" si="25"/>
        <v>s825_2102.dat</v>
      </c>
      <c r="U44">
        <f t="shared" si="15"/>
        <v>0.22395002030194527</v>
      </c>
    </row>
    <row r="45" spans="2:21">
      <c r="B45" s="26">
        <v>0.85</v>
      </c>
      <c r="C45" s="27">
        <f t="shared" si="17"/>
        <v>0.84210526315789458</v>
      </c>
      <c r="D45" s="28">
        <f>D$43+($B45-$B$43)*(D$48-D$43)/($B$48-$B$43)</f>
        <v>41.734019538351525</v>
      </c>
      <c r="E45" s="28">
        <f t="shared" si="27"/>
        <v>0</v>
      </c>
      <c r="F45" s="28">
        <f t="shared" si="27"/>
        <v>4.5065727950758321</v>
      </c>
      <c r="G45" s="29">
        <f t="shared" si="27"/>
        <v>0</v>
      </c>
      <c r="H45" s="30">
        <f t="shared" si="27"/>
        <v>0.19774641017883057</v>
      </c>
      <c r="I45" s="29">
        <f t="shared" si="27"/>
        <v>0</v>
      </c>
      <c r="J45" s="31">
        <f t="shared" si="27"/>
        <v>8.1939882307950435E-2</v>
      </c>
      <c r="K45" s="28">
        <f t="shared" si="27"/>
        <v>0.36000000000000004</v>
      </c>
      <c r="L45" s="32">
        <f t="shared" si="27"/>
        <v>1078599.2764431648</v>
      </c>
      <c r="M45" s="32">
        <f t="shared" si="27"/>
        <v>520376448.87997925</v>
      </c>
      <c r="N45" s="32">
        <f t="shared" si="27"/>
        <v>42658937.666250259</v>
      </c>
      <c r="O45" s="32">
        <f t="shared" si="27"/>
        <v>7013177.0493172016</v>
      </c>
      <c r="P45" s="30">
        <f t="shared" si="27"/>
        <v>1.258674117348235</v>
      </c>
      <c r="Q45" s="30">
        <f t="shared" si="27"/>
        <v>-2.6887985775971585E-2</v>
      </c>
      <c r="R45" s="33" t="str">
        <f t="shared" si="25"/>
        <v>s825_2102.dat</v>
      </c>
      <c r="U45">
        <f t="shared" si="15"/>
        <v>0.22863784961859787</v>
      </c>
    </row>
    <row r="46" spans="2:21">
      <c r="B46" s="26">
        <v>0.9</v>
      </c>
      <c r="C46" s="27">
        <f t="shared" si="17"/>
        <v>0.89473684210526305</v>
      </c>
      <c r="D46" s="28">
        <f>D$43+($B46-$B$43)*(D$48-D$43)/($B$48-$B$43)</f>
        <v>31.606976581203817</v>
      </c>
      <c r="E46" s="28">
        <f t="shared" si="27"/>
        <v>0</v>
      </c>
      <c r="F46" s="28">
        <f t="shared" si="27"/>
        <v>3.2599228232670834</v>
      </c>
      <c r="G46" s="29">
        <f t="shared" si="27"/>
        <v>0</v>
      </c>
      <c r="H46" s="30">
        <f t="shared" si="27"/>
        <v>0.20506754159242332</v>
      </c>
      <c r="I46" s="29">
        <f t="shared" si="27"/>
        <v>0</v>
      </c>
      <c r="J46" s="31">
        <f t="shared" si="27"/>
        <v>8.7182900117924123E-2</v>
      </c>
      <c r="K46" s="28">
        <f t="shared" si="27"/>
        <v>0.23999999999999994</v>
      </c>
      <c r="L46" s="32">
        <f t="shared" si="27"/>
        <v>778877.20026738197</v>
      </c>
      <c r="M46" s="32">
        <f t="shared" si="27"/>
        <v>386408396.22079682</v>
      </c>
      <c r="N46" s="32">
        <f t="shared" si="27"/>
        <v>31063981.853316978</v>
      </c>
      <c r="O46" s="32">
        <f t="shared" si="27"/>
        <v>4752549.0824271832</v>
      </c>
      <c r="P46" s="30">
        <f t="shared" si="27"/>
        <v>1.1411226822453646</v>
      </c>
      <c r="Q46" s="30">
        <f t="shared" si="27"/>
        <v>-1.7925323850647715E-2</v>
      </c>
      <c r="R46" s="33" t="str">
        <f>$R$23</f>
        <v>s826_2102.dat</v>
      </c>
      <c r="U46">
        <f t="shared" si="15"/>
        <v>0.23429150158037659</v>
      </c>
    </row>
    <row r="47" spans="2:21">
      <c r="B47" s="26">
        <v>0.95</v>
      </c>
      <c r="C47" s="27">
        <f t="shared" si="17"/>
        <v>0.94736842105263142</v>
      </c>
      <c r="D47" s="28">
        <f>D$43+($B47-$B$43)*(D$48-D$43)/($B$48-$B$43)</f>
        <v>21.479933624056137</v>
      </c>
      <c r="E47" s="28">
        <f t="shared" si="27"/>
        <v>0</v>
      </c>
      <c r="F47" s="28">
        <f t="shared" si="27"/>
        <v>2.0132728514583382</v>
      </c>
      <c r="G47" s="29">
        <f t="shared" si="27"/>
        <v>0</v>
      </c>
      <c r="H47" s="30">
        <f t="shared" si="27"/>
        <v>0.21238867300601608</v>
      </c>
      <c r="I47" s="29">
        <f t="shared" si="27"/>
        <v>0</v>
      </c>
      <c r="J47" s="31">
        <f t="shared" si="27"/>
        <v>9.242591792789781E-2</v>
      </c>
      <c r="K47" s="28">
        <f t="shared" si="27"/>
        <v>0.12000000000000011</v>
      </c>
      <c r="L47" s="32">
        <f t="shared" si="27"/>
        <v>479155.12409160007</v>
      </c>
      <c r="M47" s="32">
        <f t="shared" si="27"/>
        <v>252440343.56161463</v>
      </c>
      <c r="N47" s="32">
        <f t="shared" si="27"/>
        <v>19469026.040383719</v>
      </c>
      <c r="O47" s="32">
        <f t="shared" si="27"/>
        <v>2491921.1155371685</v>
      </c>
      <c r="P47" s="30">
        <f t="shared" si="27"/>
        <v>1.0235712471424945</v>
      </c>
      <c r="Q47" s="30">
        <f t="shared" si="27"/>
        <v>-8.9626619253238698E-3</v>
      </c>
      <c r="R47" s="33" t="str">
        <f>$R$23</f>
        <v>s826_2102.dat</v>
      </c>
      <c r="U47">
        <f t="shared" si="15"/>
        <v>0.24124373418035633</v>
      </c>
    </row>
    <row r="48" spans="2:21">
      <c r="B48" s="34">
        <v>1</v>
      </c>
      <c r="C48" s="35">
        <f t="shared" si="17"/>
        <v>0.99999999999999989</v>
      </c>
      <c r="D48" s="36">
        <f>D23</f>
        <v>11.352890666908433</v>
      </c>
      <c r="E48" s="36">
        <f t="shared" ref="E48:Q48" si="28">E23</f>
        <v>0</v>
      </c>
      <c r="F48" s="36">
        <f t="shared" si="28"/>
        <v>0.76662287964958964</v>
      </c>
      <c r="G48" s="37">
        <f t="shared" si="28"/>
        <v>0</v>
      </c>
      <c r="H48" s="38">
        <f t="shared" si="28"/>
        <v>0.21970980441960886</v>
      </c>
      <c r="I48" s="37">
        <f t="shared" si="28"/>
        <v>0</v>
      </c>
      <c r="J48" s="39">
        <f t="shared" si="28"/>
        <v>9.7668935737871498E-2</v>
      </c>
      <c r="K48" s="36">
        <f t="shared" si="28"/>
        <v>0</v>
      </c>
      <c r="L48" s="40">
        <f t="shared" si="28"/>
        <v>179433.04791581735</v>
      </c>
      <c r="M48" s="40">
        <f t="shared" si="28"/>
        <v>118472290.90243222</v>
      </c>
      <c r="N48" s="40">
        <f t="shared" si="28"/>
        <v>7874070.2274504323</v>
      </c>
      <c r="O48" s="40">
        <f t="shared" si="28"/>
        <v>231293.14864714985</v>
      </c>
      <c r="P48" s="38">
        <f t="shared" si="28"/>
        <v>0.90601981203962423</v>
      </c>
      <c r="Q48" s="38">
        <f t="shared" si="28"/>
        <v>0</v>
      </c>
      <c r="R48" s="41" t="str">
        <f>$R$23</f>
        <v>s826_2102.dat</v>
      </c>
      <c r="T48">
        <f>T23</f>
        <v>0.25</v>
      </c>
      <c r="U48">
        <f t="shared" si="15"/>
        <v>0.25</v>
      </c>
    </row>
    <row r="50" spans="2:19">
      <c r="C50" t="s">
        <v>51</v>
      </c>
      <c r="D50" t="s">
        <v>53</v>
      </c>
      <c r="E50" t="s">
        <v>57</v>
      </c>
      <c r="F50" t="s">
        <v>54</v>
      </c>
      <c r="G50" t="s">
        <v>55</v>
      </c>
      <c r="H50" t="s">
        <v>58</v>
      </c>
      <c r="I50" t="s">
        <v>56</v>
      </c>
      <c r="J50" t="s">
        <v>59</v>
      </c>
      <c r="K50" t="s">
        <v>60</v>
      </c>
      <c r="L50" t="s">
        <v>61</v>
      </c>
      <c r="M50" t="s">
        <v>64</v>
      </c>
      <c r="N50" t="s">
        <v>65</v>
      </c>
      <c r="O50" t="s">
        <v>66</v>
      </c>
      <c r="P50" t="s">
        <v>67</v>
      </c>
      <c r="Q50" t="s">
        <v>68</v>
      </c>
      <c r="R50" t="s">
        <v>69</v>
      </c>
      <c r="S50" t="s">
        <v>70</v>
      </c>
    </row>
    <row r="51" spans="2:19">
      <c r="C51" t="s">
        <v>52</v>
      </c>
      <c r="D51" t="s">
        <v>52</v>
      </c>
      <c r="E51" t="s">
        <v>62</v>
      </c>
      <c r="F51" t="s">
        <v>17</v>
      </c>
      <c r="G51" t="s">
        <v>63</v>
      </c>
      <c r="H51" t="s">
        <v>63</v>
      </c>
      <c r="I51" t="s">
        <v>63</v>
      </c>
      <c r="J51" t="s">
        <v>19</v>
      </c>
      <c r="K51" t="s">
        <v>52</v>
      </c>
      <c r="L51" t="s">
        <v>71</v>
      </c>
      <c r="M51" t="s">
        <v>71</v>
      </c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</row>
    <row r="52" spans="2:19">
      <c r="B52" s="45">
        <f>B28</f>
        <v>0.05</v>
      </c>
      <c r="C52" s="4">
        <f>C28</f>
        <v>0</v>
      </c>
      <c r="D52" s="4">
        <f>Q28/P28+0.25</f>
        <v>0.25</v>
      </c>
      <c r="E52" s="3">
        <f>K28</f>
        <v>11.1</v>
      </c>
      <c r="F52" s="3">
        <f>D28</f>
        <v>1447.6067650097025</v>
      </c>
      <c r="G52" s="59">
        <f>O28</f>
        <v>7681455580.9267292</v>
      </c>
      <c r="H52" s="59">
        <f>N28</f>
        <v>7681455580.9267292</v>
      </c>
      <c r="I52" s="59">
        <f>L28</f>
        <v>2655231266.008985</v>
      </c>
      <c r="J52" s="59">
        <f>M28</f>
        <v>17152702552.539173</v>
      </c>
    </row>
    <row r="53" spans="2:19">
      <c r="B53" s="45">
        <f t="shared" ref="B53:C68" si="29">B29</f>
        <v>7.0000000000000007E-2</v>
      </c>
      <c r="C53" s="4">
        <f t="shared" si="29"/>
        <v>2.1052631578947371E-2</v>
      </c>
      <c r="D53" s="4">
        <f t="shared" ref="D53:D72" si="30">Q29/P29+0.25</f>
        <v>0.25</v>
      </c>
      <c r="E53" s="3">
        <f t="shared" ref="E53:E72" si="31">K29</f>
        <v>11.1</v>
      </c>
      <c r="F53" s="3">
        <f t="shared" ref="F53:F72" si="32">D29</f>
        <v>180.333</v>
      </c>
      <c r="G53" s="59">
        <f t="shared" ref="G53:G72" si="33">O29</f>
        <v>1169870000</v>
      </c>
      <c r="H53" s="59">
        <f t="shared" ref="H53:H72" si="34">N29</f>
        <v>1169870000</v>
      </c>
      <c r="I53" s="59">
        <f t="shared" ref="I53:I72" si="35">L29</f>
        <v>408800000</v>
      </c>
      <c r="J53" s="59">
        <f t="shared" ref="J53:J72" si="36">M29</f>
        <v>2640800000</v>
      </c>
    </row>
    <row r="54" spans="2:19">
      <c r="B54" s="45">
        <f t="shared" si="29"/>
        <v>0.1</v>
      </c>
      <c r="C54" s="4">
        <f t="shared" si="29"/>
        <v>5.2631578947368411E-2</v>
      </c>
      <c r="D54" s="4">
        <f t="shared" si="30"/>
        <v>0.22942396389819822</v>
      </c>
      <c r="E54" s="3">
        <f t="shared" si="31"/>
        <v>11.1</v>
      </c>
      <c r="F54" s="3">
        <f t="shared" si="32"/>
        <v>181.67250000000001</v>
      </c>
      <c r="G54" s="59">
        <f t="shared" si="33"/>
        <v>1020625000</v>
      </c>
      <c r="H54" s="59">
        <f t="shared" si="34"/>
        <v>1092283333.3333333</v>
      </c>
      <c r="I54" s="59">
        <f t="shared" si="35"/>
        <v>343811666.66666669</v>
      </c>
      <c r="J54" s="59">
        <f t="shared" si="36"/>
        <v>2611266666.6666665</v>
      </c>
    </row>
    <row r="55" spans="2:19">
      <c r="B55" s="45">
        <f t="shared" si="29"/>
        <v>0.15</v>
      </c>
      <c r="C55" s="4">
        <f t="shared" si="29"/>
        <v>0.10526315789473684</v>
      </c>
      <c r="D55" s="4">
        <f t="shared" si="30"/>
        <v>0.20117995551794043</v>
      </c>
      <c r="E55" s="3">
        <f t="shared" si="31"/>
        <v>11.1</v>
      </c>
      <c r="F55" s="3">
        <f t="shared" si="32"/>
        <v>183.905</v>
      </c>
      <c r="G55" s="59">
        <f t="shared" si="33"/>
        <v>771883333.33333337</v>
      </c>
      <c r="H55" s="59">
        <f t="shared" si="34"/>
        <v>962972222.22222233</v>
      </c>
      <c r="I55" s="59">
        <f t="shared" si="35"/>
        <v>235497777.77777779</v>
      </c>
      <c r="J55" s="59">
        <f t="shared" si="36"/>
        <v>2562044444.4444447</v>
      </c>
    </row>
    <row r="56" spans="2:19">
      <c r="B56" s="45">
        <f t="shared" si="29"/>
        <v>0.2</v>
      </c>
      <c r="C56" s="4">
        <f t="shared" si="29"/>
        <v>0.15789473684210525</v>
      </c>
      <c r="D56" s="4">
        <f t="shared" si="30"/>
        <v>0.178545343343645</v>
      </c>
      <c r="E56" s="3">
        <f t="shared" si="31"/>
        <v>11.1</v>
      </c>
      <c r="F56" s="3">
        <f t="shared" si="32"/>
        <v>186.13750000000002</v>
      </c>
      <c r="G56" s="59">
        <f t="shared" si="33"/>
        <v>523141666.66666663</v>
      </c>
      <c r="H56" s="59">
        <f t="shared" si="34"/>
        <v>833661111.11111116</v>
      </c>
      <c r="I56" s="59">
        <f t="shared" si="35"/>
        <v>127183888.8888889</v>
      </c>
      <c r="J56" s="59">
        <f t="shared" si="36"/>
        <v>2512822222.2222223</v>
      </c>
    </row>
    <row r="57" spans="2:19">
      <c r="B57" s="45">
        <f t="shared" si="29"/>
        <v>0.25</v>
      </c>
      <c r="C57" s="4">
        <f t="shared" si="29"/>
        <v>0.21052631578947367</v>
      </c>
      <c r="D57" s="4">
        <f t="shared" si="30"/>
        <v>0.15999999999999998</v>
      </c>
      <c r="E57" s="3">
        <f t="shared" si="31"/>
        <v>11.1</v>
      </c>
      <c r="F57" s="3">
        <f t="shared" si="32"/>
        <v>188.37</v>
      </c>
      <c r="G57" s="59">
        <f t="shared" si="33"/>
        <v>274400000</v>
      </c>
      <c r="H57" s="59">
        <f t="shared" si="34"/>
        <v>704350000</v>
      </c>
      <c r="I57" s="59">
        <f t="shared" si="35"/>
        <v>18870000</v>
      </c>
      <c r="J57" s="59">
        <f t="shared" si="36"/>
        <v>2463600000</v>
      </c>
    </row>
    <row r="58" spans="2:19">
      <c r="B58" s="45">
        <f t="shared" si="29"/>
        <v>0.3</v>
      </c>
      <c r="C58" s="4">
        <f t="shared" si="29"/>
        <v>0.26315789473684209</v>
      </c>
      <c r="D58" s="4">
        <f t="shared" si="30"/>
        <v>0.16482530258049782</v>
      </c>
      <c r="E58" s="3">
        <f t="shared" si="31"/>
        <v>9.5</v>
      </c>
      <c r="F58" s="3">
        <f t="shared" si="32"/>
        <v>178.32059271475333</v>
      </c>
      <c r="G58" s="59">
        <f t="shared" si="33"/>
        <v>234566962.72795302</v>
      </c>
      <c r="H58" s="59">
        <f t="shared" si="34"/>
        <v>614654018.67765629</v>
      </c>
      <c r="I58" s="59">
        <f t="shared" si="35"/>
        <v>16791469.100941025</v>
      </c>
      <c r="J58" s="59">
        <f t="shared" si="36"/>
        <v>2332790997.3839407</v>
      </c>
    </row>
    <row r="59" spans="2:19">
      <c r="B59" s="45">
        <f t="shared" si="29"/>
        <v>0.35</v>
      </c>
      <c r="C59" s="4">
        <f t="shared" si="29"/>
        <v>0.31578947368421051</v>
      </c>
      <c r="D59" s="4">
        <f t="shared" si="30"/>
        <v>0.17014727068993116</v>
      </c>
      <c r="E59" s="3">
        <f t="shared" si="31"/>
        <v>7.9</v>
      </c>
      <c r="F59" s="3">
        <f t="shared" si="32"/>
        <v>168.27118542950666</v>
      </c>
      <c r="G59" s="59">
        <f t="shared" si="33"/>
        <v>194733925.45590603</v>
      </c>
      <c r="H59" s="59">
        <f t="shared" si="34"/>
        <v>524958037.35531253</v>
      </c>
      <c r="I59" s="59">
        <f t="shared" si="35"/>
        <v>14712938.201882046</v>
      </c>
      <c r="J59" s="59">
        <f t="shared" si="36"/>
        <v>2201981994.7678809</v>
      </c>
    </row>
    <row r="60" spans="2:19">
      <c r="B60" s="45">
        <f t="shared" si="29"/>
        <v>0.4</v>
      </c>
      <c r="C60" s="4">
        <f t="shared" si="29"/>
        <v>0.36842105263157893</v>
      </c>
      <c r="D60" s="4">
        <f t="shared" si="30"/>
        <v>0.17604674710994853</v>
      </c>
      <c r="E60" s="3">
        <f t="shared" si="31"/>
        <v>6.2999999999999989</v>
      </c>
      <c r="F60" s="3">
        <f t="shared" si="32"/>
        <v>158.22177814425999</v>
      </c>
      <c r="G60" s="59">
        <f t="shared" si="33"/>
        <v>154900888.18385905</v>
      </c>
      <c r="H60" s="59">
        <f t="shared" si="34"/>
        <v>435262056.0329687</v>
      </c>
      <c r="I60" s="59">
        <f t="shared" si="35"/>
        <v>12634407.302823067</v>
      </c>
      <c r="J60" s="59">
        <f t="shared" si="36"/>
        <v>2071172992.1518214</v>
      </c>
    </row>
    <row r="61" spans="2:19">
      <c r="B61" s="45">
        <f t="shared" si="29"/>
        <v>0.45</v>
      </c>
      <c r="C61" s="4">
        <f t="shared" si="29"/>
        <v>0.42105263157894735</v>
      </c>
      <c r="D61" s="4">
        <f t="shared" si="30"/>
        <v>0.18262312633832978</v>
      </c>
      <c r="E61" s="3">
        <f t="shared" si="31"/>
        <v>4.6999999999999993</v>
      </c>
      <c r="F61" s="3">
        <f t="shared" si="32"/>
        <v>148.17237085901331</v>
      </c>
      <c r="G61" s="59">
        <f t="shared" si="33"/>
        <v>115067850.91181207</v>
      </c>
      <c r="H61" s="59">
        <f t="shared" si="34"/>
        <v>345566074.71062493</v>
      </c>
      <c r="I61" s="59">
        <f t="shared" si="35"/>
        <v>10555876.403764091</v>
      </c>
      <c r="J61" s="59">
        <f t="shared" si="36"/>
        <v>1940363989.5357621</v>
      </c>
    </row>
    <row r="62" spans="2:19">
      <c r="B62" s="45">
        <f t="shared" si="29"/>
        <v>0.5</v>
      </c>
      <c r="C62" s="4">
        <f t="shared" si="29"/>
        <v>0.47368421052631576</v>
      </c>
      <c r="D62" s="4">
        <f t="shared" si="30"/>
        <v>0.19</v>
      </c>
      <c r="E62" s="3">
        <f t="shared" si="31"/>
        <v>3.1</v>
      </c>
      <c r="F62" s="3">
        <f t="shared" si="32"/>
        <v>138.12296357376664</v>
      </c>
      <c r="G62" s="59">
        <f t="shared" si="33"/>
        <v>75234813.639765084</v>
      </c>
      <c r="H62" s="59">
        <f t="shared" si="34"/>
        <v>255870093.3882812</v>
      </c>
      <c r="I62" s="59">
        <f t="shared" si="35"/>
        <v>8477345.5047051143</v>
      </c>
      <c r="J62" s="59">
        <f t="shared" si="36"/>
        <v>1809554986.9197025</v>
      </c>
    </row>
    <row r="63" spans="2:19">
      <c r="B63" s="45">
        <f t="shared" si="29"/>
        <v>0.55000000000000004</v>
      </c>
      <c r="C63" s="4">
        <f t="shared" si="29"/>
        <v>0.52631578947368418</v>
      </c>
      <c r="D63" s="4">
        <f t="shared" si="30"/>
        <v>0.19444531230315704</v>
      </c>
      <c r="E63" s="3">
        <f t="shared" si="31"/>
        <v>2.5999999999999996</v>
      </c>
      <c r="F63" s="3">
        <f t="shared" si="32"/>
        <v>122.89599194954269</v>
      </c>
      <c r="G63" s="59">
        <f t="shared" si="33"/>
        <v>62494737.508431502</v>
      </c>
      <c r="H63" s="59">
        <f t="shared" si="34"/>
        <v>217865844.56904829</v>
      </c>
      <c r="I63" s="59">
        <f t="shared" si="35"/>
        <v>7117485.089523036</v>
      </c>
      <c r="J63" s="59">
        <f t="shared" si="36"/>
        <v>1605306500.3754306</v>
      </c>
    </row>
    <row r="64" spans="2:19">
      <c r="B64" s="45">
        <f t="shared" si="29"/>
        <v>0.6</v>
      </c>
      <c r="C64" s="4">
        <f t="shared" si="29"/>
        <v>0.57894736842105254</v>
      </c>
      <c r="D64" s="4">
        <f t="shared" si="30"/>
        <v>0.199506438924511</v>
      </c>
      <c r="E64" s="3">
        <f t="shared" si="31"/>
        <v>2.1000000000000005</v>
      </c>
      <c r="F64" s="3">
        <f t="shared" si="32"/>
        <v>107.66902032531875</v>
      </c>
      <c r="G64" s="59">
        <f t="shared" si="33"/>
        <v>49754661.377097949</v>
      </c>
      <c r="H64" s="59">
        <f t="shared" si="34"/>
        <v>179861595.74981546</v>
      </c>
      <c r="I64" s="59">
        <f t="shared" si="35"/>
        <v>5757624.6743409615</v>
      </c>
      <c r="J64" s="59">
        <f t="shared" si="36"/>
        <v>1401058013.8311591</v>
      </c>
    </row>
    <row r="65" spans="2:10">
      <c r="B65" s="45">
        <f t="shared" si="29"/>
        <v>0.65</v>
      </c>
      <c r="C65" s="4">
        <f t="shared" si="29"/>
        <v>0.63157894736842102</v>
      </c>
      <c r="D65" s="4">
        <f t="shared" si="30"/>
        <v>0.20532086722436099</v>
      </c>
      <c r="E65" s="3">
        <f t="shared" si="31"/>
        <v>1.5999999999999999</v>
      </c>
      <c r="F65" s="3">
        <f t="shared" si="32"/>
        <v>92.442048701094791</v>
      </c>
      <c r="G65" s="59">
        <f t="shared" si="33"/>
        <v>37014585.245764367</v>
      </c>
      <c r="H65" s="59">
        <f t="shared" si="34"/>
        <v>141857346.93058252</v>
      </c>
      <c r="I65" s="59">
        <f t="shared" si="35"/>
        <v>4397764.2591588832</v>
      </c>
      <c r="J65" s="59">
        <f t="shared" si="36"/>
        <v>1196809527.2868872</v>
      </c>
    </row>
    <row r="66" spans="2:10">
      <c r="B66" s="45">
        <f t="shared" si="29"/>
        <v>0.7</v>
      </c>
      <c r="C66" s="4">
        <f t="shared" si="29"/>
        <v>0.68421052631578938</v>
      </c>
      <c r="D66" s="4">
        <f t="shared" si="30"/>
        <v>0.21207030272704525</v>
      </c>
      <c r="E66" s="3">
        <f t="shared" si="31"/>
        <v>1.1000000000000005</v>
      </c>
      <c r="F66" s="3">
        <f t="shared" si="32"/>
        <v>77.21507707687087</v>
      </c>
      <c r="G66" s="59">
        <f t="shared" si="33"/>
        <v>24274509.114430815</v>
      </c>
      <c r="H66" s="59">
        <f t="shared" si="34"/>
        <v>103853098.1113497</v>
      </c>
      <c r="I66" s="59">
        <f t="shared" si="35"/>
        <v>3037903.8439768078</v>
      </c>
      <c r="J66" s="59">
        <f t="shared" si="36"/>
        <v>992561040.74261582</v>
      </c>
    </row>
    <row r="67" spans="2:10">
      <c r="B67" s="45">
        <f t="shared" si="29"/>
        <v>0.75</v>
      </c>
      <c r="C67" s="4">
        <f t="shared" si="29"/>
        <v>0.73684210526315785</v>
      </c>
      <c r="D67" s="4">
        <f t="shared" si="30"/>
        <v>0.21999999999999997</v>
      </c>
      <c r="E67" s="3">
        <f t="shared" si="31"/>
        <v>0.6</v>
      </c>
      <c r="F67" s="3">
        <f t="shared" si="32"/>
        <v>61.988105452646913</v>
      </c>
      <c r="G67" s="59">
        <f t="shared" si="33"/>
        <v>11534432.983097235</v>
      </c>
      <c r="H67" s="59">
        <f t="shared" si="34"/>
        <v>65848849.292116806</v>
      </c>
      <c r="I67" s="59">
        <f t="shared" si="35"/>
        <v>1678043.4287947295</v>
      </c>
      <c r="J67" s="59">
        <f t="shared" si="36"/>
        <v>788312554.19834387</v>
      </c>
    </row>
    <row r="68" spans="2:10">
      <c r="B68" s="45">
        <f t="shared" si="29"/>
        <v>0.8</v>
      </c>
      <c r="C68" s="4">
        <f t="shared" si="29"/>
        <v>0.78947368421052622</v>
      </c>
      <c r="D68" s="4">
        <f t="shared" si="30"/>
        <v>0.22395002030194527</v>
      </c>
      <c r="E68" s="3">
        <f t="shared" si="31"/>
        <v>0.47999999999999987</v>
      </c>
      <c r="F68" s="3">
        <f t="shared" si="32"/>
        <v>51.861062495499205</v>
      </c>
      <c r="G68" s="59">
        <f t="shared" si="33"/>
        <v>9273805.0162072163</v>
      </c>
      <c r="H68" s="59">
        <f t="shared" si="34"/>
        <v>54253893.479183525</v>
      </c>
      <c r="I68" s="59">
        <f t="shared" si="35"/>
        <v>1378321.3526189467</v>
      </c>
      <c r="J68" s="59">
        <f t="shared" si="36"/>
        <v>654344501.53916144</v>
      </c>
    </row>
    <row r="69" spans="2:10">
      <c r="B69" s="45">
        <f t="shared" ref="B69:C72" si="37">B45</f>
        <v>0.85</v>
      </c>
      <c r="C69" s="4">
        <f t="shared" si="37"/>
        <v>0.84210526315789458</v>
      </c>
      <c r="D69" s="4">
        <f t="shared" si="30"/>
        <v>0.22863784961859787</v>
      </c>
      <c r="E69" s="3">
        <f t="shared" si="31"/>
        <v>0.36000000000000004</v>
      </c>
      <c r="F69" s="3">
        <f t="shared" si="32"/>
        <v>41.734019538351525</v>
      </c>
      <c r="G69" s="59">
        <f t="shared" si="33"/>
        <v>7013177.0493172016</v>
      </c>
      <c r="H69" s="59">
        <f t="shared" si="34"/>
        <v>42658937.666250259</v>
      </c>
      <c r="I69" s="59">
        <f t="shared" si="35"/>
        <v>1078599.2764431648</v>
      </c>
      <c r="J69" s="59">
        <f t="shared" si="36"/>
        <v>520376448.87997925</v>
      </c>
    </row>
    <row r="70" spans="2:10">
      <c r="B70" s="45">
        <f t="shared" si="37"/>
        <v>0.9</v>
      </c>
      <c r="C70" s="4">
        <f t="shared" si="37"/>
        <v>0.89473684210526305</v>
      </c>
      <c r="D70" s="4">
        <f t="shared" si="30"/>
        <v>0.23429150158037659</v>
      </c>
      <c r="E70" s="3">
        <f t="shared" si="31"/>
        <v>0.23999999999999994</v>
      </c>
      <c r="F70" s="3">
        <f t="shared" si="32"/>
        <v>31.606976581203817</v>
      </c>
      <c r="G70" s="59">
        <f t="shared" si="33"/>
        <v>4752549.0824271832</v>
      </c>
      <c r="H70" s="59">
        <f t="shared" si="34"/>
        <v>31063981.853316978</v>
      </c>
      <c r="I70" s="59">
        <f t="shared" si="35"/>
        <v>778877.20026738197</v>
      </c>
      <c r="J70" s="59">
        <f t="shared" si="36"/>
        <v>386408396.22079682</v>
      </c>
    </row>
    <row r="71" spans="2:10">
      <c r="B71" s="45">
        <f t="shared" si="37"/>
        <v>0.95</v>
      </c>
      <c r="C71" s="4">
        <f>C47</f>
        <v>0.94736842105263142</v>
      </c>
      <c r="D71" s="4">
        <f t="shared" si="30"/>
        <v>0.24124373418035633</v>
      </c>
      <c r="E71" s="3">
        <f t="shared" si="31"/>
        <v>0.12000000000000011</v>
      </c>
      <c r="F71" s="3">
        <f t="shared" si="32"/>
        <v>21.479933624056137</v>
      </c>
      <c r="G71" s="59">
        <f t="shared" si="33"/>
        <v>2491921.1155371685</v>
      </c>
      <c r="H71" s="59">
        <f t="shared" si="34"/>
        <v>19469026.040383719</v>
      </c>
      <c r="I71" s="59">
        <f t="shared" si="35"/>
        <v>479155.12409160007</v>
      </c>
      <c r="J71" s="59">
        <f t="shared" si="36"/>
        <v>252440343.56161463</v>
      </c>
    </row>
    <row r="72" spans="2:10">
      <c r="B72" s="45">
        <f t="shared" si="37"/>
        <v>1</v>
      </c>
      <c r="C72" s="4">
        <f t="shared" si="37"/>
        <v>0.99999999999999989</v>
      </c>
      <c r="D72" s="4">
        <f t="shared" si="30"/>
        <v>0.25</v>
      </c>
      <c r="E72" s="3">
        <f t="shared" si="31"/>
        <v>0</v>
      </c>
      <c r="F72" s="3">
        <f t="shared" si="32"/>
        <v>11.352890666908433</v>
      </c>
      <c r="G72" s="59">
        <f t="shared" si="33"/>
        <v>231293.14864714985</v>
      </c>
      <c r="H72" s="59">
        <f t="shared" si="34"/>
        <v>7874070.2274504323</v>
      </c>
      <c r="I72" s="59">
        <f t="shared" si="35"/>
        <v>179433.04791581735</v>
      </c>
      <c r="J72" s="59">
        <f t="shared" si="36"/>
        <v>118472290.90243222</v>
      </c>
    </row>
    <row r="78" spans="2:10">
      <c r="C78" s="2"/>
      <c r="D78" s="3"/>
      <c r="E78" s="4"/>
      <c r="G78" s="60"/>
    </row>
    <row r="79" spans="2:10">
      <c r="C79" s="2"/>
      <c r="D79" s="3"/>
      <c r="G79" s="60"/>
    </row>
    <row r="80" spans="2:10">
      <c r="C80" s="2"/>
      <c r="D80" s="3"/>
      <c r="G80" s="60"/>
    </row>
    <row r="81" spans="3:7">
      <c r="C81" s="2"/>
      <c r="D81" s="3"/>
      <c r="G81" s="60"/>
    </row>
    <row r="82" spans="3:7">
      <c r="C82" s="2"/>
      <c r="D82" s="3"/>
      <c r="G82" s="60"/>
    </row>
    <row r="83" spans="3:7">
      <c r="C83" s="2"/>
      <c r="D83" s="3"/>
      <c r="G83" s="60"/>
    </row>
    <row r="84" spans="3:7">
      <c r="C84" s="2"/>
      <c r="D84" s="3"/>
      <c r="G84" s="60"/>
    </row>
    <row r="85" spans="3:7">
      <c r="C85" s="2"/>
      <c r="D85" s="3"/>
      <c r="G85" s="60"/>
    </row>
    <row r="86" spans="3:7">
      <c r="C86" s="2"/>
      <c r="D86" s="3"/>
      <c r="G86" s="60"/>
    </row>
    <row r="87" spans="3:7">
      <c r="C87" s="2"/>
      <c r="D87" s="3"/>
      <c r="G87" s="60"/>
    </row>
    <row r="88" spans="3:7">
      <c r="C88" s="2"/>
      <c r="D88" s="3"/>
      <c r="G88" s="60"/>
    </row>
    <row r="89" spans="3:7">
      <c r="C89" s="2"/>
      <c r="D89" s="3"/>
      <c r="G89" s="60"/>
    </row>
    <row r="90" spans="3:7">
      <c r="C90" s="2"/>
      <c r="D90" s="3"/>
      <c r="G90" s="60"/>
    </row>
    <row r="91" spans="3:7">
      <c r="C91" s="2"/>
      <c r="D91" s="3"/>
      <c r="G91" s="60"/>
    </row>
    <row r="92" spans="3:7">
      <c r="C92" s="2"/>
      <c r="D92" s="3"/>
      <c r="G92" s="60"/>
    </row>
    <row r="93" spans="3:7">
      <c r="C93" s="2"/>
      <c r="D9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workbookViewId="0">
      <selection activeCell="B2" sqref="B2:L30"/>
    </sheetView>
  </sheetViews>
  <sheetFormatPr defaultRowHeight="15"/>
  <cols>
    <col min="6" max="8" width="11" bestFit="1" customWidth="1"/>
    <col min="9" max="9" width="12" bestFit="1" customWidth="1"/>
    <col min="10" max="10" width="13.42578125" bestFit="1" customWidth="1"/>
  </cols>
  <sheetData>
    <row r="2" spans="2:11">
      <c r="B2" t="s">
        <v>51</v>
      </c>
      <c r="C2" t="s">
        <v>53</v>
      </c>
      <c r="D2" t="s">
        <v>57</v>
      </c>
      <c r="E2" t="s">
        <v>54</v>
      </c>
      <c r="F2" t="s">
        <v>55</v>
      </c>
      <c r="G2" t="s">
        <v>58</v>
      </c>
      <c r="H2" t="s">
        <v>56</v>
      </c>
      <c r="I2" t="s">
        <v>59</v>
      </c>
      <c r="J2" t="s">
        <v>73</v>
      </c>
      <c r="K2" t="s">
        <v>0</v>
      </c>
    </row>
    <row r="3" spans="2:11">
      <c r="B3" t="s">
        <v>52</v>
      </c>
      <c r="C3" t="s">
        <v>52</v>
      </c>
      <c r="D3" t="s">
        <v>62</v>
      </c>
      <c r="E3" t="s">
        <v>17</v>
      </c>
      <c r="F3" t="s">
        <v>63</v>
      </c>
      <c r="G3" t="s">
        <v>63</v>
      </c>
      <c r="H3" t="s">
        <v>63</v>
      </c>
      <c r="I3" t="s">
        <v>19</v>
      </c>
      <c r="J3" t="s">
        <v>52</v>
      </c>
      <c r="K3" t="s">
        <v>13</v>
      </c>
    </row>
    <row r="4" spans="2:11">
      <c r="B4">
        <v>0</v>
      </c>
      <c r="C4">
        <v>0.25</v>
      </c>
      <c r="D4">
        <v>11.1</v>
      </c>
      <c r="E4">
        <v>1447.6067650097025</v>
      </c>
      <c r="F4" s="59">
        <v>7681455580.9267292</v>
      </c>
      <c r="G4" s="59">
        <v>7681455580.9267292</v>
      </c>
      <c r="H4" s="59">
        <v>2655231266.008985</v>
      </c>
      <c r="I4" s="59">
        <v>17152702552.539173</v>
      </c>
      <c r="J4" s="61">
        <v>1</v>
      </c>
      <c r="K4">
        <v>1.9250698501397006</v>
      </c>
    </row>
    <row r="5" spans="2:11">
      <c r="B5" s="4">
        <v>2.1052631578947371E-2</v>
      </c>
      <c r="C5" s="4">
        <v>0.25</v>
      </c>
      <c r="D5" s="3">
        <v>11.1</v>
      </c>
      <c r="E5" s="3">
        <v>180.333</v>
      </c>
      <c r="F5" s="59">
        <v>1169870000</v>
      </c>
      <c r="G5" s="59">
        <v>1169870000</v>
      </c>
      <c r="H5" s="59">
        <v>408800000</v>
      </c>
      <c r="I5" s="59">
        <v>2640800000</v>
      </c>
      <c r="J5" s="61">
        <v>1</v>
      </c>
      <c r="K5">
        <v>1.8895199390398785</v>
      </c>
    </row>
    <row r="6" spans="2:11">
      <c r="B6" s="4">
        <v>5.2631578947368411E-2</v>
      </c>
      <c r="C6" s="4">
        <v>0.22942396389819822</v>
      </c>
      <c r="D6" s="3">
        <v>11.1</v>
      </c>
      <c r="E6" s="3">
        <v>181.67250000000001</v>
      </c>
      <c r="F6" s="59">
        <v>1020625000</v>
      </c>
      <c r="G6" s="59">
        <v>1092283333.3333333</v>
      </c>
      <c r="H6" s="59">
        <v>343811666.66666669</v>
      </c>
      <c r="I6" s="59">
        <v>2611266666.6666665</v>
      </c>
      <c r="J6" s="61">
        <v>1</v>
      </c>
      <c r="K6">
        <v>2.0412835492337655</v>
      </c>
    </row>
    <row r="7" spans="2:11">
      <c r="B7" s="4">
        <v>0.10526315789473684</v>
      </c>
      <c r="C7" s="4">
        <v>0.20117995551794043</v>
      </c>
      <c r="D7" s="3">
        <v>11.1</v>
      </c>
      <c r="E7" s="3">
        <v>183.905</v>
      </c>
      <c r="F7" s="59">
        <v>771883333.33333337</v>
      </c>
      <c r="G7" s="59">
        <v>962972222.22222233</v>
      </c>
      <c r="H7" s="59">
        <v>235497777.77777779</v>
      </c>
      <c r="I7" s="59">
        <v>2562044444.4444447</v>
      </c>
      <c r="J7" s="61">
        <v>2</v>
      </c>
      <c r="K7">
        <v>2.2942228995569103</v>
      </c>
    </row>
    <row r="8" spans="2:11">
      <c r="B8" s="4">
        <v>0.15789473684210525</v>
      </c>
      <c r="C8" s="4">
        <v>0.178545343343645</v>
      </c>
      <c r="D8" s="3">
        <v>11.1</v>
      </c>
      <c r="E8" s="3">
        <v>186.13750000000002</v>
      </c>
      <c r="F8" s="59">
        <v>523141666.66666663</v>
      </c>
      <c r="G8" s="59">
        <v>833661111.11111116</v>
      </c>
      <c r="H8" s="59">
        <v>127183888.8888889</v>
      </c>
      <c r="I8" s="59">
        <v>2512822222.2222223</v>
      </c>
      <c r="J8" s="61">
        <v>2</v>
      </c>
      <c r="K8">
        <v>2.5471622498800555</v>
      </c>
    </row>
    <row r="9" spans="2:11">
      <c r="B9" s="4">
        <v>0.21052631578947367</v>
      </c>
      <c r="C9" s="4">
        <v>0.15999999999999998</v>
      </c>
      <c r="D9" s="3">
        <v>11.1</v>
      </c>
      <c r="E9" s="3">
        <v>188.37</v>
      </c>
      <c r="F9" s="59">
        <v>274400000</v>
      </c>
      <c r="G9" s="59">
        <v>704350000</v>
      </c>
      <c r="H9" s="59">
        <v>18870000</v>
      </c>
      <c r="I9" s="59">
        <v>2463600000</v>
      </c>
      <c r="J9" s="61">
        <v>2</v>
      </c>
      <c r="K9">
        <v>2.8001016002032006</v>
      </c>
    </row>
    <row r="10" spans="2:11">
      <c r="B10" s="4">
        <v>0.26315789473684209</v>
      </c>
      <c r="C10" s="4">
        <v>0.16482530258049782</v>
      </c>
      <c r="D10" s="3">
        <v>9.5</v>
      </c>
      <c r="E10" s="3">
        <v>178.32059271475333</v>
      </c>
      <c r="F10" s="59">
        <v>234566962.72795302</v>
      </c>
      <c r="G10" s="59">
        <v>614654018.67765629</v>
      </c>
      <c r="H10" s="59">
        <v>16791469.100941025</v>
      </c>
      <c r="I10" s="59">
        <v>2332790997.3839407</v>
      </c>
      <c r="J10" s="61">
        <v>2</v>
      </c>
      <c r="K10">
        <v>2.6694437388874781</v>
      </c>
    </row>
    <row r="11" spans="2:11">
      <c r="B11" s="4">
        <v>0.31578947368421051</v>
      </c>
      <c r="C11" s="4">
        <v>0.17014727068993116</v>
      </c>
      <c r="D11" s="3">
        <v>7.9</v>
      </c>
      <c r="E11" s="3">
        <v>168.27118542950666</v>
      </c>
      <c r="F11" s="59">
        <v>194733925.45590603</v>
      </c>
      <c r="G11" s="59">
        <v>524958037.35531253</v>
      </c>
      <c r="H11" s="59">
        <v>14712938.201882046</v>
      </c>
      <c r="I11" s="59">
        <v>2201981994.7678809</v>
      </c>
      <c r="J11" s="61">
        <v>2</v>
      </c>
      <c r="K11">
        <v>2.5387858775717556</v>
      </c>
    </row>
    <row r="12" spans="2:11">
      <c r="B12" s="4">
        <v>0.36842105263157893</v>
      </c>
      <c r="C12" s="4">
        <v>0.17604674710994853</v>
      </c>
      <c r="D12" s="3">
        <v>6.2999999999999989</v>
      </c>
      <c r="E12" s="3">
        <v>158.22177814425999</v>
      </c>
      <c r="F12" s="59">
        <v>154900888.18385905</v>
      </c>
      <c r="G12" s="59">
        <v>435262056.0329687</v>
      </c>
      <c r="H12" s="59">
        <v>12634407.302823067</v>
      </c>
      <c r="I12" s="59">
        <v>2071172992.1518214</v>
      </c>
      <c r="J12" s="61">
        <v>2</v>
      </c>
      <c r="K12">
        <v>2.4081280162560326</v>
      </c>
    </row>
    <row r="13" spans="2:11">
      <c r="B13" s="4">
        <v>0.42105263157894735</v>
      </c>
      <c r="C13" s="4">
        <v>0.18262312633832978</v>
      </c>
      <c r="D13" s="3">
        <v>4.6999999999999993</v>
      </c>
      <c r="E13" s="3">
        <v>148.17237085901331</v>
      </c>
      <c r="F13" s="59">
        <v>115067850.91181207</v>
      </c>
      <c r="G13" s="59">
        <v>345566074.71062493</v>
      </c>
      <c r="H13" s="59">
        <v>10555876.403764091</v>
      </c>
      <c r="I13" s="59">
        <v>1940363989.5357621</v>
      </c>
      <c r="J13" s="61">
        <v>2</v>
      </c>
      <c r="K13">
        <v>2.27747015494031</v>
      </c>
    </row>
    <row r="14" spans="2:11">
      <c r="B14" s="4">
        <v>0.47368421052631576</v>
      </c>
      <c r="C14" s="4">
        <v>0.19</v>
      </c>
      <c r="D14" s="3">
        <v>3.1</v>
      </c>
      <c r="E14" s="3">
        <v>138.12296357376664</v>
      </c>
      <c r="F14" s="59">
        <v>75234813.639765084</v>
      </c>
      <c r="G14" s="59">
        <v>255870093.3882812</v>
      </c>
      <c r="H14" s="59">
        <v>8477345.5047051143</v>
      </c>
      <c r="I14" s="59">
        <v>1809554986.9197025</v>
      </c>
      <c r="J14" s="61">
        <v>2</v>
      </c>
      <c r="K14">
        <v>2.1468122936245875</v>
      </c>
    </row>
    <row r="15" spans="2:11">
      <c r="B15" s="4">
        <v>0.52631578947368418</v>
      </c>
      <c r="C15" s="4">
        <v>0.19444531230315704</v>
      </c>
      <c r="D15" s="3">
        <v>2.5999999999999996</v>
      </c>
      <c r="E15" s="3">
        <v>122.89599194954269</v>
      </c>
      <c r="F15" s="59">
        <v>62494737.508431502</v>
      </c>
      <c r="G15" s="59">
        <v>217865844.56904829</v>
      </c>
      <c r="H15" s="59">
        <v>7117485.089523036</v>
      </c>
      <c r="I15" s="59">
        <v>1605306500.3754306</v>
      </c>
      <c r="J15" s="61">
        <v>3</v>
      </c>
      <c r="K15">
        <v>2.0162052324104649</v>
      </c>
    </row>
    <row r="16" spans="2:11">
      <c r="B16" s="4">
        <v>0.57894736842105254</v>
      </c>
      <c r="C16" s="4">
        <v>0.199506438924511</v>
      </c>
      <c r="D16" s="3">
        <v>2.1000000000000005</v>
      </c>
      <c r="E16" s="3">
        <v>107.66902032531875</v>
      </c>
      <c r="F16" s="59">
        <v>49754661.377097949</v>
      </c>
      <c r="G16" s="59">
        <v>179861595.74981546</v>
      </c>
      <c r="H16" s="59">
        <v>5757624.6743409615</v>
      </c>
      <c r="I16" s="59">
        <v>1401058013.8311591</v>
      </c>
      <c r="J16" s="61">
        <v>3</v>
      </c>
      <c r="K16">
        <v>1.8855981711963428</v>
      </c>
    </row>
    <row r="17" spans="2:11">
      <c r="B17" s="4">
        <v>0.63157894736842102</v>
      </c>
      <c r="C17" s="4">
        <v>0.20532086722436099</v>
      </c>
      <c r="D17" s="3">
        <v>1.5999999999999999</v>
      </c>
      <c r="E17" s="3">
        <v>92.442048701094791</v>
      </c>
      <c r="F17" s="59">
        <v>37014585.245764367</v>
      </c>
      <c r="G17" s="59">
        <v>141857346.93058252</v>
      </c>
      <c r="H17" s="59">
        <v>4397764.2591588832</v>
      </c>
      <c r="I17" s="59">
        <v>1196809527.2868872</v>
      </c>
      <c r="J17" s="61">
        <v>3</v>
      </c>
      <c r="K17">
        <v>1.7549911099822202</v>
      </c>
    </row>
    <row r="18" spans="2:11">
      <c r="B18" s="4">
        <v>0.68421052631578938</v>
      </c>
      <c r="C18" s="4">
        <v>0.21207030272704525</v>
      </c>
      <c r="D18" s="3">
        <v>1.1000000000000005</v>
      </c>
      <c r="E18" s="3">
        <v>77.21507707687087</v>
      </c>
      <c r="F18" s="59">
        <v>24274509.114430815</v>
      </c>
      <c r="G18" s="59">
        <v>103853098.1113497</v>
      </c>
      <c r="H18" s="59">
        <v>3037903.8439768078</v>
      </c>
      <c r="I18" s="59">
        <v>992561040.74261582</v>
      </c>
      <c r="J18" s="61">
        <v>3</v>
      </c>
      <c r="K18">
        <v>1.6243840487680978</v>
      </c>
    </row>
    <row r="19" spans="2:11">
      <c r="B19" s="4">
        <v>0.73684210526315785</v>
      </c>
      <c r="C19" s="4">
        <v>0.21999999999999997</v>
      </c>
      <c r="D19" s="3">
        <v>0.6</v>
      </c>
      <c r="E19" s="3">
        <v>61.988105452646913</v>
      </c>
      <c r="F19" s="59">
        <v>11534432.983097235</v>
      </c>
      <c r="G19" s="59">
        <v>65848849.292116806</v>
      </c>
      <c r="H19" s="59">
        <v>1678043.4287947295</v>
      </c>
      <c r="I19" s="59">
        <v>788312554.19834387</v>
      </c>
      <c r="J19" s="61">
        <v>3</v>
      </c>
      <c r="K19">
        <v>1.4937769875539753</v>
      </c>
    </row>
    <row r="20" spans="2:11">
      <c r="B20" s="4">
        <v>0.78947368421052622</v>
      </c>
      <c r="C20" s="4">
        <v>0.22395002030194527</v>
      </c>
      <c r="D20" s="3">
        <v>0.47999999999999987</v>
      </c>
      <c r="E20" s="3">
        <v>51.861062495499205</v>
      </c>
      <c r="F20" s="59">
        <v>9273805.0162072163</v>
      </c>
      <c r="G20" s="59">
        <v>54253893.479183525</v>
      </c>
      <c r="H20" s="59">
        <v>1378321.3526189467</v>
      </c>
      <c r="I20" s="59">
        <v>654344501.53916144</v>
      </c>
      <c r="J20" s="61">
        <v>3</v>
      </c>
      <c r="K20">
        <v>1.3762255524511049</v>
      </c>
    </row>
    <row r="21" spans="2:11">
      <c r="B21" s="4">
        <v>0.84210526315789458</v>
      </c>
      <c r="C21" s="4">
        <v>0.22863784961859787</v>
      </c>
      <c r="D21" s="3">
        <v>0.36000000000000004</v>
      </c>
      <c r="E21" s="3">
        <v>41.734019538351525</v>
      </c>
      <c r="F21" s="59">
        <v>7013177.0493172016</v>
      </c>
      <c r="G21" s="59">
        <v>42658937.666250259</v>
      </c>
      <c r="H21" s="59">
        <v>1078599.2764431648</v>
      </c>
      <c r="I21" s="59">
        <v>520376448.87997925</v>
      </c>
      <c r="J21" s="61">
        <v>3</v>
      </c>
      <c r="K21">
        <v>1.258674117348235</v>
      </c>
    </row>
    <row r="22" spans="2:11">
      <c r="B22" s="4">
        <v>0.89473684210526305</v>
      </c>
      <c r="C22" s="4">
        <v>0.23429150158037659</v>
      </c>
      <c r="D22" s="3">
        <v>0.23999999999999994</v>
      </c>
      <c r="E22" s="3">
        <v>31.606976581203817</v>
      </c>
      <c r="F22" s="59">
        <v>4752549.0824271832</v>
      </c>
      <c r="G22" s="59">
        <v>31063981.853316978</v>
      </c>
      <c r="H22" s="59">
        <v>778877.20026738197</v>
      </c>
      <c r="I22" s="59">
        <v>386408396.22079682</v>
      </c>
      <c r="J22" s="61">
        <v>4</v>
      </c>
      <c r="K22">
        <v>1.1411226822453646</v>
      </c>
    </row>
    <row r="23" spans="2:11">
      <c r="B23" s="4">
        <v>0.94736842105263142</v>
      </c>
      <c r="C23" s="4">
        <v>0.24124373418035633</v>
      </c>
      <c r="D23" s="3">
        <v>0.12000000000000011</v>
      </c>
      <c r="E23" s="3">
        <v>21.479933624056137</v>
      </c>
      <c r="F23" s="59">
        <v>2491921.1155371685</v>
      </c>
      <c r="G23" s="59">
        <v>19469026.040383719</v>
      </c>
      <c r="H23" s="59">
        <v>479155.12409160007</v>
      </c>
      <c r="I23" s="59">
        <v>252440343.56161463</v>
      </c>
      <c r="J23" s="61">
        <v>4</v>
      </c>
      <c r="K23">
        <v>1.0235712471424945</v>
      </c>
    </row>
    <row r="24" spans="2:11">
      <c r="B24" s="4">
        <v>0.99999999999999989</v>
      </c>
      <c r="C24" s="4">
        <v>0.25</v>
      </c>
      <c r="D24" s="3">
        <v>0</v>
      </c>
      <c r="E24" s="3">
        <v>11.352890666908433</v>
      </c>
      <c r="F24" s="59">
        <v>231293.14864714985</v>
      </c>
      <c r="G24" s="59">
        <v>7874070.2274504323</v>
      </c>
      <c r="H24" s="59">
        <v>179433.04791581735</v>
      </c>
      <c r="I24" s="59">
        <v>118472290.90243222</v>
      </c>
      <c r="J24" s="61">
        <v>4</v>
      </c>
      <c r="K24">
        <v>0.90601981203962423</v>
      </c>
    </row>
    <row r="25" spans="2:11">
      <c r="B25" s="4"/>
      <c r="C25" s="4"/>
      <c r="D25" s="3"/>
      <c r="E25" s="3"/>
      <c r="F25" s="59"/>
      <c r="G25" s="59"/>
      <c r="H25" s="59"/>
      <c r="I25" s="59"/>
    </row>
    <row r="26" spans="2:11">
      <c r="B26" s="62">
        <v>1</v>
      </c>
      <c r="C26" t="s">
        <v>46</v>
      </c>
    </row>
    <row r="27" spans="2:11">
      <c r="B27" s="62">
        <v>2</v>
      </c>
      <c r="C27" s="63" t="s">
        <v>47</v>
      </c>
    </row>
    <row r="28" spans="2:11">
      <c r="B28" s="62">
        <v>3</v>
      </c>
      <c r="C28" s="63" t="s">
        <v>48</v>
      </c>
    </row>
    <row r="29" spans="2:11">
      <c r="B29" s="62">
        <v>4</v>
      </c>
      <c r="C29" s="63" t="s">
        <v>49</v>
      </c>
    </row>
    <row r="30" spans="2:11">
      <c r="B30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workbookViewId="0">
      <selection activeCell="N29" sqref="N29"/>
    </sheetView>
  </sheetViews>
  <sheetFormatPr defaultRowHeight="15"/>
  <cols>
    <col min="6" max="9" width="10.5703125" bestFit="1" customWidth="1"/>
  </cols>
  <sheetData>
    <row r="2" spans="2:11">
      <c r="B2" t="s">
        <v>51</v>
      </c>
      <c r="C2" t="s">
        <v>53</v>
      </c>
      <c r="D2" t="s">
        <v>57</v>
      </c>
      <c r="E2" t="s">
        <v>54</v>
      </c>
      <c r="F2" t="s">
        <v>55</v>
      </c>
      <c r="G2" t="s">
        <v>58</v>
      </c>
      <c r="H2" t="s">
        <v>56</v>
      </c>
      <c r="I2" t="s">
        <v>59</v>
      </c>
      <c r="J2" t="s">
        <v>73</v>
      </c>
      <c r="K2" t="s">
        <v>0</v>
      </c>
    </row>
    <row r="3" spans="2:11">
      <c r="B3" t="s">
        <v>52</v>
      </c>
      <c r="C3" t="s">
        <v>52</v>
      </c>
      <c r="D3" t="s">
        <v>62</v>
      </c>
      <c r="E3" t="s">
        <v>17</v>
      </c>
      <c r="F3" t="s">
        <v>63</v>
      </c>
      <c r="G3" t="s">
        <v>63</v>
      </c>
      <c r="H3" t="s">
        <v>63</v>
      </c>
      <c r="I3" t="s">
        <v>19</v>
      </c>
      <c r="J3" t="s">
        <v>52</v>
      </c>
      <c r="K3" t="s">
        <v>13</v>
      </c>
    </row>
    <row r="4" spans="2:11">
      <c r="B4">
        <v>0</v>
      </c>
      <c r="C4">
        <v>0.25</v>
      </c>
      <c r="D4">
        <v>11.1</v>
      </c>
      <c r="E4">
        <v>1447.6067650097025</v>
      </c>
      <c r="F4" s="59">
        <v>7681455580.9267292</v>
      </c>
      <c r="G4" s="59">
        <v>7681455580.9267292</v>
      </c>
      <c r="H4" s="59">
        <v>2655231266.008985</v>
      </c>
      <c r="I4" s="59">
        <v>17152702552.539173</v>
      </c>
      <c r="J4" s="61">
        <v>1</v>
      </c>
      <c r="K4">
        <v>1.9250698501397006</v>
      </c>
    </row>
    <row r="5" spans="2:11">
      <c r="B5" s="4">
        <v>2.1052631578947371E-2</v>
      </c>
      <c r="C5" s="4">
        <v>0.25</v>
      </c>
      <c r="D5" s="3">
        <v>11.1</v>
      </c>
      <c r="E5" s="3">
        <v>180.333</v>
      </c>
      <c r="F5" s="59">
        <v>1169870000</v>
      </c>
      <c r="G5" s="59">
        <v>1169870000</v>
      </c>
      <c r="H5" s="59">
        <v>408800000</v>
      </c>
      <c r="I5" s="59">
        <v>2640800000</v>
      </c>
      <c r="J5" s="61">
        <v>1</v>
      </c>
      <c r="K5">
        <v>1.8895199390398785</v>
      </c>
    </row>
    <row r="6" spans="2:11">
      <c r="B6" s="4">
        <v>5.2631578947368411E-2</v>
      </c>
      <c r="C6" s="4">
        <v>0.22942396389819822</v>
      </c>
      <c r="D6" s="3">
        <v>11.1</v>
      </c>
      <c r="E6" s="3">
        <v>181.67250000000001</v>
      </c>
      <c r="F6" s="59">
        <v>1020625000</v>
      </c>
      <c r="G6" s="59">
        <v>1092283333.3333333</v>
      </c>
      <c r="H6" s="59">
        <v>343811666.66666669</v>
      </c>
      <c r="I6" s="59">
        <v>2611266666.6666665</v>
      </c>
      <c r="J6" s="61">
        <v>1</v>
      </c>
      <c r="K6">
        <v>2.0412835492337655</v>
      </c>
    </row>
    <row r="7" spans="2:11">
      <c r="B7" s="4">
        <v>0.10526315789473684</v>
      </c>
      <c r="C7" s="4">
        <v>0.20117995551794043</v>
      </c>
      <c r="D7" s="3">
        <v>11.1</v>
      </c>
      <c r="E7" s="3">
        <v>183.905</v>
      </c>
      <c r="F7" s="59">
        <v>771883333.33333337</v>
      </c>
      <c r="G7" s="59">
        <v>962972222.22222233</v>
      </c>
      <c r="H7" s="59">
        <v>235497777.77777779</v>
      </c>
      <c r="I7" s="59">
        <v>2562044444.4444447</v>
      </c>
      <c r="J7" s="61">
        <v>2</v>
      </c>
      <c r="K7">
        <v>2.2942228995569103</v>
      </c>
    </row>
    <row r="8" spans="2:11">
      <c r="B8" s="4">
        <v>0.15789473684210525</v>
      </c>
      <c r="C8" s="4">
        <v>0.178545343343645</v>
      </c>
      <c r="D8" s="3">
        <v>11.1</v>
      </c>
      <c r="E8" s="3">
        <v>186.13750000000002</v>
      </c>
      <c r="F8" s="59">
        <v>523141666.66666663</v>
      </c>
      <c r="G8" s="59">
        <v>833661111.11111116</v>
      </c>
      <c r="H8" s="59">
        <v>127183888.8888889</v>
      </c>
      <c r="I8" s="59">
        <v>2512822222.2222223</v>
      </c>
      <c r="J8" s="61">
        <v>2</v>
      </c>
      <c r="K8">
        <v>2.5471622498800555</v>
      </c>
    </row>
    <row r="9" spans="2:11">
      <c r="B9" s="4">
        <v>0.21052631578947367</v>
      </c>
      <c r="C9" s="4">
        <v>0.15999999999999998</v>
      </c>
      <c r="D9" s="3">
        <v>11.1</v>
      </c>
      <c r="E9" s="3">
        <v>188.37</v>
      </c>
      <c r="F9" s="59">
        <v>274400000</v>
      </c>
      <c r="G9" s="59">
        <v>704350000</v>
      </c>
      <c r="H9" s="59">
        <v>18870000</v>
      </c>
      <c r="I9" s="59">
        <v>2463600000</v>
      </c>
      <c r="J9" s="61">
        <v>2</v>
      </c>
      <c r="K9">
        <v>2.8001016002032006</v>
      </c>
    </row>
    <row r="10" spans="2:11">
      <c r="B10" s="4">
        <v>0.26315789473684209</v>
      </c>
      <c r="C10" s="4">
        <v>0.16482530258049782</v>
      </c>
      <c r="D10" s="3">
        <v>9.5</v>
      </c>
      <c r="E10" s="3">
        <v>178.32059271475333</v>
      </c>
      <c r="F10" s="59">
        <v>234566962.72795302</v>
      </c>
      <c r="G10" s="59">
        <v>614654018.67765629</v>
      </c>
      <c r="H10" s="59">
        <v>16791469.100941025</v>
      </c>
      <c r="I10" s="59">
        <v>2332790997.3839407</v>
      </c>
      <c r="J10" s="61">
        <v>2</v>
      </c>
      <c r="K10">
        <v>2.6694437388874781</v>
      </c>
    </row>
    <row r="11" spans="2:11">
      <c r="B11" s="4">
        <v>0.31578947368421051</v>
      </c>
      <c r="C11" s="4">
        <v>0.17014727068993116</v>
      </c>
      <c r="D11" s="3">
        <v>7.9</v>
      </c>
      <c r="E11" s="3">
        <v>168.27118542950666</v>
      </c>
      <c r="F11" s="59">
        <v>194733925.45590603</v>
      </c>
      <c r="G11" s="59">
        <v>524958037.35531253</v>
      </c>
      <c r="H11" s="59">
        <v>14712938.201882046</v>
      </c>
      <c r="I11" s="59">
        <v>2201981994.7678809</v>
      </c>
      <c r="J11" s="61">
        <v>2</v>
      </c>
      <c r="K11">
        <v>2.5387858775717556</v>
      </c>
    </row>
    <row r="12" spans="2:11">
      <c r="B12" s="4">
        <v>0.36842105263157893</v>
      </c>
      <c r="C12" s="4">
        <v>0.17604674710994853</v>
      </c>
      <c r="D12" s="3">
        <v>6.2999999999999989</v>
      </c>
      <c r="E12" s="3">
        <v>158.22177814425999</v>
      </c>
      <c r="F12" s="59">
        <v>154900888.18385905</v>
      </c>
      <c r="G12" s="59">
        <v>435262056.0329687</v>
      </c>
      <c r="H12" s="59">
        <v>12634407.302823067</v>
      </c>
      <c r="I12" s="59">
        <v>2071172992.1518214</v>
      </c>
      <c r="J12" s="61">
        <v>2</v>
      </c>
      <c r="K12">
        <v>2.4081280162560326</v>
      </c>
    </row>
    <row r="13" spans="2:11">
      <c r="B13" s="4">
        <v>0.42105263157894735</v>
      </c>
      <c r="C13" s="4">
        <v>0.18262312633832978</v>
      </c>
      <c r="D13" s="3">
        <v>4.6999999999999993</v>
      </c>
      <c r="E13" s="3">
        <v>148.17237085901331</v>
      </c>
      <c r="F13" s="59">
        <v>115067850.91181207</v>
      </c>
      <c r="G13" s="59">
        <v>345566074.71062493</v>
      </c>
      <c r="H13" s="59">
        <v>10555876.403764091</v>
      </c>
      <c r="I13" s="59">
        <v>1940363989.5357621</v>
      </c>
      <c r="J13" s="61">
        <v>2</v>
      </c>
      <c r="K13">
        <v>2.27747015494031</v>
      </c>
    </row>
    <row r="14" spans="2:11">
      <c r="B14" s="4">
        <v>0.47368421052631576</v>
      </c>
      <c r="C14" s="4">
        <v>0.19</v>
      </c>
      <c r="D14" s="3">
        <v>3.1</v>
      </c>
      <c r="E14" s="3">
        <v>138.12296357376664</v>
      </c>
      <c r="F14" s="59">
        <v>75234813.639765084</v>
      </c>
      <c r="G14" s="59">
        <v>255870093.3882812</v>
      </c>
      <c r="H14" s="59">
        <v>8477345.5047051143</v>
      </c>
      <c r="I14" s="59">
        <v>1809554986.9197025</v>
      </c>
      <c r="J14" s="61">
        <v>2</v>
      </c>
      <c r="K14">
        <v>2.1468122936245875</v>
      </c>
    </row>
    <row r="15" spans="2:11">
      <c r="B15" s="4">
        <v>0.52631578947368418</v>
      </c>
      <c r="C15" s="4">
        <v>0.19444531230315704</v>
      </c>
      <c r="D15" s="3">
        <v>2.5999999999999996</v>
      </c>
      <c r="E15" s="3">
        <v>122.89599194954269</v>
      </c>
      <c r="F15" s="59">
        <v>62494737.508431502</v>
      </c>
      <c r="G15" s="59">
        <v>217865844.56904829</v>
      </c>
      <c r="H15" s="59">
        <v>7117485.089523036</v>
      </c>
      <c r="I15" s="59">
        <v>1605306500.3754306</v>
      </c>
      <c r="J15" s="61">
        <v>3</v>
      </c>
      <c r="K15">
        <v>2.0162052324104649</v>
      </c>
    </row>
    <row r="16" spans="2:11">
      <c r="B16" s="4">
        <v>0.57894736842105254</v>
      </c>
      <c r="C16" s="4">
        <v>0.199506438924511</v>
      </c>
      <c r="D16" s="3">
        <v>2.1000000000000005</v>
      </c>
      <c r="E16" s="3">
        <v>107.66902032531875</v>
      </c>
      <c r="F16" s="59">
        <v>49754661.377097949</v>
      </c>
      <c r="G16" s="59">
        <v>179861595.74981546</v>
      </c>
      <c r="H16" s="59">
        <v>5757624.6743409615</v>
      </c>
      <c r="I16" s="59">
        <v>1401058013.8311591</v>
      </c>
      <c r="J16" s="61">
        <v>3</v>
      </c>
      <c r="K16">
        <v>1.8855981711963428</v>
      </c>
    </row>
    <row r="17" spans="2:11">
      <c r="B17" s="4">
        <v>0.63157894736842102</v>
      </c>
      <c r="C17" s="4">
        <v>0.20532086722436099</v>
      </c>
      <c r="D17" s="3">
        <v>1.5999999999999999</v>
      </c>
      <c r="E17" s="3">
        <v>92.442048701094791</v>
      </c>
      <c r="F17" s="59">
        <v>37014585.245764367</v>
      </c>
      <c r="G17" s="59">
        <v>141857346.93058252</v>
      </c>
      <c r="H17" s="59">
        <v>4397764.2591588832</v>
      </c>
      <c r="I17" s="59">
        <v>1196809527.2868872</v>
      </c>
      <c r="J17" s="61">
        <v>3</v>
      </c>
      <c r="K17">
        <v>1.7549911099822202</v>
      </c>
    </row>
    <row r="18" spans="2:11">
      <c r="B18" s="4">
        <v>0.68421052631578938</v>
      </c>
      <c r="C18" s="4">
        <v>0.21207030272704525</v>
      </c>
      <c r="D18" s="3">
        <v>1.1000000000000005</v>
      </c>
      <c r="E18" s="3">
        <v>77.21507707687087</v>
      </c>
      <c r="F18" s="59">
        <v>24274509.114430815</v>
      </c>
      <c r="G18" s="59">
        <v>103853098.1113497</v>
      </c>
      <c r="H18" s="59">
        <v>3037903.8439768078</v>
      </c>
      <c r="I18" s="59">
        <v>992561040.74261582</v>
      </c>
      <c r="J18" s="61">
        <v>3</v>
      </c>
      <c r="K18">
        <v>1.6243840487680978</v>
      </c>
    </row>
    <row r="19" spans="2:11">
      <c r="B19" s="4">
        <v>0.73684210526315785</v>
      </c>
      <c r="C19" s="4">
        <v>0.21999999999999997</v>
      </c>
      <c r="D19" s="3">
        <v>0.6</v>
      </c>
      <c r="E19" s="3">
        <v>61.988105452646913</v>
      </c>
      <c r="F19" s="59">
        <v>11534432.983097235</v>
      </c>
      <c r="G19" s="59">
        <v>65848849.292116806</v>
      </c>
      <c r="H19" s="59">
        <v>1678043.4287947295</v>
      </c>
      <c r="I19" s="59">
        <v>788312554.19834387</v>
      </c>
      <c r="J19" s="61">
        <v>3</v>
      </c>
      <c r="K19">
        <v>1.4937769875539753</v>
      </c>
    </row>
    <row r="20" spans="2:11">
      <c r="B20" s="4">
        <v>0.78947368421052622</v>
      </c>
      <c r="C20" s="4">
        <v>0.22395002030194527</v>
      </c>
      <c r="D20" s="3">
        <v>0.47999999999999987</v>
      </c>
      <c r="E20" s="3">
        <v>51.861062495499205</v>
      </c>
      <c r="F20" s="59">
        <v>9273805.0162072163</v>
      </c>
      <c r="G20" s="59">
        <v>54253893.479183525</v>
      </c>
      <c r="H20" s="59">
        <v>1378321.3526189467</v>
      </c>
      <c r="I20" s="59">
        <v>654344501.53916144</v>
      </c>
      <c r="J20" s="61">
        <v>3</v>
      </c>
      <c r="K20">
        <v>1.3762255524511049</v>
      </c>
    </row>
    <row r="21" spans="2:11">
      <c r="B21" s="4">
        <v>0.84210526315789458</v>
      </c>
      <c r="C21" s="4">
        <v>0.22863784961859787</v>
      </c>
      <c r="D21" s="3">
        <v>0.36000000000000004</v>
      </c>
      <c r="E21" s="3">
        <v>41.734019538351525</v>
      </c>
      <c r="F21" s="59">
        <v>7013177.0493172016</v>
      </c>
      <c r="G21" s="59">
        <v>42658937.666250259</v>
      </c>
      <c r="H21" s="59">
        <v>1078599.2764431648</v>
      </c>
      <c r="I21" s="59">
        <v>520376448.87997925</v>
      </c>
      <c r="J21" s="61">
        <v>3</v>
      </c>
      <c r="K21">
        <v>1.258674117348235</v>
      </c>
    </row>
    <row r="22" spans="2:11">
      <c r="B22" s="4">
        <v>0.89473684210526305</v>
      </c>
      <c r="C22" s="4">
        <v>0.23429150158037659</v>
      </c>
      <c r="D22" s="3">
        <v>0.23999999999999994</v>
      </c>
      <c r="E22" s="3">
        <v>31.606976581203817</v>
      </c>
      <c r="F22" s="59">
        <v>4752549.0824271832</v>
      </c>
      <c r="G22" s="59">
        <v>31063981.853316978</v>
      </c>
      <c r="H22" s="59">
        <v>778877.20026738197</v>
      </c>
      <c r="I22" s="59">
        <v>386408396.22079682</v>
      </c>
      <c r="J22" s="61">
        <v>4</v>
      </c>
      <c r="K22">
        <v>1.1411226822453646</v>
      </c>
    </row>
    <row r="23" spans="2:11">
      <c r="B23" s="4">
        <v>0.94736842105263142</v>
      </c>
      <c r="C23" s="4">
        <v>0.24124373418035633</v>
      </c>
      <c r="D23" s="3">
        <v>0.12000000000000011</v>
      </c>
      <c r="E23" s="3">
        <v>21.479933624056137</v>
      </c>
      <c r="F23" s="59">
        <v>2491921.1155371685</v>
      </c>
      <c r="G23" s="59">
        <v>19469026.040383719</v>
      </c>
      <c r="H23" s="59">
        <v>479155.12409160007</v>
      </c>
      <c r="I23" s="59">
        <v>252440343.56161463</v>
      </c>
      <c r="J23" s="61">
        <v>4</v>
      </c>
      <c r="K23">
        <v>1.0235712471424945</v>
      </c>
    </row>
    <row r="24" spans="2:11">
      <c r="B24" s="4">
        <v>0.99999999999999989</v>
      </c>
      <c r="C24" s="4">
        <v>0.25</v>
      </c>
      <c r="D24" s="3">
        <v>0</v>
      </c>
      <c r="E24" s="3">
        <v>11.352890666908433</v>
      </c>
      <c r="F24" s="59">
        <v>231293.14864714985</v>
      </c>
      <c r="G24" s="59">
        <v>7874070.2274504323</v>
      </c>
      <c r="H24" s="59">
        <v>179433.04791581735</v>
      </c>
      <c r="I24" s="59">
        <v>118472290.90243222</v>
      </c>
      <c r="J24" s="61">
        <v>4</v>
      </c>
      <c r="K24">
        <v>0.90601981203962423</v>
      </c>
    </row>
    <row r="25" spans="2:11">
      <c r="B25" s="4"/>
      <c r="C25" s="4"/>
      <c r="D25" s="3"/>
      <c r="E25" s="3"/>
      <c r="F25" s="59"/>
      <c r="G25" s="59"/>
      <c r="H25" s="59"/>
      <c r="I25" s="59"/>
    </row>
    <row r="26" spans="2:11">
      <c r="B26" s="62">
        <v>1</v>
      </c>
      <c r="C26" t="s">
        <v>46</v>
      </c>
    </row>
    <row r="27" spans="2:11">
      <c r="B27" s="62">
        <v>2</v>
      </c>
      <c r="C27" s="63" t="s">
        <v>47</v>
      </c>
    </row>
    <row r="28" spans="2:11">
      <c r="B28" s="62">
        <v>3</v>
      </c>
      <c r="C28" s="63" t="s">
        <v>48</v>
      </c>
    </row>
    <row r="29" spans="2:11">
      <c r="B29" s="62">
        <v>4</v>
      </c>
      <c r="C29" s="63" t="s">
        <v>49</v>
      </c>
    </row>
    <row r="30" spans="2:11">
      <c r="B30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Modified</vt:lpstr>
      <vt:lpstr>Values_all</vt:lpstr>
      <vt:lpstr>Values_all_mod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2015-10-08T16:35:59Z</dcterms:created>
  <dcterms:modified xsi:type="dcterms:W3CDTF">2015-10-08T22:01:16Z</dcterms:modified>
</cp:coreProperties>
</file>