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90" yWindow="-90" windowWidth="19260" windowHeight="14520" activeTab="1"/>
  </bookViews>
  <sheets>
    <sheet name="Original" sheetId="1" r:id="rId1"/>
    <sheet name="Values_all" sheetId="3" r:id="rId2"/>
  </sheets>
  <externalReferences>
    <externalReference r:id="rId3"/>
  </externalReferences>
  <calcPr calcId="145621" iterate="1" iterateDelta="1E-4"/>
</workbook>
</file>

<file path=xl/calcChain.xml><?xml version="1.0" encoding="utf-8"?>
<calcChain xmlns="http://schemas.openxmlformats.org/spreadsheetml/2006/main">
  <c r="R37" i="1" l="1"/>
  <c r="R34" i="1"/>
  <c r="R23" i="1"/>
  <c r="R48" i="1" s="1"/>
  <c r="M23" i="1"/>
  <c r="K23" i="1"/>
  <c r="R22" i="1"/>
  <c r="R44" i="1" s="1"/>
  <c r="K22" i="1"/>
  <c r="K21" i="1"/>
  <c r="E21" i="1"/>
  <c r="R20" i="1"/>
  <c r="R36" i="1" s="1"/>
  <c r="P20" i="1"/>
  <c r="K20" i="1"/>
  <c r="B20" i="1"/>
  <c r="R19" i="1"/>
  <c r="M19" i="1"/>
  <c r="K19" i="1"/>
  <c r="R18" i="1"/>
  <c r="R28" i="1" s="1"/>
  <c r="K18" i="1"/>
  <c r="D13" i="1"/>
  <c r="D12" i="1"/>
  <c r="N10" i="1"/>
  <c r="E23" i="1" s="1"/>
  <c r="F23" i="1" s="1"/>
  <c r="M10" i="1"/>
  <c r="L23" i="1" s="1"/>
  <c r="L10" i="1"/>
  <c r="K10" i="1"/>
  <c r="N23" i="1" s="1"/>
  <c r="J10" i="1"/>
  <c r="O23" i="1" s="1"/>
  <c r="I10" i="1"/>
  <c r="D23" i="1" s="1"/>
  <c r="H10" i="1"/>
  <c r="G10" i="1"/>
  <c r="F10" i="1"/>
  <c r="Q23" i="1" s="1"/>
  <c r="E10" i="1"/>
  <c r="D10" i="1"/>
  <c r="C10" i="1"/>
  <c r="B10" i="1"/>
  <c r="B23" i="1" s="1"/>
  <c r="C22" i="1" s="1"/>
  <c r="N9" i="1"/>
  <c r="E22" i="1" s="1"/>
  <c r="F22" i="1" s="1"/>
  <c r="M9" i="1"/>
  <c r="L22" i="1" s="1"/>
  <c r="L9" i="1"/>
  <c r="M22" i="1" s="1"/>
  <c r="K9" i="1"/>
  <c r="N22" i="1" s="1"/>
  <c r="J9" i="1"/>
  <c r="O22" i="1" s="1"/>
  <c r="I9" i="1"/>
  <c r="D22" i="1" s="1"/>
  <c r="H9" i="1"/>
  <c r="G9" i="1"/>
  <c r="F9" i="1"/>
  <c r="E9" i="1"/>
  <c r="D9" i="1"/>
  <c r="C9" i="1"/>
  <c r="Q22" i="1" s="1"/>
  <c r="B9" i="1"/>
  <c r="B22" i="1" s="1"/>
  <c r="N8" i="1"/>
  <c r="M8" i="1"/>
  <c r="L21" i="1" s="1"/>
  <c r="L8" i="1"/>
  <c r="M21" i="1" s="1"/>
  <c r="K8" i="1"/>
  <c r="N21" i="1" s="1"/>
  <c r="J8" i="1"/>
  <c r="O21" i="1" s="1"/>
  <c r="I8" i="1"/>
  <c r="D21" i="1" s="1"/>
  <c r="H8" i="1"/>
  <c r="G8" i="1"/>
  <c r="F8" i="1"/>
  <c r="E8" i="1"/>
  <c r="D8" i="1"/>
  <c r="C8" i="1"/>
  <c r="Q21" i="1" s="1"/>
  <c r="B8" i="1"/>
  <c r="B21" i="1" s="1"/>
  <c r="N7" i="1"/>
  <c r="E20" i="1" s="1"/>
  <c r="F20" i="1" s="1"/>
  <c r="M7" i="1"/>
  <c r="L20" i="1" s="1"/>
  <c r="L7" i="1"/>
  <c r="M20" i="1" s="1"/>
  <c r="K7" i="1"/>
  <c r="N20" i="1" s="1"/>
  <c r="J7" i="1"/>
  <c r="O20" i="1" s="1"/>
  <c r="I7" i="1"/>
  <c r="D20" i="1" s="1"/>
  <c r="H7" i="1"/>
  <c r="G7" i="1"/>
  <c r="F7" i="1"/>
  <c r="Q20" i="1" s="1"/>
  <c r="E7" i="1"/>
  <c r="D7" i="1"/>
  <c r="C7" i="1"/>
  <c r="B7" i="1"/>
  <c r="N6" i="1"/>
  <c r="E19" i="1" s="1"/>
  <c r="F19" i="1" s="1"/>
  <c r="M6" i="1"/>
  <c r="L19" i="1" s="1"/>
  <c r="L6" i="1"/>
  <c r="K6" i="1"/>
  <c r="N19" i="1" s="1"/>
  <c r="J6" i="1"/>
  <c r="O19" i="1" s="1"/>
  <c r="I6" i="1"/>
  <c r="D19" i="1" s="1"/>
  <c r="H6" i="1"/>
  <c r="G6" i="1"/>
  <c r="F6" i="1"/>
  <c r="J19" i="1" s="1"/>
  <c r="E6" i="1"/>
  <c r="D6" i="1"/>
  <c r="C6" i="1"/>
  <c r="P19" i="1" s="1"/>
  <c r="B6" i="1"/>
  <c r="B19" i="1" s="1"/>
  <c r="N5" i="1"/>
  <c r="M5" i="1"/>
  <c r="L18" i="1" s="1"/>
  <c r="L5" i="1"/>
  <c r="M18" i="1" s="1"/>
  <c r="K5" i="1"/>
  <c r="N18" i="1" s="1"/>
  <c r="J5" i="1"/>
  <c r="O18" i="1" s="1"/>
  <c r="I5" i="1"/>
  <c r="D18" i="1" s="1"/>
  <c r="H5" i="1"/>
  <c r="G5" i="1"/>
  <c r="F5" i="1"/>
  <c r="E5" i="1"/>
  <c r="D5" i="1"/>
  <c r="C5" i="1"/>
  <c r="P18" i="1" s="1"/>
  <c r="B5" i="1"/>
  <c r="B18" i="1" s="1"/>
  <c r="H20" i="1" l="1"/>
  <c r="J20" i="1"/>
  <c r="F21" i="1"/>
  <c r="R38" i="1"/>
  <c r="J23" i="1"/>
  <c r="P23" i="1"/>
  <c r="H18" i="1"/>
  <c r="J22" i="1"/>
  <c r="H19" i="1"/>
  <c r="R33" i="1"/>
  <c r="R46" i="1"/>
  <c r="C21" i="1"/>
  <c r="R45" i="1"/>
  <c r="J18" i="1"/>
  <c r="H23" i="1"/>
  <c r="R30" i="1"/>
  <c r="E18" i="1"/>
  <c r="F18" i="1" s="1"/>
  <c r="P21" i="1"/>
  <c r="P22" i="1"/>
  <c r="R31" i="1"/>
  <c r="R35" i="1"/>
  <c r="R39" i="1"/>
  <c r="R43" i="1"/>
  <c r="R47" i="1"/>
  <c r="J21" i="1"/>
  <c r="R29" i="1"/>
  <c r="R41" i="1"/>
  <c r="R42" i="1"/>
  <c r="H21" i="1"/>
  <c r="H22" i="1"/>
  <c r="R32" i="1"/>
  <c r="R40" i="1"/>
  <c r="C18" i="1"/>
  <c r="C23" i="1"/>
  <c r="C19" i="1"/>
  <c r="C20" i="1"/>
  <c r="B54" i="1" l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52" i="1"/>
  <c r="D29" i="1"/>
  <c r="F53" i="1" s="1"/>
  <c r="Q33" i="1"/>
  <c r="P6" i="1"/>
  <c r="P7" i="1"/>
  <c r="P8" i="1"/>
  <c r="P9" i="1"/>
  <c r="P10" i="1"/>
  <c r="P5" i="1"/>
  <c r="L48" i="1"/>
  <c r="I72" i="1" s="1"/>
  <c r="I48" i="1"/>
  <c r="G48" i="1"/>
  <c r="Q43" i="1"/>
  <c r="P43" i="1"/>
  <c r="I43" i="1"/>
  <c r="I47" i="1" s="1"/>
  <c r="H43" i="1"/>
  <c r="G43" i="1"/>
  <c r="I38" i="1"/>
  <c r="H38" i="1"/>
  <c r="G38" i="1"/>
  <c r="L33" i="1"/>
  <c r="I33" i="1"/>
  <c r="I37" i="1" s="1"/>
  <c r="G33" i="1"/>
  <c r="Q29" i="1"/>
  <c r="I29" i="1"/>
  <c r="G29" i="1"/>
  <c r="Q28" i="1"/>
  <c r="K28" i="1"/>
  <c r="E52" i="1" s="1"/>
  <c r="I28" i="1"/>
  <c r="G28" i="1"/>
  <c r="D28" i="1"/>
  <c r="F52" i="1" s="1"/>
  <c r="Q48" i="1"/>
  <c r="P48" i="1"/>
  <c r="O48" i="1"/>
  <c r="G72" i="1" s="1"/>
  <c r="N48" i="1"/>
  <c r="H72" i="1" s="1"/>
  <c r="M48" i="1"/>
  <c r="J72" i="1" s="1"/>
  <c r="K48" i="1"/>
  <c r="E72" i="1" s="1"/>
  <c r="J48" i="1"/>
  <c r="H48" i="1"/>
  <c r="F48" i="1"/>
  <c r="D48" i="1"/>
  <c r="F72" i="1" s="1"/>
  <c r="O43" i="1"/>
  <c r="N43" i="1"/>
  <c r="M43" i="1"/>
  <c r="L43" i="1"/>
  <c r="K43" i="1"/>
  <c r="J43" i="1"/>
  <c r="F43" i="1"/>
  <c r="F47" i="1" s="1"/>
  <c r="D43" i="1"/>
  <c r="D47" i="1" s="1"/>
  <c r="F71" i="1" s="1"/>
  <c r="Q38" i="1"/>
  <c r="P38" i="1"/>
  <c r="O38" i="1"/>
  <c r="N38" i="1"/>
  <c r="M38" i="1"/>
  <c r="L38" i="1"/>
  <c r="K38" i="1"/>
  <c r="J38" i="1"/>
  <c r="F38" i="1"/>
  <c r="D38" i="1"/>
  <c r="P33" i="1"/>
  <c r="O33" i="1"/>
  <c r="N33" i="1"/>
  <c r="M33" i="1"/>
  <c r="K33" i="1"/>
  <c r="J33" i="1"/>
  <c r="J37" i="1" s="1"/>
  <c r="H33" i="1"/>
  <c r="E33" i="1"/>
  <c r="D33" i="1"/>
  <c r="O29" i="1"/>
  <c r="N29" i="1"/>
  <c r="M29" i="1"/>
  <c r="L29" i="1"/>
  <c r="K29" i="1"/>
  <c r="J29" i="1"/>
  <c r="H29" i="1"/>
  <c r="F29" i="1"/>
  <c r="B29" i="1"/>
  <c r="P28" i="1"/>
  <c r="O28" i="1"/>
  <c r="G52" i="1" s="1"/>
  <c r="N28" i="1"/>
  <c r="H52" i="1" s="1"/>
  <c r="M28" i="1"/>
  <c r="J52" i="1" s="1"/>
  <c r="L28" i="1"/>
  <c r="I52" i="1" s="1"/>
  <c r="J28" i="1"/>
  <c r="H28" i="1"/>
  <c r="E28" i="1"/>
  <c r="G36" i="1" l="1"/>
  <c r="J42" i="1"/>
  <c r="N42" i="1"/>
  <c r="H66" i="1" s="1"/>
  <c r="G46" i="1"/>
  <c r="D52" i="1"/>
  <c r="H37" i="1"/>
  <c r="I42" i="1"/>
  <c r="F42" i="1"/>
  <c r="Q42" i="1"/>
  <c r="P37" i="1"/>
  <c r="O39" i="1"/>
  <c r="G63" i="1" s="1"/>
  <c r="G41" i="1"/>
  <c r="P45" i="1"/>
  <c r="P29" i="1"/>
  <c r="P31" i="1" s="1"/>
  <c r="H46" i="1"/>
  <c r="P41" i="1"/>
  <c r="E48" i="1"/>
  <c r="L32" i="1"/>
  <c r="I56" i="1" s="1"/>
  <c r="I53" i="1"/>
  <c r="L31" i="1"/>
  <c r="I55" i="1" s="1"/>
  <c r="Q30" i="1"/>
  <c r="D31" i="1"/>
  <c r="F55" i="1" s="1"/>
  <c r="B53" i="1"/>
  <c r="G32" i="1"/>
  <c r="G30" i="1"/>
  <c r="Q31" i="1"/>
  <c r="L41" i="1"/>
  <c r="I65" i="1" s="1"/>
  <c r="I62" i="1"/>
  <c r="L47" i="1"/>
  <c r="I71" i="1" s="1"/>
  <c r="I67" i="1"/>
  <c r="O32" i="1"/>
  <c r="G56" i="1" s="1"/>
  <c r="G53" i="1"/>
  <c r="O30" i="1"/>
  <c r="G54" i="1" s="1"/>
  <c r="O34" i="1"/>
  <c r="G58" i="1" s="1"/>
  <c r="G57" i="1"/>
  <c r="C45" i="1"/>
  <c r="C69" i="1" s="1"/>
  <c r="C40" i="1"/>
  <c r="C64" i="1" s="1"/>
  <c r="C35" i="1"/>
  <c r="C59" i="1" s="1"/>
  <c r="C32" i="1"/>
  <c r="C56" i="1" s="1"/>
  <c r="C30" i="1"/>
  <c r="C54" i="1" s="1"/>
  <c r="C48" i="1"/>
  <c r="C72" i="1" s="1"/>
  <c r="C44" i="1"/>
  <c r="C68" i="1" s="1"/>
  <c r="C43" i="1"/>
  <c r="C67" i="1" s="1"/>
  <c r="C39" i="1"/>
  <c r="C63" i="1" s="1"/>
  <c r="C38" i="1"/>
  <c r="C62" i="1" s="1"/>
  <c r="C34" i="1"/>
  <c r="C58" i="1" s="1"/>
  <c r="C29" i="1"/>
  <c r="C53" i="1" s="1"/>
  <c r="C28" i="1"/>
  <c r="C52" i="1" s="1"/>
  <c r="C33" i="1"/>
  <c r="C57" i="1" s="1"/>
  <c r="F33" i="1"/>
  <c r="F37" i="1" s="1"/>
  <c r="Q32" i="1"/>
  <c r="C37" i="1"/>
  <c r="C61" i="1" s="1"/>
  <c r="Q47" i="1"/>
  <c r="D67" i="1"/>
  <c r="J32" i="1"/>
  <c r="N32" i="1"/>
  <c r="H56" i="1" s="1"/>
  <c r="H53" i="1"/>
  <c r="D36" i="1"/>
  <c r="F60" i="1" s="1"/>
  <c r="F57" i="1"/>
  <c r="N37" i="1"/>
  <c r="H61" i="1" s="1"/>
  <c r="H57" i="1"/>
  <c r="J47" i="1"/>
  <c r="N47" i="1"/>
  <c r="H71" i="1" s="1"/>
  <c r="H67" i="1"/>
  <c r="D72" i="1"/>
  <c r="M32" i="1"/>
  <c r="J56" i="1" s="1"/>
  <c r="J53" i="1"/>
  <c r="Q37" i="1"/>
  <c r="H42" i="1"/>
  <c r="M47" i="1"/>
  <c r="J71" i="1" s="1"/>
  <c r="J67" i="1"/>
  <c r="C47" i="1"/>
  <c r="C71" i="1" s="1"/>
  <c r="D41" i="1"/>
  <c r="F65" i="1" s="1"/>
  <c r="F62" i="1"/>
  <c r="O44" i="1"/>
  <c r="G68" i="1" s="1"/>
  <c r="G67" i="1"/>
  <c r="H32" i="1"/>
  <c r="H30" i="1"/>
  <c r="L36" i="1"/>
  <c r="I60" i="1" s="1"/>
  <c r="I57" i="1"/>
  <c r="C36" i="1"/>
  <c r="C60" i="1" s="1"/>
  <c r="C31" i="1"/>
  <c r="C55" i="1" s="1"/>
  <c r="M37" i="1"/>
  <c r="J61" i="1" s="1"/>
  <c r="J57" i="1"/>
  <c r="C41" i="1"/>
  <c r="C65" i="1" s="1"/>
  <c r="D57" i="1"/>
  <c r="M42" i="1"/>
  <c r="J66" i="1" s="1"/>
  <c r="J62" i="1"/>
  <c r="C42" i="1"/>
  <c r="C66" i="1" s="1"/>
  <c r="C46" i="1"/>
  <c r="C70" i="1" s="1"/>
  <c r="D62" i="1"/>
  <c r="F67" i="1"/>
  <c r="G62" i="1"/>
  <c r="H62" i="1"/>
  <c r="I32" i="1"/>
  <c r="D32" i="1"/>
  <c r="F56" i="1" s="1"/>
  <c r="K31" i="1"/>
  <c r="E55" i="1" s="1"/>
  <c r="E53" i="1"/>
  <c r="K35" i="1"/>
  <c r="E59" i="1" s="1"/>
  <c r="E57" i="1"/>
  <c r="K40" i="1"/>
  <c r="E64" i="1" s="1"/>
  <c r="E62" i="1"/>
  <c r="K45" i="1"/>
  <c r="E69" i="1" s="1"/>
  <c r="E67" i="1"/>
  <c r="E38" i="1"/>
  <c r="E34" i="1" s="1"/>
  <c r="E43" i="1"/>
  <c r="F28" i="1"/>
  <c r="E29" i="1"/>
  <c r="E32" i="1" s="1"/>
  <c r="O35" i="1"/>
  <c r="G59" i="1" s="1"/>
  <c r="K36" i="1"/>
  <c r="E60" i="1" s="1"/>
  <c r="G37" i="1"/>
  <c r="O40" i="1"/>
  <c r="G64" i="1" s="1"/>
  <c r="K41" i="1"/>
  <c r="E65" i="1" s="1"/>
  <c r="G42" i="1"/>
  <c r="G39" i="1"/>
  <c r="K47" i="1"/>
  <c r="E71" i="1" s="1"/>
  <c r="K30" i="1"/>
  <c r="E54" i="1" s="1"/>
  <c r="H31" i="1"/>
  <c r="K34" i="1"/>
  <c r="E58" i="1" s="1"/>
  <c r="G35" i="1"/>
  <c r="O37" i="1"/>
  <c r="G61" i="1" s="1"/>
  <c r="K39" i="1"/>
  <c r="E63" i="1" s="1"/>
  <c r="G40" i="1"/>
  <c r="O42" i="1"/>
  <c r="G66" i="1" s="1"/>
  <c r="K44" i="1"/>
  <c r="E68" i="1" s="1"/>
  <c r="G45" i="1"/>
  <c r="O47" i="1"/>
  <c r="G71" i="1" s="1"/>
  <c r="O45" i="1"/>
  <c r="G69" i="1" s="1"/>
  <c r="K46" i="1"/>
  <c r="E70" i="1" s="1"/>
  <c r="G47" i="1"/>
  <c r="G31" i="1"/>
  <c r="O31" i="1"/>
  <c r="G55" i="1" s="1"/>
  <c r="K32" i="1"/>
  <c r="E56" i="1" s="1"/>
  <c r="G34" i="1"/>
  <c r="O36" i="1"/>
  <c r="G60" i="1" s="1"/>
  <c r="K37" i="1"/>
  <c r="E61" i="1" s="1"/>
  <c r="O41" i="1"/>
  <c r="G65" i="1" s="1"/>
  <c r="K42" i="1"/>
  <c r="E66" i="1" s="1"/>
  <c r="G44" i="1"/>
  <c r="O46" i="1"/>
  <c r="G70" i="1" s="1"/>
  <c r="D30" i="1"/>
  <c r="F54" i="1" s="1"/>
  <c r="L30" i="1"/>
  <c r="I54" i="1" s="1"/>
  <c r="H34" i="1"/>
  <c r="D35" i="1"/>
  <c r="F59" i="1" s="1"/>
  <c r="L35" i="1"/>
  <c r="I59" i="1" s="1"/>
  <c r="P35" i="1"/>
  <c r="H36" i="1"/>
  <c r="D37" i="1"/>
  <c r="F61" i="1" s="1"/>
  <c r="L37" i="1"/>
  <c r="I61" i="1" s="1"/>
  <c r="H39" i="1"/>
  <c r="D40" i="1"/>
  <c r="F64" i="1" s="1"/>
  <c r="L40" i="1"/>
  <c r="I64" i="1" s="1"/>
  <c r="P40" i="1"/>
  <c r="H41" i="1"/>
  <c r="D42" i="1"/>
  <c r="F66" i="1" s="1"/>
  <c r="L42" i="1"/>
  <c r="I66" i="1" s="1"/>
  <c r="P42" i="1"/>
  <c r="H44" i="1"/>
  <c r="D45" i="1"/>
  <c r="F69" i="1" s="1"/>
  <c r="L45" i="1"/>
  <c r="I69" i="1" s="1"/>
  <c r="D46" i="1"/>
  <c r="F70" i="1" s="1"/>
  <c r="L46" i="1"/>
  <c r="I70" i="1" s="1"/>
  <c r="P46" i="1"/>
  <c r="H47" i="1"/>
  <c r="P47" i="1"/>
  <c r="I30" i="1"/>
  <c r="M30" i="1"/>
  <c r="J54" i="1" s="1"/>
  <c r="E31" i="1"/>
  <c r="I31" i="1"/>
  <c r="M31" i="1"/>
  <c r="J55" i="1" s="1"/>
  <c r="I34" i="1"/>
  <c r="M34" i="1"/>
  <c r="J58" i="1" s="1"/>
  <c r="Q34" i="1"/>
  <c r="I35" i="1"/>
  <c r="M35" i="1"/>
  <c r="J59" i="1" s="1"/>
  <c r="Q35" i="1"/>
  <c r="I36" i="1"/>
  <c r="M36" i="1"/>
  <c r="J60" i="1" s="1"/>
  <c r="Q36" i="1"/>
  <c r="I39" i="1"/>
  <c r="M39" i="1"/>
  <c r="J63" i="1" s="1"/>
  <c r="Q39" i="1"/>
  <c r="I40" i="1"/>
  <c r="M40" i="1"/>
  <c r="J64" i="1" s="1"/>
  <c r="Q40" i="1"/>
  <c r="I41" i="1"/>
  <c r="M41" i="1"/>
  <c r="J65" i="1" s="1"/>
  <c r="Q41" i="1"/>
  <c r="I44" i="1"/>
  <c r="M44" i="1"/>
  <c r="J68" i="1" s="1"/>
  <c r="Q44" i="1"/>
  <c r="I45" i="1"/>
  <c r="M45" i="1"/>
  <c r="J69" i="1" s="1"/>
  <c r="Q45" i="1"/>
  <c r="I46" i="1"/>
  <c r="M46" i="1"/>
  <c r="J70" i="1" s="1"/>
  <c r="Q46" i="1"/>
  <c r="D34" i="1"/>
  <c r="F58" i="1" s="1"/>
  <c r="L34" i="1"/>
  <c r="I58" i="1" s="1"/>
  <c r="P34" i="1"/>
  <c r="H35" i="1"/>
  <c r="P36" i="1"/>
  <c r="D39" i="1"/>
  <c r="F63" i="1" s="1"/>
  <c r="L39" i="1"/>
  <c r="I63" i="1" s="1"/>
  <c r="P39" i="1"/>
  <c r="H40" i="1"/>
  <c r="D44" i="1"/>
  <c r="F68" i="1" s="1"/>
  <c r="L44" i="1"/>
  <c r="I68" i="1" s="1"/>
  <c r="P44" i="1"/>
  <c r="H45" i="1"/>
  <c r="J30" i="1"/>
  <c r="N30" i="1"/>
  <c r="H54" i="1" s="1"/>
  <c r="J31" i="1"/>
  <c r="N31" i="1"/>
  <c r="H55" i="1" s="1"/>
  <c r="J34" i="1"/>
  <c r="N34" i="1"/>
  <c r="H58" i="1" s="1"/>
  <c r="J35" i="1"/>
  <c r="N35" i="1"/>
  <c r="H59" i="1" s="1"/>
  <c r="J36" i="1"/>
  <c r="N36" i="1"/>
  <c r="H60" i="1" s="1"/>
  <c r="F39" i="1"/>
  <c r="J39" i="1"/>
  <c r="N39" i="1"/>
  <c r="H63" i="1" s="1"/>
  <c r="F40" i="1"/>
  <c r="J40" i="1"/>
  <c r="N40" i="1"/>
  <c r="H64" i="1" s="1"/>
  <c r="F41" i="1"/>
  <c r="J41" i="1"/>
  <c r="N41" i="1"/>
  <c r="H65" i="1" s="1"/>
  <c r="F44" i="1"/>
  <c r="J44" i="1"/>
  <c r="N44" i="1"/>
  <c r="H68" i="1" s="1"/>
  <c r="F45" i="1"/>
  <c r="J45" i="1"/>
  <c r="N45" i="1"/>
  <c r="H69" i="1" s="1"/>
  <c r="F46" i="1"/>
  <c r="J46" i="1"/>
  <c r="N46" i="1"/>
  <c r="H70" i="1" s="1"/>
  <c r="E30" i="1" l="1"/>
  <c r="E39" i="1"/>
  <c r="E36" i="1"/>
  <c r="E35" i="1"/>
  <c r="P30" i="1"/>
  <c r="E44" i="1"/>
  <c r="E41" i="1"/>
  <c r="E40" i="1"/>
  <c r="F35" i="1"/>
  <c r="P32" i="1"/>
  <c r="D53" i="1"/>
  <c r="E46" i="1"/>
  <c r="E45" i="1"/>
  <c r="E47" i="1"/>
  <c r="F36" i="1"/>
  <c r="F30" i="1"/>
  <c r="D71" i="1"/>
  <c r="D55" i="1"/>
  <c r="F34" i="1"/>
  <c r="D70" i="1"/>
  <c r="D69" i="1"/>
  <c r="D68" i="1"/>
  <c r="D65" i="1"/>
  <c r="D64" i="1"/>
  <c r="D63" i="1"/>
  <c r="D60" i="1"/>
  <c r="D59" i="1"/>
  <c r="D58" i="1"/>
  <c r="D61" i="1"/>
  <c r="D66" i="1"/>
  <c r="F31" i="1"/>
  <c r="F32" i="1"/>
  <c r="D54" i="1"/>
  <c r="E42" i="1"/>
  <c r="E37" i="1"/>
  <c r="D56" i="1" l="1"/>
</calcChain>
</file>

<file path=xl/sharedStrings.xml><?xml version="1.0" encoding="utf-8"?>
<sst xmlns="http://schemas.openxmlformats.org/spreadsheetml/2006/main" count="160" uniqueCount="72">
  <si>
    <t>Chord</t>
  </si>
  <si>
    <t>Section</t>
  </si>
  <si>
    <t>Spar Cap</t>
  </si>
  <si>
    <t>Gen. Axis Loc.</t>
  </si>
  <si>
    <t>CG Loc.</t>
  </si>
  <si>
    <t>E. Axis Loc.</t>
  </si>
  <si>
    <t>Unit Weight</t>
  </si>
  <si>
    <t>EIFlap</t>
  </si>
  <si>
    <t>EIEdge</t>
  </si>
  <si>
    <t>EA</t>
  </si>
  <si>
    <t>GJ</t>
  </si>
  <si>
    <t>IZ</t>
  </si>
  <si>
    <t>Station</t>
  </si>
  <si>
    <t>(m)</t>
  </si>
  <si>
    <t>(t/c)</t>
  </si>
  <si>
    <t>(% t)</t>
  </si>
  <si>
    <t>(y/c)</t>
  </si>
  <si>
    <t>(kg/m)</t>
  </si>
  <si>
    <t>(N-m2)</t>
  </si>
  <si>
    <t>(N)</t>
  </si>
  <si>
    <t>([kg/m]-m2)</t>
  </si>
  <si>
    <t xml:space="preserve">Rotor radius = </t>
  </si>
  <si>
    <t>m</t>
  </si>
  <si>
    <t xml:space="preserve">Hub radius = </t>
  </si>
  <si>
    <t>Initial Properties (transferred from blade design spreadsheet via Main page):</t>
  </si>
  <si>
    <t>Shifted and adjusted properties</t>
  </si>
  <si>
    <t>Length</t>
  </si>
  <si>
    <t>Mass</t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</si>
  <si>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</si>
  <si>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</si>
  <si>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</si>
  <si>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>E.A. Offset</t>
  </si>
  <si>
    <t>Twist</t>
  </si>
  <si>
    <r>
      <t>EI</t>
    </r>
    <r>
      <rPr>
        <b/>
        <vertAlign val="subscript"/>
        <sz val="9"/>
        <rFont val="Geneva"/>
      </rPr>
      <t>Edge</t>
    </r>
  </si>
  <si>
    <r>
      <t>EI</t>
    </r>
    <r>
      <rPr>
        <b/>
        <vertAlign val="subscript"/>
        <sz val="9"/>
        <rFont val="Geneva"/>
      </rPr>
      <t>Flap</t>
    </r>
  </si>
  <si>
    <t>A. C. Offset</t>
  </si>
  <si>
    <t>Airfoil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</si>
  <si>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</si>
  <si>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</si>
  <si>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</si>
  <si>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 xml:space="preserve"> X (m)</t>
  </si>
  <si>
    <t xml:space="preserve"> Y (m)</t>
  </si>
  <si>
    <t>(deg.)</t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</si>
  <si>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</si>
  <si>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Filename</t>
  </si>
  <si>
    <t>Interpolated Properties:</t>
  </si>
  <si>
    <t>BlFract</t>
  </si>
  <si>
    <t>(-)</t>
  </si>
  <si>
    <t>AeroCent</t>
  </si>
  <si>
    <t>BMassDen</t>
  </si>
  <si>
    <t>FlpStff</t>
  </si>
  <si>
    <t>GJStff</t>
  </si>
  <si>
    <t>StrcTwst</t>
  </si>
  <si>
    <t>EdgStff</t>
  </si>
  <si>
    <t>EAStff</t>
  </si>
  <si>
    <t>Alpha</t>
  </si>
  <si>
    <t>FlpIner</t>
  </si>
  <si>
    <t>(deg)</t>
  </si>
  <si>
    <t>(Nm^2)</t>
  </si>
  <si>
    <t>EdgIner</t>
  </si>
  <si>
    <t>PrecrvRef</t>
  </si>
  <si>
    <t>PreswpRef</t>
  </si>
  <si>
    <t>FlpcgOf</t>
  </si>
  <si>
    <t>EdgcgOf</t>
  </si>
  <si>
    <t>FlpEAOf</t>
  </si>
  <si>
    <t>EdgEAOf</t>
  </si>
  <si>
    <t>(kg m)</t>
  </si>
  <si>
    <t>NFoil</t>
  </si>
  <si>
    <t>cylinder</t>
  </si>
  <si>
    <t>s818_2702.dat</t>
  </si>
  <si>
    <t>s825_2102.dat</t>
  </si>
  <si>
    <t>s826_2102.dat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</si>
</sst>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00E+00"/>
    <numFmt numFmtId="167" formatCode="0.0000E+00"/>
    <numFmt numFmtId="168" formatCode="0.0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Geneva"/>
    </font>
    <font>
      <b/>
      <vertAlign val="subscript"/>
      <sz val="9"/>
      <name val="Geneva"/>
    </font>
    <font>
      <b/>
      <vertAlign val="superscript"/>
      <sz val="9"/>
      <name val="Geneva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2" xfId="0" applyNumberFormat="1" applyBorder="1"/>
    <xf numFmtId="0" fontId="0" fillId="0" borderId="2" xfId="0" applyBorder="1"/>
    <xf numFmtId="165" fontId="0" fillId="0" borderId="2" xfId="0" applyNumberFormat="1" applyBorder="1"/>
    <xf numFmtId="164" fontId="0" fillId="0" borderId="2" xfId="0" applyNumberFormat="1" applyBorder="1"/>
    <xf numFmtId="11" fontId="0" fillId="0" borderId="2" xfId="0" applyNumberFormat="1" applyBorder="1"/>
    <xf numFmtId="166" fontId="0" fillId="0" borderId="3" xfId="0" applyNumberFormat="1" applyBorder="1" applyAlignment="1">
      <alignment horizontal="right"/>
    </xf>
    <xf numFmtId="9" fontId="0" fillId="0" borderId="7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164" fontId="0" fillId="0" borderId="0" xfId="0" applyNumberFormat="1" applyBorder="1"/>
    <xf numFmtId="11" fontId="0" fillId="0" borderId="0" xfId="0" applyNumberFormat="1" applyBorder="1"/>
    <xf numFmtId="166" fontId="0" fillId="0" borderId="6" xfId="0" applyNumberFormat="1" applyBorder="1" applyAlignment="1">
      <alignment horizontal="right"/>
    </xf>
    <xf numFmtId="9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2" fontId="0" fillId="0" borderId="5" xfId="0" applyNumberFormat="1" applyBorder="1"/>
    <xf numFmtId="0" fontId="0" fillId="0" borderId="5" xfId="0" applyBorder="1"/>
    <xf numFmtId="165" fontId="0" fillId="0" borderId="5" xfId="0" applyNumberFormat="1" applyBorder="1"/>
    <xf numFmtId="164" fontId="0" fillId="0" borderId="5" xfId="0" applyNumberFormat="1" applyBorder="1"/>
    <xf numFmtId="11" fontId="0" fillId="0" borderId="5" xfId="0" applyNumberFormat="1" applyBorder="1"/>
    <xf numFmtId="166" fontId="0" fillId="0" borderId="8" xfId="0" applyNumberFormat="1" applyBorder="1" applyAlignment="1">
      <alignment horizontal="right"/>
    </xf>
    <xf numFmtId="166" fontId="3" fillId="0" borderId="5" xfId="0" applyNumberFormat="1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1" fontId="0" fillId="0" borderId="0" xfId="0" applyNumberFormat="1" applyBorder="1"/>
    <xf numFmtId="9" fontId="0" fillId="0" borderId="0" xfId="0" applyNumberFormat="1"/>
    <xf numFmtId="0" fontId="0" fillId="0" borderId="0" xfId="0" applyFill="1"/>
    <xf numFmtId="167" fontId="0" fillId="0" borderId="0" xfId="0" applyNumberFormat="1"/>
    <xf numFmtId="0" fontId="2" fillId="0" borderId="0" xfId="0" applyFont="1" applyFill="1"/>
    <xf numFmtId="9" fontId="7" fillId="2" borderId="1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2" fontId="7" fillId="2" borderId="2" xfId="0" applyNumberFormat="1" applyFont="1" applyFill="1" applyBorder="1" applyAlignment="1">
      <alignment horizontal="center"/>
    </xf>
    <xf numFmtId="165" fontId="7" fillId="2" borderId="0" xfId="0" applyNumberFormat="1" applyFont="1" applyFill="1" applyAlignment="1">
      <alignment horizontal="center"/>
    </xf>
    <xf numFmtId="2" fontId="7" fillId="2" borderId="2" xfId="0" applyNumberFormat="1" applyFont="1" applyFill="1" applyBorder="1" applyAlignment="1">
      <alignment horizontal="right"/>
    </xf>
    <xf numFmtId="11" fontId="7" fillId="2" borderId="2" xfId="0" applyNumberFormat="1" applyFont="1" applyFill="1" applyBorder="1"/>
    <xf numFmtId="2" fontId="7" fillId="2" borderId="3" xfId="0" applyNumberFormat="1" applyFont="1" applyFill="1" applyBorder="1"/>
    <xf numFmtId="9" fontId="7" fillId="2" borderId="7" xfId="0" applyNumberFormat="1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right"/>
    </xf>
    <xf numFmtId="11" fontId="7" fillId="2" borderId="0" xfId="0" applyNumberFormat="1" applyFont="1" applyFill="1" applyBorder="1"/>
    <xf numFmtId="2" fontId="7" fillId="2" borderId="6" xfId="0" applyNumberFormat="1" applyFont="1" applyFill="1" applyBorder="1"/>
    <xf numFmtId="9" fontId="7" fillId="2" borderId="7" xfId="1" applyFont="1" applyFill="1" applyBorder="1" applyAlignment="1">
      <alignment horizontal="center"/>
    </xf>
    <xf numFmtId="11" fontId="7" fillId="2" borderId="0" xfId="0" applyNumberFormat="1" applyFont="1" applyFill="1" applyBorder="1" applyAlignment="1">
      <alignment horizontal="right"/>
    </xf>
    <xf numFmtId="2" fontId="7" fillId="2" borderId="6" xfId="0" applyNumberFormat="1" applyFont="1" applyFill="1" applyBorder="1" applyAlignment="1">
      <alignment horizontal="right"/>
    </xf>
    <xf numFmtId="9" fontId="7" fillId="2" borderId="4" xfId="0" applyNumberFormat="1" applyFont="1" applyFill="1" applyBorder="1" applyAlignment="1">
      <alignment horizontal="center"/>
    </xf>
    <xf numFmtId="165" fontId="7" fillId="2" borderId="5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right"/>
    </xf>
    <xf numFmtId="11" fontId="7" fillId="2" borderId="5" xfId="0" applyNumberFormat="1" applyFont="1" applyFill="1" applyBorder="1"/>
    <xf numFmtId="11" fontId="7" fillId="2" borderId="5" xfId="0" applyNumberFormat="1" applyFont="1" applyFill="1" applyBorder="1" applyAlignment="1">
      <alignment horizontal="right"/>
    </xf>
    <xf numFmtId="2" fontId="7" fillId="2" borderId="8" xfId="0" applyNumberFormat="1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5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right"/>
    </xf>
    <xf numFmtId="165" fontId="0" fillId="2" borderId="5" xfId="0" applyNumberFormat="1" applyFill="1" applyBorder="1"/>
    <xf numFmtId="0" fontId="0" fillId="2" borderId="8" xfId="0" applyFill="1" applyBorder="1"/>
    <xf numFmtId="9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/>
    <xf numFmtId="0" fontId="0" fillId="2" borderId="2" xfId="0" applyFill="1" applyBorder="1"/>
    <xf numFmtId="164" fontId="0" fillId="2" borderId="2" xfId="0" applyNumberFormat="1" applyFill="1" applyBorder="1"/>
    <xf numFmtId="11" fontId="0" fillId="2" borderId="2" xfId="0" applyNumberFormat="1" applyFill="1" applyBorder="1"/>
    <xf numFmtId="166" fontId="0" fillId="2" borderId="3" xfId="0" applyNumberFormat="1" applyFill="1" applyBorder="1" applyAlignment="1">
      <alignment horizontal="right"/>
    </xf>
    <xf numFmtId="9" fontId="0" fillId="2" borderId="7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/>
    <xf numFmtId="0" fontId="0" fillId="2" borderId="0" xfId="0" applyFill="1" applyBorder="1"/>
    <xf numFmtId="165" fontId="0" fillId="2" borderId="0" xfId="0" applyNumberFormat="1" applyFill="1" applyBorder="1"/>
    <xf numFmtId="164" fontId="0" fillId="2" borderId="0" xfId="0" applyNumberFormat="1" applyFill="1" applyBorder="1"/>
    <xf numFmtId="11" fontId="0" fillId="2" borderId="0" xfId="0" applyNumberFormat="1" applyFill="1" applyBorder="1"/>
    <xf numFmtId="166" fontId="0" fillId="2" borderId="6" xfId="0" applyNumberFormat="1" applyFill="1" applyBorder="1" applyAlignment="1">
      <alignment horizontal="right"/>
    </xf>
    <xf numFmtId="9" fontId="0" fillId="2" borderId="4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11" fontId="0" fillId="2" borderId="5" xfId="0" applyNumberFormat="1" applyFill="1" applyBorder="1"/>
    <xf numFmtId="166" fontId="0" fillId="2" borderId="8" xfId="0" applyNumberFormat="1" applyFill="1" applyBorder="1" applyAlignment="1">
      <alignment horizontal="right"/>
    </xf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3" fillId="2" borderId="0" xfId="0" applyNumberFormat="1" applyFont="1" applyFill="1" applyBorder="1" applyAlignment="1">
      <alignment horizontal="center"/>
    </xf>
    <xf numFmtId="166" fontId="3" fillId="2" borderId="6" xfId="0" applyNumberFormat="1" applyFont="1" applyFill="1" applyBorder="1" applyAlignment="1">
      <alignment horizontal="center"/>
    </xf>
    <xf numFmtId="168" fontId="0" fillId="0" borderId="0" xfId="0" applyNumberFormat="1"/>
    <xf numFmtId="1" fontId="0" fillId="0" borderId="0" xfId="0" applyNumberFormat="1"/>
    <xf numFmtId="166" fontId="0" fillId="0" borderId="0" xfId="0" applyNumberForma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.0A04V00_Inpu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Page"/>
      <sheetName val="Tower Data"/>
      <sheetName val="Blade Data"/>
      <sheetName val="GECbladedata"/>
      <sheetName val="GECtwrdata"/>
      <sheetName val="GECdrivetrain"/>
    </sheetNames>
    <sheetDataSet>
      <sheetData sheetId="0">
        <row r="13">
          <cell r="B13">
            <v>128</v>
          </cell>
        </row>
        <row r="47">
          <cell r="B47">
            <v>6.4</v>
          </cell>
        </row>
        <row r="115">
          <cell r="A115">
            <v>0.05</v>
          </cell>
          <cell r="B115">
            <v>3.456438912877827</v>
          </cell>
          <cell r="C115">
            <v>1</v>
          </cell>
          <cell r="D115" t="str">
            <v>NA</v>
          </cell>
          <cell r="E115">
            <v>0.5</v>
          </cell>
          <cell r="F115">
            <v>0.5</v>
          </cell>
          <cell r="G115">
            <v>0.5</v>
          </cell>
          <cell r="H115">
            <v>3708.4116472912633</v>
          </cell>
          <cell r="I115">
            <v>63720689411.753181</v>
          </cell>
          <cell r="J115">
            <v>63720689411.753181</v>
          </cell>
          <cell r="K115">
            <v>42582928810.746231</v>
          </cell>
          <cell r="L115">
            <v>22057695577.548672</v>
          </cell>
          <cell r="M115">
            <v>11076.026331706065</v>
          </cell>
        </row>
        <row r="116">
          <cell r="A116">
            <v>7.0000000000000007E-2</v>
          </cell>
          <cell r="B116">
            <v>3.4564389128778257</v>
          </cell>
          <cell r="C116">
            <v>1</v>
          </cell>
          <cell r="D116" t="str">
            <v>NA</v>
          </cell>
          <cell r="E116">
            <v>0.5</v>
          </cell>
          <cell r="F116">
            <v>0.5</v>
          </cell>
          <cell r="G116">
            <v>0.5</v>
          </cell>
          <cell r="H116">
            <v>622.32317170970805</v>
          </cell>
          <cell r="I116">
            <v>14036801421.634676</v>
          </cell>
          <cell r="J116">
            <v>14036801421.634676</v>
          </cell>
          <cell r="K116">
            <v>9469182296.3330479</v>
          </cell>
          <cell r="L116">
            <v>4904988079.2989025</v>
          </cell>
          <cell r="M116">
            <v>1858.7116243479393</v>
          </cell>
        </row>
        <row r="117">
          <cell r="A117">
            <v>0.25</v>
          </cell>
          <cell r="B117">
            <v>5.11988823977648</v>
          </cell>
          <cell r="C117">
            <v>0.33</v>
          </cell>
          <cell r="D117">
            <v>4.4774839135584772</v>
          </cell>
          <cell r="E117">
            <v>0.34</v>
          </cell>
          <cell r="F117">
            <v>0.40155924806474785</v>
          </cell>
          <cell r="G117">
            <v>0.32671302753123166</v>
          </cell>
          <cell r="H117">
            <v>684.40053797312055</v>
          </cell>
          <cell r="I117">
            <v>4203286116.1718955</v>
          </cell>
          <cell r="J117">
            <v>12611588173.054085</v>
          </cell>
          <cell r="K117">
            <v>9141425662.3435383</v>
          </cell>
          <cell r="L117">
            <v>145303921.84035307</v>
          </cell>
          <cell r="M117">
            <v>959.83453034575007</v>
          </cell>
        </row>
        <row r="118">
          <cell r="A118">
            <v>0.5</v>
          </cell>
          <cell r="B118">
            <v>3.9255778511557029</v>
          </cell>
          <cell r="C118">
            <v>0.24</v>
          </cell>
          <cell r="D118">
            <v>8.9761837714735897</v>
          </cell>
          <cell r="E118">
            <v>0.31</v>
          </cell>
          <cell r="F118">
            <v>0.37588941559495792</v>
          </cell>
          <cell r="G118">
            <v>0.32336301372350362</v>
          </cell>
          <cell r="H118">
            <v>516.27028971966695</v>
          </cell>
          <cell r="I118">
            <v>1017265797.32573</v>
          </cell>
          <cell r="J118">
            <v>2540323261.1101747</v>
          </cell>
          <cell r="K118">
            <v>6898689157.7993288</v>
          </cell>
          <cell r="L118">
            <v>57861076.091574006</v>
          </cell>
          <cell r="M118">
            <v>304.44012217310359</v>
          </cell>
        </row>
        <row r="119">
          <cell r="A119">
            <v>0.75</v>
          </cell>
          <cell r="B119">
            <v>2.7312674625349254</v>
          </cell>
          <cell r="C119">
            <v>0.21</v>
          </cell>
          <cell r="D119">
            <v>8.8011309411295144</v>
          </cell>
          <cell r="E119">
            <v>0.28000000000000003</v>
          </cell>
          <cell r="F119">
            <v>0.38745755696890288</v>
          </cell>
          <cell r="G119">
            <v>0.3261326391065098</v>
          </cell>
          <cell r="H119">
            <v>225.15720776799671</v>
          </cell>
          <cell r="I119">
            <v>159223885.56322324</v>
          </cell>
          <cell r="J119">
            <v>610414304.9755882</v>
          </cell>
          <cell r="K119">
            <v>2907294183.0127583</v>
          </cell>
          <cell r="L119">
            <v>11605234.21344462</v>
          </cell>
          <cell r="M119">
            <v>65.910007513233523</v>
          </cell>
        </row>
        <row r="120">
          <cell r="A120">
            <v>1</v>
          </cell>
          <cell r="B120">
            <v>1.6565913131826264</v>
          </cell>
          <cell r="C120">
            <v>0.16</v>
          </cell>
          <cell r="D120">
            <v>0</v>
          </cell>
          <cell r="E120">
            <v>0.25</v>
          </cell>
          <cell r="F120">
            <v>0.49249999999999999</v>
          </cell>
          <cell r="G120">
            <v>0.35780000000000001</v>
          </cell>
          <cell r="H120">
            <v>21.986079158927165</v>
          </cell>
          <cell r="I120">
            <v>1559775.5371830396</v>
          </cell>
          <cell r="J120">
            <v>53624369.654070929</v>
          </cell>
          <cell r="K120">
            <v>235713983.59357151</v>
          </cell>
          <cell r="L120">
            <v>1237516.5813282721</v>
          </cell>
          <cell r="M120">
            <v>5.4492188866567579</v>
          </cell>
        </row>
        <row r="127">
          <cell r="B127">
            <v>10.5</v>
          </cell>
          <cell r="D127" t="str">
            <v>cylinder</v>
          </cell>
        </row>
        <row r="128">
          <cell r="B128">
            <v>10.5</v>
          </cell>
          <cell r="D128" t="str">
            <v>cylinder</v>
          </cell>
        </row>
        <row r="129">
          <cell r="B129">
            <v>10.5</v>
          </cell>
          <cell r="D129" t="str">
            <v>s818_2702.dat</v>
          </cell>
        </row>
        <row r="130">
          <cell r="B130">
            <v>2.5</v>
          </cell>
        </row>
        <row r="131">
          <cell r="B131">
            <v>0</v>
          </cell>
          <cell r="D131" t="str">
            <v>s825_2102.dat</v>
          </cell>
        </row>
        <row r="132">
          <cell r="B132">
            <v>-0.6</v>
          </cell>
          <cell r="D132" t="str">
            <v>s826_2102.dat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2"/>
  <sheetViews>
    <sheetView topLeftCell="A19" zoomScale="90" zoomScaleNormal="90" workbookViewId="0">
      <selection activeCell="R28" sqref="R28:R48"/>
    </sheetView>
  </sheetViews>
  <sheetFormatPr defaultRowHeight="15"/>
  <cols>
    <col min="2" max="2" width="14" bestFit="1" customWidth="1"/>
    <col min="7" max="10" width="11.28515625" bestFit="1" customWidth="1"/>
    <col min="12" max="12" width="10.140625" bestFit="1" customWidth="1"/>
    <col min="14" max="14" width="10.85546875" customWidth="1"/>
    <col min="15" max="15" width="10.140625" bestFit="1" customWidth="1"/>
    <col min="18" max="18" width="14.140625" bestFit="1" customWidth="1"/>
  </cols>
  <sheetData>
    <row r="2" spans="2:20">
      <c r="B2" s="46" t="s">
        <v>24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2:20">
      <c r="B3" s="46"/>
      <c r="C3" s="46" t="s">
        <v>0</v>
      </c>
      <c r="D3" s="46" t="s">
        <v>1</v>
      </c>
      <c r="E3" s="46" t="s">
        <v>2</v>
      </c>
      <c r="F3" s="46" t="s">
        <v>3</v>
      </c>
      <c r="G3" s="46" t="s">
        <v>4</v>
      </c>
      <c r="H3" s="46" t="s">
        <v>5</v>
      </c>
      <c r="I3" s="46" t="s">
        <v>6</v>
      </c>
      <c r="J3" s="46" t="s">
        <v>7</v>
      </c>
      <c r="K3" s="46" t="s">
        <v>8</v>
      </c>
      <c r="L3" s="46" t="s">
        <v>9</v>
      </c>
      <c r="M3" s="46" t="s">
        <v>10</v>
      </c>
      <c r="N3" s="46" t="s">
        <v>11</v>
      </c>
      <c r="P3" s="1" t="s">
        <v>48</v>
      </c>
    </row>
    <row r="4" spans="2:20">
      <c r="B4" s="44" t="s">
        <v>12</v>
      </c>
      <c r="C4" s="44" t="s">
        <v>13</v>
      </c>
      <c r="D4" s="44" t="s">
        <v>14</v>
      </c>
      <c r="E4" s="44" t="s">
        <v>15</v>
      </c>
      <c r="F4" s="44" t="s">
        <v>16</v>
      </c>
      <c r="G4" s="44" t="s">
        <v>16</v>
      </c>
      <c r="H4" s="44" t="s">
        <v>16</v>
      </c>
      <c r="I4" s="44" t="s">
        <v>17</v>
      </c>
      <c r="J4" s="44" t="s">
        <v>18</v>
      </c>
      <c r="K4" s="44" t="s">
        <v>18</v>
      </c>
      <c r="L4" s="44" t="s">
        <v>19</v>
      </c>
      <c r="M4" s="44" t="s">
        <v>18</v>
      </c>
      <c r="N4" s="44" t="s">
        <v>20</v>
      </c>
      <c r="P4" t="s">
        <v>47</v>
      </c>
    </row>
    <row r="5" spans="2:20">
      <c r="B5" s="47">
        <f>'[1]Main Page'!A115</f>
        <v>0.05</v>
      </c>
      <c r="C5" s="48">
        <f>'[1]Main Page'!B115</f>
        <v>3.456438912877827</v>
      </c>
      <c r="D5" s="49">
        <f>'[1]Main Page'!C115</f>
        <v>1</v>
      </c>
      <c r="E5" s="49" t="str">
        <f>'[1]Main Page'!D115</f>
        <v>NA</v>
      </c>
      <c r="F5" s="50">
        <f>'[1]Main Page'!E115</f>
        <v>0.5</v>
      </c>
      <c r="G5" s="48">
        <f>'[1]Main Page'!F115</f>
        <v>0.5</v>
      </c>
      <c r="H5" s="48">
        <f>'[1]Main Page'!G115</f>
        <v>0.5</v>
      </c>
      <c r="I5" s="51">
        <f>'[1]Main Page'!H115</f>
        <v>3708.4116472912633</v>
      </c>
      <c r="J5" s="52">
        <f>'[1]Main Page'!I115</f>
        <v>63720689411.753181</v>
      </c>
      <c r="K5" s="52">
        <f>'[1]Main Page'!J115</f>
        <v>63720689411.753181</v>
      </c>
      <c r="L5" s="52">
        <f>'[1]Main Page'!K115</f>
        <v>42582928810.746231</v>
      </c>
      <c r="M5" s="52">
        <f>'[1]Main Page'!L115</f>
        <v>22057695577.548672</v>
      </c>
      <c r="N5" s="53">
        <f>'[1]Main Page'!M115</f>
        <v>11076.026331706065</v>
      </c>
      <c r="P5">
        <f>0.75-F5</f>
        <v>0.25</v>
      </c>
    </row>
    <row r="6" spans="2:20">
      <c r="B6" s="54">
        <f>'[1]Main Page'!A116</f>
        <v>7.0000000000000007E-2</v>
      </c>
      <c r="C6" s="55">
        <f>'[1]Main Page'!B116</f>
        <v>3.4564389128778257</v>
      </c>
      <c r="D6" s="56">
        <f>'[1]Main Page'!C116</f>
        <v>1</v>
      </c>
      <c r="E6" s="56" t="str">
        <f>'[1]Main Page'!D116</f>
        <v>NA</v>
      </c>
      <c r="F6" s="50">
        <f>'[1]Main Page'!E116</f>
        <v>0.5</v>
      </c>
      <c r="G6" s="55">
        <f>'[1]Main Page'!F116</f>
        <v>0.5</v>
      </c>
      <c r="H6" s="55">
        <f>'[1]Main Page'!G116</f>
        <v>0.5</v>
      </c>
      <c r="I6" s="57">
        <f>'[1]Main Page'!H116</f>
        <v>622.32317170970805</v>
      </c>
      <c r="J6" s="58">
        <f>'[1]Main Page'!I116</f>
        <v>14036801421.634676</v>
      </c>
      <c r="K6" s="58">
        <f>'[1]Main Page'!J116</f>
        <v>14036801421.634676</v>
      </c>
      <c r="L6" s="58">
        <f>'[1]Main Page'!K116</f>
        <v>9469182296.3330479</v>
      </c>
      <c r="M6" s="58">
        <f>'[1]Main Page'!L116</f>
        <v>4904988079.2989025</v>
      </c>
      <c r="N6" s="59">
        <f>'[1]Main Page'!M116</f>
        <v>1858.7116243479393</v>
      </c>
      <c r="P6">
        <f t="shared" ref="P6:P10" si="0">0.75-F6</f>
        <v>0.25</v>
      </c>
    </row>
    <row r="7" spans="2:20">
      <c r="B7" s="60">
        <f>'[1]Main Page'!A117</f>
        <v>0.25</v>
      </c>
      <c r="C7" s="55">
        <f>'[1]Main Page'!B117</f>
        <v>5.11988823977648</v>
      </c>
      <c r="D7" s="56">
        <f>'[1]Main Page'!C117</f>
        <v>0.33</v>
      </c>
      <c r="E7" s="56">
        <f>'[1]Main Page'!D117</f>
        <v>4.4774839135584772</v>
      </c>
      <c r="F7" s="50">
        <f>'[1]Main Page'!E117</f>
        <v>0.34</v>
      </c>
      <c r="G7" s="55">
        <f>'[1]Main Page'!F117</f>
        <v>0.40155924806474785</v>
      </c>
      <c r="H7" s="55">
        <f>'[1]Main Page'!G117</f>
        <v>0.32671302753123166</v>
      </c>
      <c r="I7" s="57">
        <f>'[1]Main Page'!H117</f>
        <v>684.40053797312055</v>
      </c>
      <c r="J7" s="58">
        <f>'[1]Main Page'!I117</f>
        <v>4203286116.1718955</v>
      </c>
      <c r="K7" s="58">
        <f>'[1]Main Page'!J117</f>
        <v>12611588173.054085</v>
      </c>
      <c r="L7" s="61">
        <f>'[1]Main Page'!K117</f>
        <v>9141425662.3435383</v>
      </c>
      <c r="M7" s="61">
        <f>'[1]Main Page'!L117</f>
        <v>145303921.84035307</v>
      </c>
      <c r="N7" s="62">
        <f>'[1]Main Page'!M117</f>
        <v>959.83453034575007</v>
      </c>
      <c r="P7">
        <f t="shared" si="0"/>
        <v>0.41</v>
      </c>
    </row>
    <row r="8" spans="2:20">
      <c r="B8" s="60">
        <f>'[1]Main Page'!A118</f>
        <v>0.5</v>
      </c>
      <c r="C8" s="55">
        <f>'[1]Main Page'!B118</f>
        <v>3.9255778511557029</v>
      </c>
      <c r="D8" s="56">
        <f>'[1]Main Page'!C118</f>
        <v>0.24</v>
      </c>
      <c r="E8" s="56">
        <f>'[1]Main Page'!D118</f>
        <v>8.9761837714735897</v>
      </c>
      <c r="F8" s="50">
        <f>'[1]Main Page'!E118</f>
        <v>0.31</v>
      </c>
      <c r="G8" s="55">
        <f>'[1]Main Page'!F118</f>
        <v>0.37588941559495792</v>
      </c>
      <c r="H8" s="55">
        <f>'[1]Main Page'!G118</f>
        <v>0.32336301372350362</v>
      </c>
      <c r="I8" s="57">
        <f>'[1]Main Page'!H118</f>
        <v>516.27028971966695</v>
      </c>
      <c r="J8" s="58">
        <f>'[1]Main Page'!I118</f>
        <v>1017265797.32573</v>
      </c>
      <c r="K8" s="58">
        <f>'[1]Main Page'!J118</f>
        <v>2540323261.1101747</v>
      </c>
      <c r="L8" s="61">
        <f>'[1]Main Page'!K118</f>
        <v>6898689157.7993288</v>
      </c>
      <c r="M8" s="61">
        <f>'[1]Main Page'!L118</f>
        <v>57861076.091574006</v>
      </c>
      <c r="N8" s="62">
        <f>'[1]Main Page'!M118</f>
        <v>304.44012217310359</v>
      </c>
      <c r="P8">
        <f t="shared" si="0"/>
        <v>0.44</v>
      </c>
    </row>
    <row r="9" spans="2:20">
      <c r="B9" s="60">
        <f>'[1]Main Page'!A119</f>
        <v>0.75</v>
      </c>
      <c r="C9" s="55">
        <f>'[1]Main Page'!B119</f>
        <v>2.7312674625349254</v>
      </c>
      <c r="D9" s="56">
        <f>'[1]Main Page'!C119</f>
        <v>0.21</v>
      </c>
      <c r="E9" s="56">
        <f>'[1]Main Page'!D119</f>
        <v>8.8011309411295144</v>
      </c>
      <c r="F9" s="50">
        <f>'[1]Main Page'!E119</f>
        <v>0.28000000000000003</v>
      </c>
      <c r="G9" s="55">
        <f>'[1]Main Page'!F119</f>
        <v>0.38745755696890288</v>
      </c>
      <c r="H9" s="55">
        <f>'[1]Main Page'!G119</f>
        <v>0.3261326391065098</v>
      </c>
      <c r="I9" s="57">
        <f>'[1]Main Page'!H119</f>
        <v>225.15720776799671</v>
      </c>
      <c r="J9" s="58">
        <f>'[1]Main Page'!I119</f>
        <v>159223885.56322324</v>
      </c>
      <c r="K9" s="58">
        <f>'[1]Main Page'!J119</f>
        <v>610414304.9755882</v>
      </c>
      <c r="L9" s="61">
        <f>'[1]Main Page'!K119</f>
        <v>2907294183.0127583</v>
      </c>
      <c r="M9" s="61">
        <f>'[1]Main Page'!L119</f>
        <v>11605234.21344462</v>
      </c>
      <c r="N9" s="62">
        <f>'[1]Main Page'!M119</f>
        <v>65.910007513233523</v>
      </c>
      <c r="P9">
        <f t="shared" si="0"/>
        <v>0.47</v>
      </c>
    </row>
    <row r="10" spans="2:20">
      <c r="B10" s="63">
        <f>'[1]Main Page'!A120</f>
        <v>1</v>
      </c>
      <c r="C10" s="64">
        <f>'[1]Main Page'!B120</f>
        <v>1.6565913131826264</v>
      </c>
      <c r="D10" s="65">
        <f>'[1]Main Page'!C120</f>
        <v>0.16</v>
      </c>
      <c r="E10" s="65">
        <f>'[1]Main Page'!D120</f>
        <v>0</v>
      </c>
      <c r="F10" s="64">
        <f>'[1]Main Page'!E120</f>
        <v>0.25</v>
      </c>
      <c r="G10" s="64">
        <f>'[1]Main Page'!F120</f>
        <v>0.49249999999999999</v>
      </c>
      <c r="H10" s="64">
        <f>'[1]Main Page'!G120</f>
        <v>0.35780000000000001</v>
      </c>
      <c r="I10" s="66">
        <f>'[1]Main Page'!H120</f>
        <v>21.986079158927165</v>
      </c>
      <c r="J10" s="67">
        <f>'[1]Main Page'!I120</f>
        <v>1559775.5371830396</v>
      </c>
      <c r="K10" s="67">
        <f>'[1]Main Page'!J120</f>
        <v>53624369.654070929</v>
      </c>
      <c r="L10" s="68">
        <f>'[1]Main Page'!K120</f>
        <v>235713983.59357151</v>
      </c>
      <c r="M10" s="68">
        <f>'[1]Main Page'!L120</f>
        <v>1237516.5813282721</v>
      </c>
      <c r="N10" s="69">
        <f>'[1]Main Page'!M120</f>
        <v>5.4492188866567579</v>
      </c>
      <c r="P10">
        <f t="shared" si="0"/>
        <v>0.5</v>
      </c>
    </row>
    <row r="11" spans="2:20">
      <c r="B11" s="46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</row>
    <row r="12" spans="2:20">
      <c r="B12" s="99"/>
      <c r="C12" s="70" t="s">
        <v>21</v>
      </c>
      <c r="D12" s="71">
        <f>'[1]Main Page'!B13/2</f>
        <v>64</v>
      </c>
      <c r="E12" s="72" t="s">
        <v>22</v>
      </c>
      <c r="F12" s="44"/>
      <c r="G12" s="44"/>
      <c r="H12" s="44"/>
      <c r="I12" s="44"/>
      <c r="J12" s="44"/>
      <c r="K12" s="44"/>
      <c r="L12" s="44"/>
      <c r="M12" s="44"/>
      <c r="N12" s="44"/>
    </row>
    <row r="13" spans="2:20">
      <c r="B13" s="73"/>
      <c r="C13" s="74" t="s">
        <v>23</v>
      </c>
      <c r="D13" s="75">
        <f>'[1]Main Page'!B47/2</f>
        <v>3.2</v>
      </c>
      <c r="E13" s="76" t="s">
        <v>22</v>
      </c>
      <c r="F13" s="44"/>
      <c r="G13" s="44"/>
      <c r="H13" s="44"/>
      <c r="I13" s="44"/>
      <c r="J13" s="44"/>
      <c r="K13" s="44"/>
      <c r="L13" s="44"/>
      <c r="M13" s="44"/>
      <c r="N13" s="44"/>
    </row>
    <row r="15" spans="2:20">
      <c r="B15" t="s">
        <v>25</v>
      </c>
      <c r="J15" s="2"/>
      <c r="L15" s="2"/>
      <c r="M15" s="3"/>
      <c r="N15" s="4"/>
      <c r="Q15" s="5"/>
      <c r="R15" s="5"/>
    </row>
    <row r="16" spans="2:20">
      <c r="B16" s="100" t="s">
        <v>12</v>
      </c>
      <c r="C16" s="101" t="s">
        <v>26</v>
      </c>
      <c r="D16" s="101" t="s">
        <v>27</v>
      </c>
      <c r="E16" s="102" t="s">
        <v>28</v>
      </c>
      <c r="F16" s="102" t="s">
        <v>29</v>
      </c>
      <c r="G16" s="101" t="s">
        <v>30</v>
      </c>
      <c r="H16" s="101" t="s">
        <v>30</v>
      </c>
      <c r="I16" s="101" t="s">
        <v>31</v>
      </c>
      <c r="J16" s="101" t="s">
        <v>31</v>
      </c>
      <c r="K16" s="101" t="s">
        <v>32</v>
      </c>
      <c r="L16" s="102" t="s">
        <v>10</v>
      </c>
      <c r="M16" s="102" t="s">
        <v>9</v>
      </c>
      <c r="N16" s="102" t="s">
        <v>33</v>
      </c>
      <c r="O16" s="102" t="s">
        <v>34</v>
      </c>
      <c r="P16" s="102" t="s">
        <v>0</v>
      </c>
      <c r="Q16" s="103" t="s">
        <v>35</v>
      </c>
      <c r="R16" s="104" t="s">
        <v>36</v>
      </c>
      <c r="T16" s="1"/>
    </row>
    <row r="17" spans="2:18">
      <c r="B17" s="105" t="s">
        <v>37</v>
      </c>
      <c r="C17" s="106" t="s">
        <v>38</v>
      </c>
      <c r="D17" s="106" t="s">
        <v>17</v>
      </c>
      <c r="E17" s="107" t="s">
        <v>39</v>
      </c>
      <c r="F17" s="107" t="s">
        <v>39</v>
      </c>
      <c r="G17" s="107" t="s">
        <v>40</v>
      </c>
      <c r="H17" s="107" t="s">
        <v>41</v>
      </c>
      <c r="I17" s="107" t="s">
        <v>40</v>
      </c>
      <c r="J17" s="107" t="s">
        <v>41</v>
      </c>
      <c r="K17" s="106" t="s">
        <v>42</v>
      </c>
      <c r="L17" s="107" t="s">
        <v>43</v>
      </c>
      <c r="M17" s="107" t="s">
        <v>19</v>
      </c>
      <c r="N17" s="107" t="s">
        <v>43</v>
      </c>
      <c r="O17" s="107" t="s">
        <v>43</v>
      </c>
      <c r="P17" s="107" t="s">
        <v>13</v>
      </c>
      <c r="Q17" s="108" t="s">
        <v>13</v>
      </c>
      <c r="R17" s="109" t="s">
        <v>44</v>
      </c>
    </row>
    <row r="18" spans="2:18">
      <c r="B18" s="77">
        <f t="shared" ref="B18:B23" si="1">B5</f>
        <v>0.05</v>
      </c>
      <c r="C18" s="78">
        <f t="shared" ref="C18:C23" si="2">(1/(B$23-B$18))*B18-(B$18/(B$23-B$18))</f>
        <v>0</v>
      </c>
      <c r="D18" s="79">
        <f t="shared" ref="D18:D23" si="3">I5</f>
        <v>3708.4116472912633</v>
      </c>
      <c r="E18" s="79">
        <f>N5*'[1]Main Page'!C$122/('[1]Main Page'!C$122+1)</f>
        <v>0</v>
      </c>
      <c r="F18" s="79">
        <f t="shared" ref="F18:F23" si="4">N5-E18</f>
        <v>11076.026331706065</v>
      </c>
      <c r="G18" s="80">
        <v>0</v>
      </c>
      <c r="H18" s="71">
        <f t="shared" ref="H18:H23" si="5">C5*(G5-F5)</f>
        <v>0</v>
      </c>
      <c r="I18" s="80">
        <v>0</v>
      </c>
      <c r="J18" s="81">
        <f t="shared" ref="J18:J23" si="6">C5*(H5-F5)</f>
        <v>0</v>
      </c>
      <c r="K18" s="79">
        <f>'[1]Main Page'!B127-'[1]Main Page'!B$132</f>
        <v>11.1</v>
      </c>
      <c r="L18" s="82">
        <f t="shared" ref="L18:L23" si="7">M5</f>
        <v>22057695577.548672</v>
      </c>
      <c r="M18" s="82">
        <f t="shared" ref="M18:M23" si="8">L5</f>
        <v>42582928810.746231</v>
      </c>
      <c r="N18" s="82">
        <f t="shared" ref="N18:N23" si="9">K5</f>
        <v>63720689411.753181</v>
      </c>
      <c r="O18" s="82">
        <f t="shared" ref="O18:O23" si="10">J5</f>
        <v>63720689411.753181</v>
      </c>
      <c r="P18" s="71">
        <f t="shared" ref="P18:P23" si="11">C5</f>
        <v>3.456438912877827</v>
      </c>
      <c r="Q18" s="71">
        <v>0</v>
      </c>
      <c r="R18" s="83" t="str">
        <f>'[1]Main Page'!D127</f>
        <v>cylinder</v>
      </c>
    </row>
    <row r="19" spans="2:18">
      <c r="B19" s="84">
        <f t="shared" si="1"/>
        <v>7.0000000000000007E-2</v>
      </c>
      <c r="C19" s="85">
        <f t="shared" si="2"/>
        <v>2.1052631578947371E-2</v>
      </c>
      <c r="D19" s="86">
        <f t="shared" si="3"/>
        <v>622.32317170970805</v>
      </c>
      <c r="E19" s="86">
        <f>N6*'[1]Main Page'!C$122/('[1]Main Page'!C$122+1)</f>
        <v>0</v>
      </c>
      <c r="F19" s="86">
        <f t="shared" si="4"/>
        <v>1858.7116243479393</v>
      </c>
      <c r="G19" s="87">
        <v>0</v>
      </c>
      <c r="H19" s="88">
        <f t="shared" si="5"/>
        <v>0</v>
      </c>
      <c r="I19" s="87">
        <v>0</v>
      </c>
      <c r="J19" s="89">
        <f t="shared" si="6"/>
        <v>0</v>
      </c>
      <c r="K19" s="86">
        <f>'[1]Main Page'!B128-'[1]Main Page'!B$132</f>
        <v>11.1</v>
      </c>
      <c r="L19" s="90">
        <f t="shared" si="7"/>
        <v>4904988079.2989025</v>
      </c>
      <c r="M19" s="90">
        <f t="shared" si="8"/>
        <v>9469182296.3330479</v>
      </c>
      <c r="N19" s="90">
        <f t="shared" si="9"/>
        <v>14036801421.634676</v>
      </c>
      <c r="O19" s="90">
        <f t="shared" si="10"/>
        <v>14036801421.634676</v>
      </c>
      <c r="P19" s="88">
        <f t="shared" si="11"/>
        <v>3.4564389128778257</v>
      </c>
      <c r="Q19" s="88">
        <v>0</v>
      </c>
      <c r="R19" s="91" t="str">
        <f>'[1]Main Page'!D128</f>
        <v>cylinder</v>
      </c>
    </row>
    <row r="20" spans="2:18">
      <c r="B20" s="84">
        <f t="shared" si="1"/>
        <v>0.25</v>
      </c>
      <c r="C20" s="85">
        <f t="shared" si="2"/>
        <v>0.21052631578947367</v>
      </c>
      <c r="D20" s="86">
        <f t="shared" si="3"/>
        <v>684.40053797312055</v>
      </c>
      <c r="E20" s="86">
        <f>N7*'[1]Main Page'!C$122/('[1]Main Page'!C$122+1)</f>
        <v>0</v>
      </c>
      <c r="F20" s="86">
        <f t="shared" si="4"/>
        <v>959.83453034575007</v>
      </c>
      <c r="G20" s="87">
        <v>0</v>
      </c>
      <c r="H20" s="88">
        <f t="shared" si="5"/>
        <v>0.31517647021618544</v>
      </c>
      <c r="I20" s="87">
        <v>0</v>
      </c>
      <c r="J20" s="89">
        <f t="shared" si="6"/>
        <v>-6.8027814085081018E-2</v>
      </c>
      <c r="K20" s="86">
        <f>'[1]Main Page'!B129-'[1]Main Page'!B$132</f>
        <v>11.1</v>
      </c>
      <c r="L20" s="90">
        <f t="shared" si="7"/>
        <v>145303921.84035307</v>
      </c>
      <c r="M20" s="90">
        <f t="shared" si="8"/>
        <v>9141425662.3435383</v>
      </c>
      <c r="N20" s="90">
        <f t="shared" si="9"/>
        <v>12611588173.054085</v>
      </c>
      <c r="O20" s="90">
        <f t="shared" si="10"/>
        <v>4203286116.1718955</v>
      </c>
      <c r="P20" s="88">
        <f t="shared" si="11"/>
        <v>5.11988823977648</v>
      </c>
      <c r="Q20" s="88">
        <f>C7*(0.25-F7)</f>
        <v>-0.46078994157988334</v>
      </c>
      <c r="R20" s="91" t="str">
        <f>'[1]Main Page'!D129</f>
        <v>s818_2702.dat</v>
      </c>
    </row>
    <row r="21" spans="2:18">
      <c r="B21" s="84">
        <f t="shared" si="1"/>
        <v>0.5</v>
      </c>
      <c r="C21" s="85">
        <f t="shared" si="2"/>
        <v>0.47368421052631576</v>
      </c>
      <c r="D21" s="86">
        <f t="shared" si="3"/>
        <v>516.27028971966695</v>
      </c>
      <c r="E21" s="86">
        <f>N8*'[1]Main Page'!C$122/('[1]Main Page'!C$122+1)</f>
        <v>0</v>
      </c>
      <c r="F21" s="86">
        <f t="shared" si="4"/>
        <v>304.44012217310359</v>
      </c>
      <c r="G21" s="87">
        <v>0</v>
      </c>
      <c r="H21" s="88">
        <f t="shared" si="5"/>
        <v>0.25865403048516</v>
      </c>
      <c r="I21" s="87">
        <v>0</v>
      </c>
      <c r="J21" s="89">
        <f t="shared" si="6"/>
        <v>5.2457550697675527E-2</v>
      </c>
      <c r="K21" s="86">
        <f>'[1]Main Page'!B130-'[1]Main Page'!B$132</f>
        <v>3.1</v>
      </c>
      <c r="L21" s="90">
        <f t="shared" si="7"/>
        <v>57861076.091574006</v>
      </c>
      <c r="M21" s="90">
        <f t="shared" si="8"/>
        <v>6898689157.7993288</v>
      </c>
      <c r="N21" s="90">
        <f t="shared" si="9"/>
        <v>2540323261.1101747</v>
      </c>
      <c r="O21" s="90">
        <f t="shared" si="10"/>
        <v>1017265797.32573</v>
      </c>
      <c r="P21" s="88">
        <f t="shared" si="11"/>
        <v>3.9255778511557029</v>
      </c>
      <c r="Q21" s="88">
        <f>C8*(0.25-F8)</f>
        <v>-0.23553467106934217</v>
      </c>
      <c r="R21" s="91"/>
    </row>
    <row r="22" spans="2:18">
      <c r="B22" s="84">
        <f t="shared" si="1"/>
        <v>0.75</v>
      </c>
      <c r="C22" s="85">
        <f t="shared" si="2"/>
        <v>0.73684210526315785</v>
      </c>
      <c r="D22" s="86">
        <f t="shared" si="3"/>
        <v>225.15720776799671</v>
      </c>
      <c r="E22" s="86">
        <f>N9*'[1]Main Page'!C$122/('[1]Main Page'!C$122+1)</f>
        <v>0</v>
      </c>
      <c r="F22" s="86">
        <f t="shared" si="4"/>
        <v>65.910007513233523</v>
      </c>
      <c r="G22" s="87">
        <v>0</v>
      </c>
      <c r="H22" s="88">
        <f t="shared" si="5"/>
        <v>0.29349532895265751</v>
      </c>
      <c r="I22" s="87">
        <v>0</v>
      </c>
      <c r="J22" s="89">
        <f t="shared" si="6"/>
        <v>0.12600057615247642</v>
      </c>
      <c r="K22" s="86">
        <f>'[1]Main Page'!B131-'[1]Main Page'!B$132</f>
        <v>0.6</v>
      </c>
      <c r="L22" s="90">
        <f t="shared" si="7"/>
        <v>11605234.21344462</v>
      </c>
      <c r="M22" s="90">
        <f t="shared" si="8"/>
        <v>2907294183.0127583</v>
      </c>
      <c r="N22" s="90">
        <f t="shared" si="9"/>
        <v>610414304.9755882</v>
      </c>
      <c r="O22" s="90">
        <f t="shared" si="10"/>
        <v>159223885.56322324</v>
      </c>
      <c r="P22" s="88">
        <f t="shared" si="11"/>
        <v>2.7312674625349254</v>
      </c>
      <c r="Q22" s="88">
        <f>C9*(0.25-F9)</f>
        <v>-8.193802387604783E-2</v>
      </c>
      <c r="R22" s="91" t="str">
        <f>'[1]Main Page'!D131</f>
        <v>s825_2102.dat</v>
      </c>
    </row>
    <row r="23" spans="2:18">
      <c r="B23" s="92">
        <f t="shared" si="1"/>
        <v>1</v>
      </c>
      <c r="C23" s="93">
        <f t="shared" si="2"/>
        <v>0.99999999999999989</v>
      </c>
      <c r="D23" s="94">
        <f t="shared" si="3"/>
        <v>21.986079158927165</v>
      </c>
      <c r="E23" s="94">
        <f>N10*'[1]Main Page'!C$122/('[1]Main Page'!C$122+1)</f>
        <v>0</v>
      </c>
      <c r="F23" s="94">
        <f t="shared" si="4"/>
        <v>5.4492188866567579</v>
      </c>
      <c r="G23" s="95">
        <v>0</v>
      </c>
      <c r="H23" s="75">
        <f t="shared" si="5"/>
        <v>0.40172339344678687</v>
      </c>
      <c r="I23" s="95">
        <v>0</v>
      </c>
      <c r="J23" s="96">
        <f t="shared" si="6"/>
        <v>0.17858054356108713</v>
      </c>
      <c r="K23" s="94">
        <f>'[1]Main Page'!B132-'[1]Main Page'!B$132</f>
        <v>0</v>
      </c>
      <c r="L23" s="97">
        <f t="shared" si="7"/>
        <v>1237516.5813282721</v>
      </c>
      <c r="M23" s="97">
        <f t="shared" si="8"/>
        <v>235713983.59357151</v>
      </c>
      <c r="N23" s="97">
        <f t="shared" si="9"/>
        <v>53624369.654070929</v>
      </c>
      <c r="O23" s="97">
        <f t="shared" si="10"/>
        <v>1559775.5371830396</v>
      </c>
      <c r="P23" s="75">
        <f t="shared" si="11"/>
        <v>1.6565913131826264</v>
      </c>
      <c r="Q23" s="75">
        <f>C10*(0.25-F10)</f>
        <v>0</v>
      </c>
      <c r="R23" s="98" t="str">
        <f>'[1]Main Page'!D132</f>
        <v>s826_2102.dat</v>
      </c>
    </row>
    <row r="25" spans="2:18">
      <c r="B25" t="s">
        <v>45</v>
      </c>
    </row>
    <row r="26" spans="2:18">
      <c r="B26" s="6" t="s">
        <v>12</v>
      </c>
      <c r="C26" s="7" t="s">
        <v>26</v>
      </c>
      <c r="D26" s="7" t="s">
        <v>27</v>
      </c>
      <c r="E26" s="8" t="s">
        <v>28</v>
      </c>
      <c r="F26" s="8" t="s">
        <v>29</v>
      </c>
      <c r="G26" s="9" t="s">
        <v>30</v>
      </c>
      <c r="H26" s="9" t="s">
        <v>30</v>
      </c>
      <c r="I26" s="9" t="s">
        <v>31</v>
      </c>
      <c r="J26" s="9" t="s">
        <v>31</v>
      </c>
      <c r="K26" s="7" t="s">
        <v>32</v>
      </c>
      <c r="L26" s="8" t="s">
        <v>10</v>
      </c>
      <c r="M26" s="8" t="s">
        <v>9</v>
      </c>
      <c r="N26" s="8" t="s">
        <v>33</v>
      </c>
      <c r="O26" s="8" t="s">
        <v>34</v>
      </c>
      <c r="P26" s="8" t="s">
        <v>0</v>
      </c>
      <c r="Q26" s="10" t="s">
        <v>35</v>
      </c>
      <c r="R26" s="11" t="s">
        <v>36</v>
      </c>
    </row>
    <row r="27" spans="2:18">
      <c r="B27" s="12" t="s">
        <v>37</v>
      </c>
      <c r="C27" s="13" t="s">
        <v>38</v>
      </c>
      <c r="D27" s="13" t="s">
        <v>17</v>
      </c>
      <c r="E27" s="14" t="s">
        <v>39</v>
      </c>
      <c r="F27" s="14" t="s">
        <v>39</v>
      </c>
      <c r="G27" s="15" t="s">
        <v>40</v>
      </c>
      <c r="H27" s="15" t="s">
        <v>41</v>
      </c>
      <c r="I27" s="15" t="s">
        <v>40</v>
      </c>
      <c r="J27" s="15" t="s">
        <v>41</v>
      </c>
      <c r="K27" s="13" t="s">
        <v>42</v>
      </c>
      <c r="L27" s="14" t="s">
        <v>43</v>
      </c>
      <c r="M27" s="14" t="s">
        <v>19</v>
      </c>
      <c r="N27" s="14" t="s">
        <v>43</v>
      </c>
      <c r="O27" s="14" t="s">
        <v>43</v>
      </c>
      <c r="P27" s="14" t="s">
        <v>13</v>
      </c>
      <c r="Q27" s="40" t="s">
        <v>13</v>
      </c>
      <c r="R27" s="41" t="s">
        <v>44</v>
      </c>
    </row>
    <row r="28" spans="2:18">
      <c r="B28" s="16">
        <v>0.05</v>
      </c>
      <c r="C28" s="17">
        <f>(1/(B$23-B$18))*B28-(B$18/(B$23-B$18))</f>
        <v>0</v>
      </c>
      <c r="D28" s="18">
        <f>D18</f>
        <v>3708.4116472912633</v>
      </c>
      <c r="E28" s="18">
        <f t="shared" ref="E28:Q29" si="12">E18</f>
        <v>0</v>
      </c>
      <c r="F28" s="18">
        <f t="shared" si="12"/>
        <v>11076.026331706065</v>
      </c>
      <c r="G28" s="19">
        <f t="shared" si="12"/>
        <v>0</v>
      </c>
      <c r="H28" s="20">
        <f t="shared" si="12"/>
        <v>0</v>
      </c>
      <c r="I28" s="19">
        <f t="shared" si="12"/>
        <v>0</v>
      </c>
      <c r="J28" s="21">
        <f t="shared" si="12"/>
        <v>0</v>
      </c>
      <c r="K28" s="18">
        <f t="shared" si="12"/>
        <v>11.1</v>
      </c>
      <c r="L28" s="22">
        <f t="shared" si="12"/>
        <v>22057695577.548672</v>
      </c>
      <c r="M28" s="22">
        <f t="shared" si="12"/>
        <v>42582928810.746231</v>
      </c>
      <c r="N28" s="22">
        <f t="shared" si="12"/>
        <v>63720689411.753181</v>
      </c>
      <c r="O28" s="22">
        <f t="shared" si="12"/>
        <v>63720689411.753181</v>
      </c>
      <c r="P28" s="20">
        <f t="shared" si="12"/>
        <v>3.456438912877827</v>
      </c>
      <c r="Q28" s="20">
        <f t="shared" si="12"/>
        <v>0</v>
      </c>
      <c r="R28" s="23" t="str">
        <f>$R$18</f>
        <v>cylinder</v>
      </c>
    </row>
    <row r="29" spans="2:18">
      <c r="B29" s="24">
        <f>B19</f>
        <v>7.0000000000000007E-2</v>
      </c>
      <c r="C29" s="25">
        <f>(1/(B$23-B$18))*B29-(B$18/(B$23-B$18))</f>
        <v>2.1052631578947371E-2</v>
      </c>
      <c r="D29" s="26">
        <f>D19</f>
        <v>622.32317170970805</v>
      </c>
      <c r="E29" s="26">
        <f t="shared" si="12"/>
        <v>0</v>
      </c>
      <c r="F29" s="26">
        <f t="shared" si="12"/>
        <v>1858.7116243479393</v>
      </c>
      <c r="G29" s="27">
        <f t="shared" si="12"/>
        <v>0</v>
      </c>
      <c r="H29" s="28">
        <f t="shared" si="12"/>
        <v>0</v>
      </c>
      <c r="I29" s="27">
        <f t="shared" si="12"/>
        <v>0</v>
      </c>
      <c r="J29" s="29">
        <f t="shared" si="12"/>
        <v>0</v>
      </c>
      <c r="K29" s="26">
        <f t="shared" si="12"/>
        <v>11.1</v>
      </c>
      <c r="L29" s="30">
        <f t="shared" si="12"/>
        <v>4904988079.2989025</v>
      </c>
      <c r="M29" s="30">
        <f t="shared" si="12"/>
        <v>9469182296.3330479</v>
      </c>
      <c r="N29" s="30">
        <f t="shared" si="12"/>
        <v>14036801421.634676</v>
      </c>
      <c r="O29" s="30">
        <f t="shared" si="12"/>
        <v>14036801421.634676</v>
      </c>
      <c r="P29" s="28">
        <f t="shared" si="12"/>
        <v>3.4564389128778257</v>
      </c>
      <c r="Q29" s="28">
        <f t="shared" si="12"/>
        <v>0</v>
      </c>
      <c r="R29" s="31" t="str">
        <f>$R$18</f>
        <v>cylinder</v>
      </c>
    </row>
    <row r="30" spans="2:18">
      <c r="B30" s="24">
        <v>0.1</v>
      </c>
      <c r="C30" s="25">
        <f>(1/(B$23-B$18))*B30-(B$18/(B$23-B$18))</f>
        <v>5.2631578947368411E-2</v>
      </c>
      <c r="D30" s="26">
        <f>D$29+($B30-$B$29)*(D$33-D$29)/($B$33-$B$29)</f>
        <v>632.66939942027682</v>
      </c>
      <c r="E30" s="26">
        <f>E$29+($B30-$B$29)*(E$33-E$29)/($B$33-$B$29)</f>
        <v>0</v>
      </c>
      <c r="F30" s="26">
        <f>F$29+($B30-$B$29)*(F$33-F$29)/($B$33-$B$29)</f>
        <v>1708.8987753475744</v>
      </c>
      <c r="G30" s="42">
        <f>G$29+($B30-$B$29)*(G$33-G$29)/($B$33-$B$29)</f>
        <v>0</v>
      </c>
      <c r="H30" s="28">
        <f>H$29+($B30-$B$29)*(H$33-H$29)/($B$33-$B$29)</f>
        <v>5.2529411702697572E-2</v>
      </c>
      <c r="I30" s="27">
        <f t="shared" ref="I30:Q32" si="13">I$29+($B30-$B$29)*(I$33-I$29)/($B$33-$B$29)</f>
        <v>0</v>
      </c>
      <c r="J30" s="29">
        <f t="shared" si="13"/>
        <v>-1.1337969014180171E-2</v>
      </c>
      <c r="K30" s="26">
        <f t="shared" si="13"/>
        <v>11.1</v>
      </c>
      <c r="L30" s="30">
        <f t="shared" si="13"/>
        <v>4111707386.3891439</v>
      </c>
      <c r="M30" s="30">
        <f t="shared" si="13"/>
        <v>9414556190.668129</v>
      </c>
      <c r="N30" s="30">
        <f t="shared" si="13"/>
        <v>13799265880.204578</v>
      </c>
      <c r="O30" s="30">
        <f t="shared" si="13"/>
        <v>12397882204.057547</v>
      </c>
      <c r="P30" s="28">
        <f t="shared" si="13"/>
        <v>3.7336804673609345</v>
      </c>
      <c r="Q30" s="28">
        <f>Q$29+($B30-$B$29)*(Q$33-Q$29)/($B$33-$B$29)</f>
        <v>-7.6798323596647219E-2</v>
      </c>
      <c r="R30" s="31" t="str">
        <f>$R$18</f>
        <v>cylinder</v>
      </c>
    </row>
    <row r="31" spans="2:18">
      <c r="B31" s="24">
        <v>0.15</v>
      </c>
      <c r="C31" s="25">
        <f t="shared" ref="C31:C48" si="14">(1/(B$23-B$18))*B31-(B$18/(B$23-B$18))</f>
        <v>0.10526315789473684</v>
      </c>
      <c r="D31" s="26">
        <f t="shared" ref="D31:H32" si="15">D$29+($B31-$B$29)*(D$33-D$29)/($B$33-$B$29)</f>
        <v>649.91311227122469</v>
      </c>
      <c r="E31" s="26">
        <f t="shared" si="15"/>
        <v>0</v>
      </c>
      <c r="F31" s="26">
        <f t="shared" si="15"/>
        <v>1459.2106936802998</v>
      </c>
      <c r="G31" s="42">
        <f t="shared" si="15"/>
        <v>0</v>
      </c>
      <c r="H31" s="28">
        <f t="shared" si="15"/>
        <v>0.14007843120719352</v>
      </c>
      <c r="I31" s="27">
        <f t="shared" si="13"/>
        <v>0</v>
      </c>
      <c r="J31" s="29">
        <f t="shared" si="13"/>
        <v>-3.0234584037813782E-2</v>
      </c>
      <c r="K31" s="26">
        <f t="shared" si="13"/>
        <v>11.1</v>
      </c>
      <c r="L31" s="30">
        <f t="shared" si="13"/>
        <v>2789572898.206214</v>
      </c>
      <c r="M31" s="30">
        <f t="shared" si="13"/>
        <v>9323512681.2265987</v>
      </c>
      <c r="N31" s="30">
        <f t="shared" si="13"/>
        <v>13403373311.154413</v>
      </c>
      <c r="O31" s="30">
        <f t="shared" si="13"/>
        <v>9666350174.7623291</v>
      </c>
      <c r="P31" s="28">
        <f t="shared" si="13"/>
        <v>4.1957497248327833</v>
      </c>
      <c r="Q31" s="28">
        <f>Q$29+($B31-$B$29)*(Q$33-Q$29)/($B$33-$B$29)</f>
        <v>-0.20479552959105923</v>
      </c>
      <c r="R31" s="31" t="str">
        <f t="shared" ref="R31:R38" si="16">$R$20</f>
        <v>s818_2702.dat</v>
      </c>
    </row>
    <row r="32" spans="2:18">
      <c r="B32" s="24">
        <v>0.2</v>
      </c>
      <c r="C32" s="25">
        <f t="shared" si="14"/>
        <v>0.15789473684210525</v>
      </c>
      <c r="D32" s="26">
        <f t="shared" si="15"/>
        <v>667.15682512217268</v>
      </c>
      <c r="E32" s="26">
        <f t="shared" si="15"/>
        <v>0</v>
      </c>
      <c r="F32" s="26">
        <f t="shared" si="15"/>
        <v>1209.5226120130246</v>
      </c>
      <c r="G32" s="42">
        <f t="shared" si="15"/>
        <v>0</v>
      </c>
      <c r="H32" s="28">
        <f t="shared" si="15"/>
        <v>0.22762745071168949</v>
      </c>
      <c r="I32" s="27">
        <f t="shared" si="13"/>
        <v>0</v>
      </c>
      <c r="J32" s="29">
        <f t="shared" si="13"/>
        <v>-4.9131199061447403E-2</v>
      </c>
      <c r="K32" s="26">
        <f t="shared" si="13"/>
        <v>11.1</v>
      </c>
      <c r="L32" s="30">
        <f t="shared" si="13"/>
        <v>1467438410.0232835</v>
      </c>
      <c r="M32" s="30">
        <f t="shared" si="13"/>
        <v>9232469171.7850685</v>
      </c>
      <c r="N32" s="30">
        <f t="shared" si="13"/>
        <v>13007480742.104248</v>
      </c>
      <c r="O32" s="30">
        <f t="shared" si="13"/>
        <v>6934818145.4671125</v>
      </c>
      <c r="P32" s="28">
        <f t="shared" si="13"/>
        <v>4.6578189823046312</v>
      </c>
      <c r="Q32" s="28">
        <f t="shared" si="13"/>
        <v>-0.33279273558547134</v>
      </c>
      <c r="R32" s="31" t="str">
        <f t="shared" si="16"/>
        <v>s818_2702.dat</v>
      </c>
    </row>
    <row r="33" spans="2:18">
      <c r="B33" s="24">
        <v>0.25</v>
      </c>
      <c r="C33" s="25">
        <f t="shared" si="14"/>
        <v>0.21052631578947367</v>
      </c>
      <c r="D33" s="26">
        <f>D20</f>
        <v>684.40053797312055</v>
      </c>
      <c r="E33" s="26">
        <f t="shared" ref="E33:P33" si="17">E20</f>
        <v>0</v>
      </c>
      <c r="F33" s="26">
        <f t="shared" si="17"/>
        <v>959.83453034575007</v>
      </c>
      <c r="G33" s="27">
        <f t="shared" si="17"/>
        <v>0</v>
      </c>
      <c r="H33" s="28">
        <f t="shared" si="17"/>
        <v>0.31517647021618544</v>
      </c>
      <c r="I33" s="27">
        <f t="shared" si="17"/>
        <v>0</v>
      </c>
      <c r="J33" s="29">
        <f t="shared" si="17"/>
        <v>-6.8027814085081018E-2</v>
      </c>
      <c r="K33" s="26">
        <f t="shared" si="17"/>
        <v>11.1</v>
      </c>
      <c r="L33" s="30">
        <f t="shared" si="17"/>
        <v>145303921.84035307</v>
      </c>
      <c r="M33" s="30">
        <f t="shared" si="17"/>
        <v>9141425662.3435383</v>
      </c>
      <c r="N33" s="30">
        <f t="shared" si="17"/>
        <v>12611588173.054085</v>
      </c>
      <c r="O33" s="30">
        <f t="shared" si="17"/>
        <v>4203286116.1718955</v>
      </c>
      <c r="P33" s="28">
        <f t="shared" si="17"/>
        <v>5.11988823977648</v>
      </c>
      <c r="Q33" s="28">
        <f>Q20</f>
        <v>-0.46078994157988334</v>
      </c>
      <c r="R33" s="31" t="str">
        <f t="shared" si="16"/>
        <v>s818_2702.dat</v>
      </c>
    </row>
    <row r="34" spans="2:18">
      <c r="B34" s="24">
        <v>0.3</v>
      </c>
      <c r="C34" s="25">
        <f t="shared" si="14"/>
        <v>0.26315789473684209</v>
      </c>
      <c r="D34" s="26">
        <f>D$33+($B34-$B$33)*(D$38-D$33)/($B$38-$B$33)</f>
        <v>650.77448832242987</v>
      </c>
      <c r="E34" s="26">
        <f t="shared" ref="E34:Q37" si="18">E$33+($B34-$B$33)*(E$38-E$33)/($B$38-$B$33)</f>
        <v>0</v>
      </c>
      <c r="F34" s="26">
        <f t="shared" si="18"/>
        <v>828.75564871122083</v>
      </c>
      <c r="G34" s="27">
        <f t="shared" si="18"/>
        <v>0</v>
      </c>
      <c r="H34" s="28">
        <f t="shared" si="18"/>
        <v>0.30387198226998036</v>
      </c>
      <c r="I34" s="27">
        <f t="shared" si="18"/>
        <v>0</v>
      </c>
      <c r="J34" s="29">
        <f t="shared" si="18"/>
        <v>-4.3930741128529717E-2</v>
      </c>
      <c r="K34" s="26">
        <f t="shared" si="18"/>
        <v>9.5</v>
      </c>
      <c r="L34" s="30">
        <f t="shared" si="18"/>
        <v>127815352.69059727</v>
      </c>
      <c r="M34" s="30">
        <f t="shared" si="18"/>
        <v>8692878361.4346962</v>
      </c>
      <c r="N34" s="30">
        <f t="shared" si="18"/>
        <v>10597335190.665302</v>
      </c>
      <c r="O34" s="30">
        <f t="shared" si="18"/>
        <v>3566082052.4026623</v>
      </c>
      <c r="P34" s="28">
        <f t="shared" si="18"/>
        <v>4.8810261620523248</v>
      </c>
      <c r="Q34" s="28">
        <f t="shared" si="18"/>
        <v>-0.4157388874777751</v>
      </c>
      <c r="R34" s="31" t="str">
        <f t="shared" si="16"/>
        <v>s818_2702.dat</v>
      </c>
    </row>
    <row r="35" spans="2:18">
      <c r="B35" s="24">
        <v>0.35</v>
      </c>
      <c r="C35" s="25">
        <f t="shared" si="14"/>
        <v>0.31578947368421051</v>
      </c>
      <c r="D35" s="26">
        <f>D$33+($B35-$B$33)*(D$38-D$33)/($B$38-$B$33)</f>
        <v>617.14843867173909</v>
      </c>
      <c r="E35" s="26">
        <f t="shared" si="18"/>
        <v>0</v>
      </c>
      <c r="F35" s="26">
        <f t="shared" si="18"/>
        <v>697.67676707669148</v>
      </c>
      <c r="G35" s="27">
        <f t="shared" si="18"/>
        <v>0</v>
      </c>
      <c r="H35" s="28">
        <f t="shared" si="18"/>
        <v>0.29256749432377527</v>
      </c>
      <c r="I35" s="27">
        <f t="shared" si="18"/>
        <v>0</v>
      </c>
      <c r="J35" s="29">
        <f t="shared" si="18"/>
        <v>-1.9833668171978416E-2</v>
      </c>
      <c r="K35" s="26">
        <f t="shared" si="18"/>
        <v>7.9</v>
      </c>
      <c r="L35" s="30">
        <f t="shared" si="18"/>
        <v>110326783.54084146</v>
      </c>
      <c r="M35" s="30">
        <f t="shared" si="18"/>
        <v>8244331060.5258551</v>
      </c>
      <c r="N35" s="30">
        <f t="shared" si="18"/>
        <v>8583082208.2765217</v>
      </c>
      <c r="O35" s="30">
        <f t="shared" si="18"/>
        <v>2928877988.6334295</v>
      </c>
      <c r="P35" s="28">
        <f t="shared" si="18"/>
        <v>4.6421640843281695</v>
      </c>
      <c r="Q35" s="28">
        <f t="shared" si="18"/>
        <v>-0.37068783337566691</v>
      </c>
      <c r="R35" s="31" t="str">
        <f t="shared" si="16"/>
        <v>s818_2702.dat</v>
      </c>
    </row>
    <row r="36" spans="2:18">
      <c r="B36" s="24">
        <v>0.4</v>
      </c>
      <c r="C36" s="25">
        <f t="shared" si="14"/>
        <v>0.36842105263157893</v>
      </c>
      <c r="D36" s="26">
        <f>D$33+($B36-$B$33)*(D$38-D$33)/($B$38-$B$33)</f>
        <v>583.52238902104841</v>
      </c>
      <c r="E36" s="26">
        <f t="shared" si="18"/>
        <v>0</v>
      </c>
      <c r="F36" s="26">
        <f t="shared" si="18"/>
        <v>566.59788544216212</v>
      </c>
      <c r="G36" s="27">
        <f t="shared" si="18"/>
        <v>0</v>
      </c>
      <c r="H36" s="28">
        <f t="shared" si="18"/>
        <v>0.28126300637757018</v>
      </c>
      <c r="I36" s="27">
        <f t="shared" si="18"/>
        <v>0</v>
      </c>
      <c r="J36" s="29">
        <f t="shared" si="18"/>
        <v>4.2634047845729189E-3</v>
      </c>
      <c r="K36" s="26">
        <f t="shared" si="18"/>
        <v>6.2999999999999989</v>
      </c>
      <c r="L36" s="30">
        <f t="shared" si="18"/>
        <v>92838214.391085625</v>
      </c>
      <c r="M36" s="30">
        <f t="shared" si="18"/>
        <v>7795783759.617012</v>
      </c>
      <c r="N36" s="30">
        <f t="shared" si="18"/>
        <v>6568829225.8877373</v>
      </c>
      <c r="O36" s="30">
        <f t="shared" si="18"/>
        <v>2291673924.8641958</v>
      </c>
      <c r="P36" s="28">
        <f t="shared" si="18"/>
        <v>4.4033020066040134</v>
      </c>
      <c r="Q36" s="28">
        <f t="shared" si="18"/>
        <v>-0.32563677927355861</v>
      </c>
      <c r="R36" s="31" t="str">
        <f t="shared" si="16"/>
        <v>s818_2702.dat</v>
      </c>
    </row>
    <row r="37" spans="2:18">
      <c r="B37" s="24">
        <v>0.45</v>
      </c>
      <c r="C37" s="25">
        <f t="shared" si="14"/>
        <v>0.42105263157894735</v>
      </c>
      <c r="D37" s="26">
        <f>D$33+($B37-$B$33)*(D$38-D$33)/($B$38-$B$33)</f>
        <v>549.89633937035762</v>
      </c>
      <c r="E37" s="26">
        <f t="shared" si="18"/>
        <v>0</v>
      </c>
      <c r="F37" s="26">
        <f t="shared" si="18"/>
        <v>435.51900380763277</v>
      </c>
      <c r="G37" s="27">
        <f t="shared" si="18"/>
        <v>0</v>
      </c>
      <c r="H37" s="28">
        <f t="shared" si="18"/>
        <v>0.26995851843136509</v>
      </c>
      <c r="I37" s="27">
        <f t="shared" si="18"/>
        <v>0</v>
      </c>
      <c r="J37" s="29">
        <f t="shared" si="18"/>
        <v>2.8360477741124213E-2</v>
      </c>
      <c r="K37" s="26">
        <f t="shared" si="18"/>
        <v>4.6999999999999993</v>
      </c>
      <c r="L37" s="30">
        <f t="shared" si="18"/>
        <v>75349645.241329819</v>
      </c>
      <c r="M37" s="30">
        <f t="shared" si="18"/>
        <v>7347236458.7081709</v>
      </c>
      <c r="N37" s="30">
        <f t="shared" si="18"/>
        <v>4554576243.4989557</v>
      </c>
      <c r="O37" s="30">
        <f t="shared" si="18"/>
        <v>1654469861.0949631</v>
      </c>
      <c r="P37" s="28">
        <f t="shared" si="18"/>
        <v>4.1644399288798581</v>
      </c>
      <c r="Q37" s="28">
        <f t="shared" si="18"/>
        <v>-0.28058572517145042</v>
      </c>
      <c r="R37" s="31" t="str">
        <f t="shared" si="16"/>
        <v>s818_2702.dat</v>
      </c>
    </row>
    <row r="38" spans="2:18">
      <c r="B38" s="24">
        <v>0.5</v>
      </c>
      <c r="C38" s="25">
        <f t="shared" si="14"/>
        <v>0.47368421052631576</v>
      </c>
      <c r="D38" s="26">
        <f>D21</f>
        <v>516.27028971966695</v>
      </c>
      <c r="E38" s="26">
        <f t="shared" ref="E38:Q38" si="19">E21</f>
        <v>0</v>
      </c>
      <c r="F38" s="26">
        <f t="shared" si="19"/>
        <v>304.44012217310359</v>
      </c>
      <c r="G38" s="27">
        <f t="shared" si="19"/>
        <v>0</v>
      </c>
      <c r="H38" s="28">
        <f t="shared" si="19"/>
        <v>0.25865403048516</v>
      </c>
      <c r="I38" s="27">
        <f t="shared" si="19"/>
        <v>0</v>
      </c>
      <c r="J38" s="29">
        <f t="shared" si="19"/>
        <v>5.2457550697675527E-2</v>
      </c>
      <c r="K38" s="26">
        <f t="shared" si="19"/>
        <v>3.1</v>
      </c>
      <c r="L38" s="30">
        <f t="shared" si="19"/>
        <v>57861076.091574006</v>
      </c>
      <c r="M38" s="30">
        <f t="shared" si="19"/>
        <v>6898689157.7993288</v>
      </c>
      <c r="N38" s="30">
        <f t="shared" si="19"/>
        <v>2540323261.1101747</v>
      </c>
      <c r="O38" s="30">
        <f t="shared" si="19"/>
        <v>1017265797.32573</v>
      </c>
      <c r="P38" s="28">
        <f t="shared" si="19"/>
        <v>3.9255778511557029</v>
      </c>
      <c r="Q38" s="28">
        <f t="shared" si="19"/>
        <v>-0.23553467106934217</v>
      </c>
      <c r="R38" s="31" t="str">
        <f t="shared" si="16"/>
        <v>s818_2702.dat</v>
      </c>
    </row>
    <row r="39" spans="2:18">
      <c r="B39" s="24">
        <v>0.55000000000000004</v>
      </c>
      <c r="C39" s="25">
        <f t="shared" si="14"/>
        <v>0.52631578947368418</v>
      </c>
      <c r="D39" s="26">
        <f>D$38+($B39-$B$38)*(D$43-D$38)/($B$43-$B$38)</f>
        <v>458.04767332933284</v>
      </c>
      <c r="E39" s="26">
        <f t="shared" ref="E39:Q42" si="20">E$38+($B39-$B$38)*(E$43-E$38)/($B$43-$B$38)</f>
        <v>0</v>
      </c>
      <c r="F39" s="26">
        <f t="shared" si="20"/>
        <v>256.73409924112951</v>
      </c>
      <c r="G39" s="27">
        <f t="shared" si="20"/>
        <v>0</v>
      </c>
      <c r="H39" s="28">
        <f t="shared" si="20"/>
        <v>0.26562229017865951</v>
      </c>
      <c r="I39" s="27">
        <f t="shared" si="20"/>
        <v>0</v>
      </c>
      <c r="J39" s="29">
        <f t="shared" si="20"/>
        <v>6.7166155788635717E-2</v>
      </c>
      <c r="K39" s="26">
        <f t="shared" si="20"/>
        <v>2.5999999999999996</v>
      </c>
      <c r="L39" s="30">
        <f t="shared" si="20"/>
        <v>48609907.71594812</v>
      </c>
      <c r="M39" s="30">
        <f t="shared" si="20"/>
        <v>6100410162.8420143</v>
      </c>
      <c r="N39" s="30">
        <f t="shared" si="20"/>
        <v>2154341469.8832569</v>
      </c>
      <c r="O39" s="30">
        <f t="shared" si="20"/>
        <v>845657414.97322845</v>
      </c>
      <c r="P39" s="28">
        <f t="shared" si="20"/>
        <v>3.6867157734315472</v>
      </c>
      <c r="Q39" s="28">
        <f t="shared" si="20"/>
        <v>-0.20481534163068327</v>
      </c>
      <c r="R39" s="31" t="str">
        <f t="shared" ref="R39:R45" si="21">$R$22</f>
        <v>s825_2102.dat</v>
      </c>
    </row>
    <row r="40" spans="2:18">
      <c r="B40" s="24">
        <v>0.6</v>
      </c>
      <c r="C40" s="25">
        <f t="shared" si="14"/>
        <v>0.57894736842105254</v>
      </c>
      <c r="D40" s="26">
        <f>D$38+($B40-$B$38)*(D$43-D$38)/($B$43-$B$38)</f>
        <v>399.8250569389989</v>
      </c>
      <c r="E40" s="26">
        <f t="shared" si="20"/>
        <v>0</v>
      </c>
      <c r="F40" s="26">
        <f t="shared" si="20"/>
        <v>209.02807630915558</v>
      </c>
      <c r="G40" s="27">
        <f t="shared" si="20"/>
        <v>0</v>
      </c>
      <c r="H40" s="28">
        <f t="shared" si="20"/>
        <v>0.27259054987215903</v>
      </c>
      <c r="I40" s="27">
        <f t="shared" si="20"/>
        <v>0</v>
      </c>
      <c r="J40" s="29">
        <f t="shared" si="20"/>
        <v>8.1874760879595887E-2</v>
      </c>
      <c r="K40" s="26">
        <f t="shared" si="20"/>
        <v>2.1000000000000005</v>
      </c>
      <c r="L40" s="30">
        <f t="shared" si="20"/>
        <v>39358739.340322256</v>
      </c>
      <c r="M40" s="30">
        <f t="shared" si="20"/>
        <v>5302131167.8847008</v>
      </c>
      <c r="N40" s="30">
        <f t="shared" si="20"/>
        <v>1768359678.6563401</v>
      </c>
      <c r="O40" s="30">
        <f t="shared" si="20"/>
        <v>674049032.6207273</v>
      </c>
      <c r="P40" s="28">
        <f t="shared" si="20"/>
        <v>3.447853695707392</v>
      </c>
      <c r="Q40" s="28">
        <f t="shared" si="20"/>
        <v>-0.17409601219202445</v>
      </c>
      <c r="R40" s="31" t="str">
        <f t="shared" si="21"/>
        <v>s825_2102.dat</v>
      </c>
    </row>
    <row r="41" spans="2:18">
      <c r="B41" s="24">
        <v>0.65</v>
      </c>
      <c r="C41" s="25">
        <f t="shared" si="14"/>
        <v>0.63157894736842102</v>
      </c>
      <c r="D41" s="26">
        <f>D$38+($B41-$B$38)*(D$43-D$38)/($B$43-$B$38)</f>
        <v>341.60244054866479</v>
      </c>
      <c r="E41" s="26">
        <f t="shared" si="20"/>
        <v>0</v>
      </c>
      <c r="F41" s="26">
        <f t="shared" si="20"/>
        <v>161.32205337718153</v>
      </c>
      <c r="G41" s="27">
        <f t="shared" si="20"/>
        <v>0</v>
      </c>
      <c r="H41" s="28">
        <f t="shared" si="20"/>
        <v>0.27955880956565848</v>
      </c>
      <c r="I41" s="27">
        <f t="shared" si="20"/>
        <v>0</v>
      </c>
      <c r="J41" s="29">
        <f t="shared" si="20"/>
        <v>9.6583365970556084E-2</v>
      </c>
      <c r="K41" s="26">
        <f t="shared" si="20"/>
        <v>1.5999999999999999</v>
      </c>
      <c r="L41" s="30">
        <f t="shared" si="20"/>
        <v>30107570.96469637</v>
      </c>
      <c r="M41" s="30">
        <f t="shared" si="20"/>
        <v>4503852172.9273863</v>
      </c>
      <c r="N41" s="30">
        <f t="shared" si="20"/>
        <v>1382377887.4294226</v>
      </c>
      <c r="O41" s="30">
        <f t="shared" si="20"/>
        <v>502440650.26822585</v>
      </c>
      <c r="P41" s="28">
        <f t="shared" si="20"/>
        <v>3.2089916179832363</v>
      </c>
      <c r="Q41" s="28">
        <f t="shared" si="20"/>
        <v>-0.14337668275336554</v>
      </c>
      <c r="R41" s="31" t="str">
        <f t="shared" si="21"/>
        <v>s825_2102.dat</v>
      </c>
    </row>
    <row r="42" spans="2:18">
      <c r="B42" s="24">
        <v>0.7</v>
      </c>
      <c r="C42" s="25">
        <f t="shared" si="14"/>
        <v>0.68421052631578938</v>
      </c>
      <c r="D42" s="26">
        <f>D$38+($B42-$B$38)*(D$43-D$38)/($B$43-$B$38)</f>
        <v>283.37982415833085</v>
      </c>
      <c r="E42" s="26">
        <f t="shared" si="20"/>
        <v>0</v>
      </c>
      <c r="F42" s="26">
        <f t="shared" si="20"/>
        <v>113.61603044520757</v>
      </c>
      <c r="G42" s="27">
        <f t="shared" si="20"/>
        <v>0</v>
      </c>
      <c r="H42" s="28">
        <f t="shared" si="20"/>
        <v>0.286527069259158</v>
      </c>
      <c r="I42" s="27">
        <f t="shared" si="20"/>
        <v>0</v>
      </c>
      <c r="J42" s="29">
        <f t="shared" si="20"/>
        <v>0.11129197106151624</v>
      </c>
      <c r="K42" s="26">
        <f t="shared" si="20"/>
        <v>1.1000000000000005</v>
      </c>
      <c r="L42" s="30">
        <f t="shared" si="20"/>
        <v>20856402.589070506</v>
      </c>
      <c r="M42" s="30">
        <f t="shared" si="20"/>
        <v>3705573177.9700732</v>
      </c>
      <c r="N42" s="30">
        <f t="shared" si="20"/>
        <v>996396096.20250583</v>
      </c>
      <c r="O42" s="30">
        <f t="shared" si="20"/>
        <v>330832267.91572475</v>
      </c>
      <c r="P42" s="28">
        <f t="shared" si="20"/>
        <v>2.970129540259081</v>
      </c>
      <c r="Q42" s="28">
        <f t="shared" si="20"/>
        <v>-0.11265735331470672</v>
      </c>
      <c r="R42" s="31" t="str">
        <f t="shared" si="21"/>
        <v>s825_2102.dat</v>
      </c>
    </row>
    <row r="43" spans="2:18">
      <c r="B43" s="24">
        <v>0.75</v>
      </c>
      <c r="C43" s="25">
        <f t="shared" si="14"/>
        <v>0.73684210526315785</v>
      </c>
      <c r="D43" s="26">
        <f>D22</f>
        <v>225.15720776799671</v>
      </c>
      <c r="E43" s="26">
        <f t="shared" ref="E43:Q43" si="22">E22</f>
        <v>0</v>
      </c>
      <c r="F43" s="26">
        <f t="shared" si="22"/>
        <v>65.910007513233523</v>
      </c>
      <c r="G43" s="27">
        <f t="shared" si="22"/>
        <v>0</v>
      </c>
      <c r="H43" s="28">
        <f t="shared" si="22"/>
        <v>0.29349532895265751</v>
      </c>
      <c r="I43" s="27">
        <f t="shared" si="22"/>
        <v>0</v>
      </c>
      <c r="J43" s="29">
        <f t="shared" si="22"/>
        <v>0.12600057615247642</v>
      </c>
      <c r="K43" s="26">
        <f t="shared" si="22"/>
        <v>0.6</v>
      </c>
      <c r="L43" s="30">
        <f t="shared" si="22"/>
        <v>11605234.21344462</v>
      </c>
      <c r="M43" s="30">
        <f t="shared" si="22"/>
        <v>2907294183.0127583</v>
      </c>
      <c r="N43" s="30">
        <f t="shared" si="22"/>
        <v>610414304.9755882</v>
      </c>
      <c r="O43" s="30">
        <f t="shared" si="22"/>
        <v>159223885.56322324</v>
      </c>
      <c r="P43" s="28">
        <f t="shared" si="22"/>
        <v>2.7312674625349254</v>
      </c>
      <c r="Q43" s="28">
        <f t="shared" si="22"/>
        <v>-8.193802387604783E-2</v>
      </c>
      <c r="R43" s="31" t="str">
        <f t="shared" si="21"/>
        <v>s825_2102.dat</v>
      </c>
    </row>
    <row r="44" spans="2:18">
      <c r="B44" s="24">
        <v>0.8</v>
      </c>
      <c r="C44" s="25">
        <f t="shared" si="14"/>
        <v>0.78947368421052622</v>
      </c>
      <c r="D44" s="26">
        <f>D$43+($B44-$B$43)*(D$48-D$43)/($B$48-$B$43)</f>
        <v>184.52298204618276</v>
      </c>
      <c r="E44" s="26">
        <f t="shared" ref="E44:Q47" si="23">E$43+($B44-$B$43)*(E$48-E$43)/($B$48-$B$43)</f>
        <v>0</v>
      </c>
      <c r="F44" s="26">
        <f t="shared" si="23"/>
        <v>53.817849787918163</v>
      </c>
      <c r="G44" s="27">
        <f t="shared" si="23"/>
        <v>0</v>
      </c>
      <c r="H44" s="28">
        <f t="shared" si="23"/>
        <v>0.31514094185148339</v>
      </c>
      <c r="I44" s="27">
        <f t="shared" si="23"/>
        <v>0</v>
      </c>
      <c r="J44" s="29">
        <f t="shared" si="23"/>
        <v>0.13651656963419859</v>
      </c>
      <c r="K44" s="26">
        <f t="shared" si="23"/>
        <v>0.47999999999999987</v>
      </c>
      <c r="L44" s="30">
        <f t="shared" si="23"/>
        <v>9531690.6870213486</v>
      </c>
      <c r="M44" s="30">
        <f t="shared" si="23"/>
        <v>2372978143.1289206</v>
      </c>
      <c r="N44" s="30">
        <f t="shared" si="23"/>
        <v>499056317.91128469</v>
      </c>
      <c r="O44" s="30">
        <f t="shared" si="23"/>
        <v>127691063.55801517</v>
      </c>
      <c r="P44" s="28">
        <f t="shared" si="23"/>
        <v>2.5163322326644653</v>
      </c>
      <c r="Q44" s="28">
        <f t="shared" si="23"/>
        <v>-6.5550419100838253E-2</v>
      </c>
      <c r="R44" s="31" t="str">
        <f t="shared" si="21"/>
        <v>s825_2102.dat</v>
      </c>
    </row>
    <row r="45" spans="2:18">
      <c r="B45" s="24">
        <v>0.85</v>
      </c>
      <c r="C45" s="25">
        <f t="shared" si="14"/>
        <v>0.84210526315789458</v>
      </c>
      <c r="D45" s="26">
        <f>D$43+($B45-$B$43)*(D$48-D$43)/($B$48-$B$43)</f>
        <v>143.8887563243689</v>
      </c>
      <c r="E45" s="26">
        <f t="shared" si="23"/>
        <v>0</v>
      </c>
      <c r="F45" s="26">
        <f t="shared" si="23"/>
        <v>41.725692062602825</v>
      </c>
      <c r="G45" s="27">
        <f t="shared" si="23"/>
        <v>0</v>
      </c>
      <c r="H45" s="28">
        <f t="shared" si="23"/>
        <v>0.33678655475030922</v>
      </c>
      <c r="I45" s="27">
        <f t="shared" si="23"/>
        <v>0</v>
      </c>
      <c r="J45" s="29">
        <f t="shared" si="23"/>
        <v>0.14703256311592069</v>
      </c>
      <c r="K45" s="26">
        <f t="shared" si="23"/>
        <v>0.36000000000000004</v>
      </c>
      <c r="L45" s="30">
        <f t="shared" si="23"/>
        <v>7458147.1605980825</v>
      </c>
      <c r="M45" s="30">
        <f t="shared" si="23"/>
        <v>1838662103.2450838</v>
      </c>
      <c r="N45" s="30">
        <f t="shared" si="23"/>
        <v>387698330.84698135</v>
      </c>
      <c r="O45" s="30">
        <f t="shared" si="23"/>
        <v>96158241.552807182</v>
      </c>
      <c r="P45" s="28">
        <f t="shared" si="23"/>
        <v>2.3013970027940061</v>
      </c>
      <c r="Q45" s="28">
        <f t="shared" si="23"/>
        <v>-4.9162814325628704E-2</v>
      </c>
      <c r="R45" s="31" t="str">
        <f t="shared" si="21"/>
        <v>s825_2102.dat</v>
      </c>
    </row>
    <row r="46" spans="2:18">
      <c r="B46" s="24">
        <v>0.9</v>
      </c>
      <c r="C46" s="25">
        <f t="shared" si="14"/>
        <v>0.89473684210526305</v>
      </c>
      <c r="D46" s="26">
        <f>D$43+($B46-$B$43)*(D$48-D$43)/($B$48-$B$43)</f>
        <v>103.25453060255496</v>
      </c>
      <c r="E46" s="26">
        <f t="shared" si="23"/>
        <v>0</v>
      </c>
      <c r="F46" s="26">
        <f t="shared" si="23"/>
        <v>29.633534337287458</v>
      </c>
      <c r="G46" s="27">
        <f t="shared" si="23"/>
        <v>0</v>
      </c>
      <c r="H46" s="28">
        <f t="shared" si="23"/>
        <v>0.3584321676491351</v>
      </c>
      <c r="I46" s="27">
        <f t="shared" si="23"/>
        <v>0</v>
      </c>
      <c r="J46" s="29">
        <f t="shared" si="23"/>
        <v>0.15754855659764286</v>
      </c>
      <c r="K46" s="26">
        <f t="shared" si="23"/>
        <v>0.23999999999999994</v>
      </c>
      <c r="L46" s="30">
        <f t="shared" si="23"/>
        <v>5384603.6341748107</v>
      </c>
      <c r="M46" s="30">
        <f t="shared" si="23"/>
        <v>1304346063.3612461</v>
      </c>
      <c r="N46" s="30">
        <f t="shared" si="23"/>
        <v>276340343.78267783</v>
      </c>
      <c r="O46" s="30">
        <f t="shared" si="23"/>
        <v>64625419.547599107</v>
      </c>
      <c r="P46" s="28">
        <f t="shared" si="23"/>
        <v>2.086461772923546</v>
      </c>
      <c r="Q46" s="28">
        <f t="shared" si="23"/>
        <v>-3.2775209550419127E-2</v>
      </c>
      <c r="R46" s="31" t="str">
        <f>$R$23</f>
        <v>s826_2102.dat</v>
      </c>
    </row>
    <row r="47" spans="2:18">
      <c r="B47" s="24">
        <v>0.95</v>
      </c>
      <c r="C47" s="25">
        <f t="shared" si="14"/>
        <v>0.94736842105263142</v>
      </c>
      <c r="D47" s="26">
        <f>D$43+($B47-$B$43)*(D$48-D$43)/($B$48-$B$43)</f>
        <v>62.620304880741116</v>
      </c>
      <c r="E47" s="26">
        <f t="shared" si="23"/>
        <v>0</v>
      </c>
      <c r="F47" s="26">
        <f t="shared" si="23"/>
        <v>17.541376611972126</v>
      </c>
      <c r="G47" s="27">
        <f t="shared" si="23"/>
        <v>0</v>
      </c>
      <c r="H47" s="28">
        <f t="shared" si="23"/>
        <v>0.38007778054796099</v>
      </c>
      <c r="I47" s="27">
        <f t="shared" si="23"/>
        <v>0</v>
      </c>
      <c r="J47" s="29">
        <f t="shared" si="23"/>
        <v>0.16806455007936499</v>
      </c>
      <c r="K47" s="26">
        <f t="shared" si="23"/>
        <v>0.12000000000000011</v>
      </c>
      <c r="L47" s="30">
        <f t="shared" si="23"/>
        <v>3311060.1077515446</v>
      </c>
      <c r="M47" s="30">
        <f t="shared" si="23"/>
        <v>770030023.47740936</v>
      </c>
      <c r="N47" s="30">
        <f t="shared" si="23"/>
        <v>164982356.71837449</v>
      </c>
      <c r="O47" s="30">
        <f t="shared" si="23"/>
        <v>33092597.542391106</v>
      </c>
      <c r="P47" s="28">
        <f t="shared" si="23"/>
        <v>1.8715265430530863</v>
      </c>
      <c r="Q47" s="28">
        <f t="shared" si="23"/>
        <v>-1.6387604775209577E-2</v>
      </c>
      <c r="R47" s="31" t="str">
        <f>$R$23</f>
        <v>s826_2102.dat</v>
      </c>
    </row>
    <row r="48" spans="2:18">
      <c r="B48" s="32">
        <v>1</v>
      </c>
      <c r="C48" s="33">
        <f t="shared" si="14"/>
        <v>0.99999999999999989</v>
      </c>
      <c r="D48" s="34">
        <f>D23</f>
        <v>21.986079158927165</v>
      </c>
      <c r="E48" s="34">
        <f t="shared" ref="E48:Q48" si="24">E23</f>
        <v>0</v>
      </c>
      <c r="F48" s="34">
        <f t="shared" si="24"/>
        <v>5.4492188866567579</v>
      </c>
      <c r="G48" s="35">
        <f t="shared" si="24"/>
        <v>0</v>
      </c>
      <c r="H48" s="36">
        <f t="shared" si="24"/>
        <v>0.40172339344678687</v>
      </c>
      <c r="I48" s="35">
        <f t="shared" si="24"/>
        <v>0</v>
      </c>
      <c r="J48" s="37">
        <f t="shared" si="24"/>
        <v>0.17858054356108713</v>
      </c>
      <c r="K48" s="34">
        <f t="shared" si="24"/>
        <v>0</v>
      </c>
      <c r="L48" s="38">
        <f t="shared" si="24"/>
        <v>1237516.5813282721</v>
      </c>
      <c r="M48" s="38">
        <f t="shared" si="24"/>
        <v>235713983.59357151</v>
      </c>
      <c r="N48" s="38">
        <f t="shared" si="24"/>
        <v>53624369.654070929</v>
      </c>
      <c r="O48" s="38">
        <f t="shared" si="24"/>
        <v>1559775.5371830396</v>
      </c>
      <c r="P48" s="36">
        <f t="shared" si="24"/>
        <v>1.6565913131826264</v>
      </c>
      <c r="Q48" s="36">
        <f t="shared" si="24"/>
        <v>0</v>
      </c>
      <c r="R48" s="39" t="str">
        <f>$R$23</f>
        <v>s826_2102.dat</v>
      </c>
    </row>
    <row r="50" spans="2:19">
      <c r="C50" t="s">
        <v>46</v>
      </c>
      <c r="D50" t="s">
        <v>48</v>
      </c>
      <c r="E50" t="s">
        <v>52</v>
      </c>
      <c r="F50" t="s">
        <v>49</v>
      </c>
      <c r="G50" t="s">
        <v>50</v>
      </c>
      <c r="H50" t="s">
        <v>53</v>
      </c>
      <c r="I50" t="s">
        <v>51</v>
      </c>
      <c r="J50" t="s">
        <v>54</v>
      </c>
      <c r="K50" t="s">
        <v>55</v>
      </c>
      <c r="L50" t="s">
        <v>56</v>
      </c>
      <c r="M50" t="s">
        <v>59</v>
      </c>
      <c r="N50" t="s">
        <v>60</v>
      </c>
      <c r="O50" t="s">
        <v>61</v>
      </c>
      <c r="P50" t="s">
        <v>62</v>
      </c>
      <c r="Q50" t="s">
        <v>63</v>
      </c>
      <c r="R50" t="s">
        <v>64</v>
      </c>
      <c r="S50" t="s">
        <v>65</v>
      </c>
    </row>
    <row r="51" spans="2:19">
      <c r="C51" t="s">
        <v>47</v>
      </c>
      <c r="D51" t="s">
        <v>47</v>
      </c>
      <c r="E51" t="s">
        <v>57</v>
      </c>
      <c r="F51" t="s">
        <v>17</v>
      </c>
      <c r="G51" t="s">
        <v>58</v>
      </c>
      <c r="H51" t="s">
        <v>58</v>
      </c>
      <c r="I51" t="s">
        <v>58</v>
      </c>
      <c r="J51" t="s">
        <v>19</v>
      </c>
      <c r="K51" t="s">
        <v>47</v>
      </c>
      <c r="L51" t="s">
        <v>66</v>
      </c>
      <c r="M51" t="s">
        <v>66</v>
      </c>
      <c r="N51" t="s">
        <v>13</v>
      </c>
      <c r="O51" t="s">
        <v>13</v>
      </c>
      <c r="P51" t="s">
        <v>13</v>
      </c>
      <c r="Q51" t="s">
        <v>13</v>
      </c>
      <c r="R51" t="s">
        <v>13</v>
      </c>
      <c r="S51" t="s">
        <v>13</v>
      </c>
    </row>
    <row r="52" spans="2:19">
      <c r="B52" s="43">
        <f>B28</f>
        <v>0.05</v>
      </c>
      <c r="C52" s="110">
        <f>C28</f>
        <v>0</v>
      </c>
      <c r="D52" s="4">
        <f>Q28/P28+0.25</f>
        <v>0.25</v>
      </c>
      <c r="E52" s="3">
        <f>K28</f>
        <v>11.1</v>
      </c>
      <c r="F52" s="3">
        <f>D28</f>
        <v>3708.4116472912633</v>
      </c>
      <c r="G52" s="45">
        <f>O28</f>
        <v>63720689411.753181</v>
      </c>
      <c r="H52" s="45">
        <f>N28</f>
        <v>63720689411.753181</v>
      </c>
      <c r="I52" s="45">
        <f>L28</f>
        <v>22057695577.548672</v>
      </c>
      <c r="J52" s="45">
        <f>M28</f>
        <v>42582928810.746231</v>
      </c>
    </row>
    <row r="53" spans="2:19">
      <c r="B53" s="43">
        <f t="shared" ref="B53:B72" si="25">B29</f>
        <v>7.0000000000000007E-2</v>
      </c>
      <c r="C53" s="110">
        <f t="shared" ref="C53:C72" si="26">C29</f>
        <v>2.1052631578947371E-2</v>
      </c>
      <c r="D53" s="4">
        <f t="shared" ref="D53:D72" si="27">Q29/P29+0.25</f>
        <v>0.25</v>
      </c>
      <c r="E53" s="3">
        <f t="shared" ref="E53:E72" si="28">K29</f>
        <v>11.1</v>
      </c>
      <c r="F53" s="3">
        <f t="shared" ref="F53:F72" si="29">D29</f>
        <v>622.32317170970805</v>
      </c>
      <c r="G53" s="45">
        <f t="shared" ref="G53:G72" si="30">O29</f>
        <v>14036801421.634676</v>
      </c>
      <c r="H53" s="45">
        <f t="shared" ref="H53:H72" si="31">N29</f>
        <v>14036801421.634676</v>
      </c>
      <c r="I53" s="45">
        <f t="shared" ref="I53:I72" si="32">L29</f>
        <v>4904988079.2989025</v>
      </c>
      <c r="J53" s="45">
        <f t="shared" ref="J53:J72" si="33">M29</f>
        <v>9469182296.3330479</v>
      </c>
    </row>
    <row r="54" spans="2:19">
      <c r="B54" s="43">
        <f t="shared" si="25"/>
        <v>0.1</v>
      </c>
      <c r="C54" s="110">
        <f t="shared" si="26"/>
        <v>5.2631578947368411E-2</v>
      </c>
      <c r="D54" s="4">
        <f t="shared" si="27"/>
        <v>0.22943093302493281</v>
      </c>
      <c r="E54" s="3">
        <f t="shared" si="28"/>
        <v>11.1</v>
      </c>
      <c r="F54" s="3">
        <f t="shared" si="29"/>
        <v>632.66939942027682</v>
      </c>
      <c r="G54" s="45">
        <f t="shared" si="30"/>
        <v>12397882204.057547</v>
      </c>
      <c r="H54" s="45">
        <f t="shared" si="31"/>
        <v>13799265880.204578</v>
      </c>
      <c r="I54" s="45">
        <f t="shared" si="32"/>
        <v>4111707386.3891439</v>
      </c>
      <c r="J54" s="45">
        <f t="shared" si="33"/>
        <v>9414556190.668129</v>
      </c>
    </row>
    <row r="55" spans="2:19">
      <c r="B55" s="43">
        <f t="shared" si="25"/>
        <v>0.15</v>
      </c>
      <c r="C55" s="110">
        <f t="shared" si="26"/>
        <v>0.10526315789473684</v>
      </c>
      <c r="D55" s="4">
        <f t="shared" si="27"/>
        <v>0.20118976511421421</v>
      </c>
      <c r="E55" s="3">
        <f t="shared" si="28"/>
        <v>11.1</v>
      </c>
      <c r="F55" s="3">
        <f t="shared" si="29"/>
        <v>649.91311227122469</v>
      </c>
      <c r="G55" s="45">
        <f t="shared" si="30"/>
        <v>9666350174.7623291</v>
      </c>
      <c r="H55" s="45">
        <f t="shared" si="31"/>
        <v>13403373311.154413</v>
      </c>
      <c r="I55" s="45">
        <f t="shared" si="32"/>
        <v>2789572898.206214</v>
      </c>
      <c r="J55" s="45">
        <f t="shared" si="33"/>
        <v>9323512681.2265987</v>
      </c>
    </row>
    <row r="56" spans="2:19">
      <c r="B56" s="43">
        <f t="shared" si="25"/>
        <v>0.2</v>
      </c>
      <c r="C56" s="110">
        <f t="shared" si="26"/>
        <v>0.15789473684210525</v>
      </c>
      <c r="D56" s="4">
        <f t="shared" si="27"/>
        <v>0.17855181001027015</v>
      </c>
      <c r="E56" s="3">
        <f t="shared" si="28"/>
        <v>11.1</v>
      </c>
      <c r="F56" s="3">
        <f t="shared" si="29"/>
        <v>667.15682512217268</v>
      </c>
      <c r="G56" s="45">
        <f t="shared" si="30"/>
        <v>6934818145.4671125</v>
      </c>
      <c r="H56" s="45">
        <f t="shared" si="31"/>
        <v>13007480742.104248</v>
      </c>
      <c r="I56" s="45">
        <f t="shared" si="32"/>
        <v>1467438410.0232835</v>
      </c>
      <c r="J56" s="45">
        <f t="shared" si="33"/>
        <v>9232469171.7850685</v>
      </c>
    </row>
    <row r="57" spans="2:19">
      <c r="B57" s="43">
        <f t="shared" si="25"/>
        <v>0.25</v>
      </c>
      <c r="C57" s="110">
        <f t="shared" si="26"/>
        <v>0.21052631578947367</v>
      </c>
      <c r="D57" s="4">
        <f t="shared" si="27"/>
        <v>0.15999999999999998</v>
      </c>
      <c r="E57" s="3">
        <f t="shared" si="28"/>
        <v>11.1</v>
      </c>
      <c r="F57" s="3">
        <f t="shared" si="29"/>
        <v>684.40053797312055</v>
      </c>
      <c r="G57" s="45">
        <f t="shared" si="30"/>
        <v>4203286116.1718955</v>
      </c>
      <c r="H57" s="45">
        <f t="shared" si="31"/>
        <v>12611588173.054085</v>
      </c>
      <c r="I57" s="45">
        <f t="shared" si="32"/>
        <v>145303921.84035307</v>
      </c>
      <c r="J57" s="45">
        <f t="shared" si="33"/>
        <v>9141425662.3435383</v>
      </c>
    </row>
    <row r="58" spans="2:19">
      <c r="B58" s="43">
        <f t="shared" si="25"/>
        <v>0.3</v>
      </c>
      <c r="C58" s="110">
        <f t="shared" si="26"/>
        <v>0.26315789473684209</v>
      </c>
      <c r="D58" s="4">
        <f t="shared" si="27"/>
        <v>0.16482551543977603</v>
      </c>
      <c r="E58" s="3">
        <f t="shared" si="28"/>
        <v>9.5</v>
      </c>
      <c r="F58" s="3">
        <f t="shared" si="29"/>
        <v>650.77448832242987</v>
      </c>
      <c r="G58" s="45">
        <f t="shared" si="30"/>
        <v>3566082052.4026623</v>
      </c>
      <c r="H58" s="45">
        <f t="shared" si="31"/>
        <v>10597335190.665302</v>
      </c>
      <c r="I58" s="45">
        <f t="shared" si="32"/>
        <v>127815352.69059727</v>
      </c>
      <c r="J58" s="45">
        <f t="shared" si="33"/>
        <v>8692878361.4346962</v>
      </c>
    </row>
    <row r="59" spans="2:19">
      <c r="B59" s="43">
        <f t="shared" si="25"/>
        <v>0.35</v>
      </c>
      <c r="C59" s="110">
        <f t="shared" si="26"/>
        <v>0.31578947368421051</v>
      </c>
      <c r="D59" s="4">
        <f t="shared" si="27"/>
        <v>0.17014762368544883</v>
      </c>
      <c r="E59" s="3">
        <f t="shared" si="28"/>
        <v>7.9</v>
      </c>
      <c r="F59" s="3">
        <f t="shared" si="29"/>
        <v>617.14843867173909</v>
      </c>
      <c r="G59" s="45">
        <f t="shared" si="30"/>
        <v>2928877988.6334295</v>
      </c>
      <c r="H59" s="45">
        <f t="shared" si="31"/>
        <v>8583082208.2765217</v>
      </c>
      <c r="I59" s="45">
        <f t="shared" si="32"/>
        <v>110326783.54084146</v>
      </c>
      <c r="J59" s="45">
        <f t="shared" si="33"/>
        <v>8244331060.5258551</v>
      </c>
    </row>
    <row r="60" spans="2:19">
      <c r="B60" s="43">
        <f t="shared" si="25"/>
        <v>0.4</v>
      </c>
      <c r="C60" s="110">
        <f t="shared" si="26"/>
        <v>0.36842105263157893</v>
      </c>
      <c r="D60" s="4">
        <f t="shared" si="27"/>
        <v>0.17604713944554043</v>
      </c>
      <c r="E60" s="3">
        <f t="shared" si="28"/>
        <v>6.2999999999999989</v>
      </c>
      <c r="F60" s="3">
        <f t="shared" si="29"/>
        <v>583.52238902104841</v>
      </c>
      <c r="G60" s="45">
        <f t="shared" si="30"/>
        <v>2291673924.8641958</v>
      </c>
      <c r="H60" s="45">
        <f t="shared" si="31"/>
        <v>6568829225.8877373</v>
      </c>
      <c r="I60" s="45">
        <f t="shared" si="32"/>
        <v>92838214.391085625</v>
      </c>
      <c r="J60" s="45">
        <f t="shared" si="33"/>
        <v>7795783759.617012</v>
      </c>
    </row>
    <row r="61" spans="2:19">
      <c r="B61" s="43">
        <f t="shared" si="25"/>
        <v>0.45</v>
      </c>
      <c r="C61" s="110">
        <f t="shared" si="26"/>
        <v>0.42105263157894735</v>
      </c>
      <c r="D61" s="4">
        <f t="shared" si="27"/>
        <v>0.18262341876379959</v>
      </c>
      <c r="E61" s="3">
        <f t="shared" si="28"/>
        <v>4.6999999999999993</v>
      </c>
      <c r="F61" s="3">
        <f t="shared" si="29"/>
        <v>549.89633937035762</v>
      </c>
      <c r="G61" s="45">
        <f t="shared" si="30"/>
        <v>1654469861.0949631</v>
      </c>
      <c r="H61" s="45">
        <f t="shared" si="31"/>
        <v>4554576243.4989557</v>
      </c>
      <c r="I61" s="45">
        <f t="shared" si="32"/>
        <v>75349645.241329819</v>
      </c>
      <c r="J61" s="45">
        <f t="shared" si="33"/>
        <v>7347236458.7081709</v>
      </c>
    </row>
    <row r="62" spans="2:19">
      <c r="B62" s="43">
        <f t="shared" si="25"/>
        <v>0.5</v>
      </c>
      <c r="C62" s="110">
        <f t="shared" si="26"/>
        <v>0.47368421052631576</v>
      </c>
      <c r="D62" s="4">
        <f t="shared" si="27"/>
        <v>0.19</v>
      </c>
      <c r="E62" s="3">
        <f t="shared" si="28"/>
        <v>3.1</v>
      </c>
      <c r="F62" s="3">
        <f t="shared" si="29"/>
        <v>516.27028971966695</v>
      </c>
      <c r="G62" s="45">
        <f t="shared" si="30"/>
        <v>1017265797.32573</v>
      </c>
      <c r="H62" s="45">
        <f t="shared" si="31"/>
        <v>2540323261.1101747</v>
      </c>
      <c r="I62" s="45">
        <f t="shared" si="32"/>
        <v>57861076.091574006</v>
      </c>
      <c r="J62" s="45">
        <f t="shared" si="33"/>
        <v>6898689157.7993288</v>
      </c>
    </row>
    <row r="63" spans="2:19">
      <c r="B63" s="43">
        <f t="shared" si="25"/>
        <v>0.55000000000000004</v>
      </c>
      <c r="C63" s="110">
        <f t="shared" si="26"/>
        <v>0.52631578947368418</v>
      </c>
      <c r="D63" s="4">
        <f t="shared" si="27"/>
        <v>0.194445041544376</v>
      </c>
      <c r="E63" s="3">
        <f t="shared" si="28"/>
        <v>2.5999999999999996</v>
      </c>
      <c r="F63" s="3">
        <f t="shared" si="29"/>
        <v>458.04767332933284</v>
      </c>
      <c r="G63" s="45">
        <f t="shared" si="30"/>
        <v>845657414.97322845</v>
      </c>
      <c r="H63" s="45">
        <f t="shared" si="31"/>
        <v>2154341469.8832569</v>
      </c>
      <c r="I63" s="45">
        <f t="shared" si="32"/>
        <v>48609907.71594812</v>
      </c>
      <c r="J63" s="45">
        <f t="shared" si="33"/>
        <v>6100410162.8420143</v>
      </c>
    </row>
    <row r="64" spans="2:19">
      <c r="B64" s="43">
        <f t="shared" si="25"/>
        <v>0.6</v>
      </c>
      <c r="C64" s="110">
        <f t="shared" si="26"/>
        <v>0.57894736842105254</v>
      </c>
      <c r="D64" s="4">
        <f t="shared" si="27"/>
        <v>0.19950597456940372</v>
      </c>
      <c r="E64" s="3">
        <f t="shared" si="28"/>
        <v>2.1000000000000005</v>
      </c>
      <c r="F64" s="3">
        <f t="shared" si="29"/>
        <v>399.8250569389989</v>
      </c>
      <c r="G64" s="45">
        <f t="shared" si="30"/>
        <v>674049032.6207273</v>
      </c>
      <c r="H64" s="45">
        <f t="shared" si="31"/>
        <v>1768359678.6563401</v>
      </c>
      <c r="I64" s="45">
        <f t="shared" si="32"/>
        <v>39358739.340322256</v>
      </c>
      <c r="J64" s="45">
        <f t="shared" si="33"/>
        <v>5302131167.8847008</v>
      </c>
    </row>
    <row r="65" spans="2:10">
      <c r="B65" s="43">
        <f t="shared" si="25"/>
        <v>0.65</v>
      </c>
      <c r="C65" s="110">
        <f t="shared" si="26"/>
        <v>0.63157894736842102</v>
      </c>
      <c r="D65" s="4">
        <f t="shared" si="27"/>
        <v>0.20532033117510171</v>
      </c>
      <c r="E65" s="3">
        <f t="shared" si="28"/>
        <v>1.5999999999999999</v>
      </c>
      <c r="F65" s="3">
        <f t="shared" si="29"/>
        <v>341.60244054866479</v>
      </c>
      <c r="G65" s="45">
        <f t="shared" si="30"/>
        <v>502440650.26822585</v>
      </c>
      <c r="H65" s="45">
        <f t="shared" si="31"/>
        <v>1382377887.4294226</v>
      </c>
      <c r="I65" s="45">
        <f t="shared" si="32"/>
        <v>30107570.96469637</v>
      </c>
      <c r="J65" s="45">
        <f t="shared" si="33"/>
        <v>4503852172.9273863</v>
      </c>
    </row>
    <row r="66" spans="2:10">
      <c r="B66" s="43">
        <f t="shared" si="25"/>
        <v>0.7</v>
      </c>
      <c r="C66" s="110">
        <f t="shared" si="26"/>
        <v>0.68421052631578938</v>
      </c>
      <c r="D66" s="4">
        <f t="shared" si="27"/>
        <v>0.21206988557647902</v>
      </c>
      <c r="E66" s="3">
        <f t="shared" si="28"/>
        <v>1.1000000000000005</v>
      </c>
      <c r="F66" s="3">
        <f t="shared" si="29"/>
        <v>283.37982415833085</v>
      </c>
      <c r="G66" s="45">
        <f t="shared" si="30"/>
        <v>330832267.91572475</v>
      </c>
      <c r="H66" s="45">
        <f t="shared" si="31"/>
        <v>996396096.20250583</v>
      </c>
      <c r="I66" s="45">
        <f t="shared" si="32"/>
        <v>20856402.589070506</v>
      </c>
      <c r="J66" s="45">
        <f t="shared" si="33"/>
        <v>3705573177.9700732</v>
      </c>
    </row>
    <row r="67" spans="2:10">
      <c r="B67" s="43">
        <f t="shared" si="25"/>
        <v>0.75</v>
      </c>
      <c r="C67" s="110">
        <f t="shared" si="26"/>
        <v>0.73684210526315785</v>
      </c>
      <c r="D67" s="4">
        <f t="shared" si="27"/>
        <v>0.21999999999999997</v>
      </c>
      <c r="E67" s="3">
        <f t="shared" si="28"/>
        <v>0.6</v>
      </c>
      <c r="F67" s="3">
        <f t="shared" si="29"/>
        <v>225.15720776799671</v>
      </c>
      <c r="G67" s="45">
        <f t="shared" si="30"/>
        <v>159223885.56322324</v>
      </c>
      <c r="H67" s="45">
        <f t="shared" si="31"/>
        <v>610414304.9755882</v>
      </c>
      <c r="I67" s="45">
        <f t="shared" si="32"/>
        <v>11605234.21344462</v>
      </c>
      <c r="J67" s="45">
        <f t="shared" si="33"/>
        <v>2907294183.0127583</v>
      </c>
    </row>
    <row r="68" spans="2:10">
      <c r="B68" s="43">
        <f t="shared" si="25"/>
        <v>0.8</v>
      </c>
      <c r="C68" s="110">
        <f t="shared" si="26"/>
        <v>0.78947368421052622</v>
      </c>
      <c r="D68" s="4">
        <f t="shared" si="27"/>
        <v>0.22395001413170748</v>
      </c>
      <c r="E68" s="3">
        <f t="shared" si="28"/>
        <v>0.47999999999999987</v>
      </c>
      <c r="F68" s="3">
        <f t="shared" si="29"/>
        <v>184.52298204618276</v>
      </c>
      <c r="G68" s="45">
        <f t="shared" si="30"/>
        <v>127691063.55801517</v>
      </c>
      <c r="H68" s="45">
        <f t="shared" si="31"/>
        <v>499056317.91128469</v>
      </c>
      <c r="I68" s="45">
        <f t="shared" si="32"/>
        <v>9531690.6870213486</v>
      </c>
      <c r="J68" s="45">
        <f t="shared" si="33"/>
        <v>2372978143.1289206</v>
      </c>
    </row>
    <row r="69" spans="2:10">
      <c r="B69" s="43">
        <f t="shared" si="25"/>
        <v>0.85</v>
      </c>
      <c r="C69" s="110">
        <f t="shared" si="26"/>
        <v>0.84210526315789458</v>
      </c>
      <c r="D69" s="4">
        <f t="shared" si="27"/>
        <v>0.22863783855373815</v>
      </c>
      <c r="E69" s="3">
        <f t="shared" si="28"/>
        <v>0.36000000000000004</v>
      </c>
      <c r="F69" s="3">
        <f t="shared" si="29"/>
        <v>143.8887563243689</v>
      </c>
      <c r="G69" s="45">
        <f t="shared" si="30"/>
        <v>96158241.552807182</v>
      </c>
      <c r="H69" s="45">
        <f t="shared" si="31"/>
        <v>387698330.84698135</v>
      </c>
      <c r="I69" s="45">
        <f t="shared" si="32"/>
        <v>7458147.1605980825</v>
      </c>
      <c r="J69" s="45">
        <f t="shared" si="33"/>
        <v>1838662103.2450838</v>
      </c>
    </row>
    <row r="70" spans="2:10">
      <c r="B70" s="43">
        <f t="shared" si="25"/>
        <v>0.9</v>
      </c>
      <c r="C70" s="110">
        <f t="shared" si="26"/>
        <v>0.89473684210526305</v>
      </c>
      <c r="D70" s="4">
        <f t="shared" si="27"/>
        <v>0.23429148811842618</v>
      </c>
      <c r="E70" s="3">
        <f t="shared" si="28"/>
        <v>0.23999999999999994</v>
      </c>
      <c r="F70" s="3">
        <f t="shared" si="29"/>
        <v>103.25453060255496</v>
      </c>
      <c r="G70" s="45">
        <f t="shared" si="30"/>
        <v>64625419.547599107</v>
      </c>
      <c r="H70" s="45">
        <f t="shared" si="31"/>
        <v>276340343.78267783</v>
      </c>
      <c r="I70" s="45">
        <f t="shared" si="32"/>
        <v>5384603.6341748107</v>
      </c>
      <c r="J70" s="45">
        <f t="shared" si="33"/>
        <v>1304346063.3612461</v>
      </c>
    </row>
    <row r="71" spans="2:10">
      <c r="B71" s="43">
        <f t="shared" si="25"/>
        <v>0.95</v>
      </c>
      <c r="C71" s="110">
        <f>C47</f>
        <v>0.94736842105263142</v>
      </c>
      <c r="D71" s="4">
        <f t="shared" si="27"/>
        <v>0.24124372302597649</v>
      </c>
      <c r="E71" s="3">
        <f t="shared" si="28"/>
        <v>0.12000000000000011</v>
      </c>
      <c r="F71" s="3">
        <f t="shared" si="29"/>
        <v>62.620304880741116</v>
      </c>
      <c r="G71" s="45">
        <f t="shared" si="30"/>
        <v>33092597.542391106</v>
      </c>
      <c r="H71" s="45">
        <f t="shared" si="31"/>
        <v>164982356.71837449</v>
      </c>
      <c r="I71" s="45">
        <f t="shared" si="32"/>
        <v>3311060.1077515446</v>
      </c>
      <c r="J71" s="45">
        <f t="shared" si="33"/>
        <v>770030023.47740936</v>
      </c>
    </row>
    <row r="72" spans="2:10">
      <c r="B72" s="43">
        <f t="shared" si="25"/>
        <v>1</v>
      </c>
      <c r="C72" s="110">
        <f t="shared" si="26"/>
        <v>0.99999999999999989</v>
      </c>
      <c r="D72" s="4">
        <f t="shared" si="27"/>
        <v>0.25</v>
      </c>
      <c r="E72" s="3">
        <f t="shared" si="28"/>
        <v>0</v>
      </c>
      <c r="F72" s="3">
        <f t="shared" si="29"/>
        <v>21.986079158927165</v>
      </c>
      <c r="G72" s="45">
        <f t="shared" si="30"/>
        <v>1559775.5371830396</v>
      </c>
      <c r="H72" s="45">
        <f t="shared" si="31"/>
        <v>53624369.654070929</v>
      </c>
      <c r="I72" s="45">
        <f t="shared" si="32"/>
        <v>1237516.5813282721</v>
      </c>
      <c r="J72" s="45">
        <f t="shared" si="33"/>
        <v>235713983.59357151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tabSelected="1" workbookViewId="0">
      <selection activeCell="J25" sqref="J25"/>
    </sheetView>
  </sheetViews>
  <sheetFormatPr defaultRowHeight="15"/>
  <sheetData>
    <row r="2" spans="2:11">
      <c r="B2" t="s">
        <v>46</v>
      </c>
      <c r="C2" t="s">
        <v>48</v>
      </c>
      <c r="D2" t="s">
        <v>52</v>
      </c>
      <c r="E2" t="s">
        <v>49</v>
      </c>
      <c r="F2" t="s">
        <v>50</v>
      </c>
      <c r="G2" t="s">
        <v>53</v>
      </c>
      <c r="H2" t="s">
        <v>51</v>
      </c>
      <c r="I2" t="s">
        <v>54</v>
      </c>
      <c r="J2" t="s">
        <v>67</v>
      </c>
      <c r="K2" t="s">
        <v>0</v>
      </c>
    </row>
    <row r="3" spans="2:11">
      <c r="B3" t="s">
        <v>47</v>
      </c>
      <c r="C3" t="s">
        <v>47</v>
      </c>
      <c r="D3" t="s">
        <v>57</v>
      </c>
      <c r="E3" t="s">
        <v>17</v>
      </c>
      <c r="F3" t="s">
        <v>58</v>
      </c>
      <c r="G3" t="s">
        <v>58</v>
      </c>
      <c r="H3" t="s">
        <v>58</v>
      </c>
      <c r="I3" t="s">
        <v>19</v>
      </c>
      <c r="J3" t="s">
        <v>47</v>
      </c>
      <c r="K3" t="s">
        <v>13</v>
      </c>
    </row>
    <row r="4" spans="2:11">
      <c r="B4">
        <v>0</v>
      </c>
      <c r="C4">
        <v>0.25</v>
      </c>
      <c r="D4">
        <v>11.1</v>
      </c>
      <c r="E4">
        <v>3708.4116472912633</v>
      </c>
      <c r="F4">
        <v>63720689411.753181</v>
      </c>
      <c r="G4">
        <v>63720689411.753181</v>
      </c>
      <c r="H4">
        <v>22057695577.548672</v>
      </c>
      <c r="I4">
        <v>42582928810.746231</v>
      </c>
      <c r="J4">
        <v>1</v>
      </c>
      <c r="K4">
        <v>3.456438912877827</v>
      </c>
    </row>
    <row r="5" spans="2:11">
      <c r="B5">
        <v>2.1052631578947371E-2</v>
      </c>
      <c r="C5">
        <v>0.25</v>
      </c>
      <c r="D5">
        <v>11.1</v>
      </c>
      <c r="E5">
        <v>622.32317170970805</v>
      </c>
      <c r="F5">
        <v>14036801421.634676</v>
      </c>
      <c r="G5">
        <v>14036801421.634676</v>
      </c>
      <c r="H5">
        <v>4904988079.2989025</v>
      </c>
      <c r="I5">
        <v>9469182296.3330479</v>
      </c>
      <c r="J5">
        <v>1</v>
      </c>
      <c r="K5">
        <v>3.4564389128778257</v>
      </c>
    </row>
    <row r="6" spans="2:11">
      <c r="B6">
        <v>5.2631578947368411E-2</v>
      </c>
      <c r="C6">
        <v>0.22943093302493281</v>
      </c>
      <c r="D6">
        <v>11.1</v>
      </c>
      <c r="E6">
        <v>632.66939942027682</v>
      </c>
      <c r="F6">
        <v>12397882204.057547</v>
      </c>
      <c r="G6">
        <v>13799265880.204578</v>
      </c>
      <c r="H6">
        <v>4111707386.3891439</v>
      </c>
      <c r="I6">
        <v>9414556190.668129</v>
      </c>
      <c r="J6">
        <v>1</v>
      </c>
      <c r="K6">
        <v>3.7336804673609345</v>
      </c>
    </row>
    <row r="7" spans="2:11">
      <c r="B7">
        <v>0.10526315789473684</v>
      </c>
      <c r="C7">
        <v>0.20118976511421421</v>
      </c>
      <c r="D7">
        <v>11.1</v>
      </c>
      <c r="E7">
        <v>649.91311227122469</v>
      </c>
      <c r="F7">
        <v>9666350174.7623291</v>
      </c>
      <c r="G7">
        <v>13403373311.154413</v>
      </c>
      <c r="H7">
        <v>2789572898.206214</v>
      </c>
      <c r="I7">
        <v>9323512681.2265987</v>
      </c>
      <c r="J7">
        <v>2</v>
      </c>
      <c r="K7">
        <v>4.1957497248327833</v>
      </c>
    </row>
    <row r="8" spans="2:11">
      <c r="B8">
        <v>0.15789473684210525</v>
      </c>
      <c r="C8">
        <v>0.17855181001027015</v>
      </c>
      <c r="D8">
        <v>11.1</v>
      </c>
      <c r="E8">
        <v>667.15682512217268</v>
      </c>
      <c r="F8">
        <v>6934818145.4671125</v>
      </c>
      <c r="G8">
        <v>13007480742.104248</v>
      </c>
      <c r="H8">
        <v>1467438410.0232835</v>
      </c>
      <c r="I8">
        <v>9232469171.7850685</v>
      </c>
      <c r="J8">
        <v>2</v>
      </c>
      <c r="K8">
        <v>4.6578189823046312</v>
      </c>
    </row>
    <row r="9" spans="2:11">
      <c r="B9">
        <v>0.21052631578947367</v>
      </c>
      <c r="C9">
        <v>0.15999999999999998</v>
      </c>
      <c r="D9">
        <v>11.1</v>
      </c>
      <c r="E9">
        <v>684.40053797312055</v>
      </c>
      <c r="F9">
        <v>4203286116.1718955</v>
      </c>
      <c r="G9">
        <v>12611588173.054085</v>
      </c>
      <c r="H9">
        <v>145303921.84035307</v>
      </c>
      <c r="I9">
        <v>9141425662.3435383</v>
      </c>
      <c r="J9">
        <v>2</v>
      </c>
      <c r="K9">
        <v>5.11988823977648</v>
      </c>
    </row>
    <row r="10" spans="2:11">
      <c r="B10">
        <v>0.26315789473684209</v>
      </c>
      <c r="C10">
        <v>0.16482551543977603</v>
      </c>
      <c r="D10">
        <v>9.5</v>
      </c>
      <c r="E10">
        <v>650.77448832242987</v>
      </c>
      <c r="F10">
        <v>3566082052.4026623</v>
      </c>
      <c r="G10">
        <v>10597335190.665302</v>
      </c>
      <c r="H10">
        <v>127815352.69059727</v>
      </c>
      <c r="I10">
        <v>8692878361.4346962</v>
      </c>
      <c r="J10">
        <v>2</v>
      </c>
      <c r="K10">
        <v>4.8810261620523248</v>
      </c>
    </row>
    <row r="11" spans="2:11">
      <c r="B11">
        <v>0.31578947368421051</v>
      </c>
      <c r="C11">
        <v>0.17014762368544883</v>
      </c>
      <c r="D11">
        <v>7.9</v>
      </c>
      <c r="E11">
        <v>617.14843867173909</v>
      </c>
      <c r="F11">
        <v>2928877988.6334295</v>
      </c>
      <c r="G11">
        <v>8583082208.2765217</v>
      </c>
      <c r="H11">
        <v>110326783.54084146</v>
      </c>
      <c r="I11">
        <v>8244331060.5258551</v>
      </c>
      <c r="J11">
        <v>2</v>
      </c>
      <c r="K11">
        <v>4.6421640843281695</v>
      </c>
    </row>
    <row r="12" spans="2:11">
      <c r="B12">
        <v>0.36842105263157893</v>
      </c>
      <c r="C12">
        <v>0.17604713944554043</v>
      </c>
      <c r="D12">
        <v>6.2999999999999989</v>
      </c>
      <c r="E12">
        <v>583.52238902104841</v>
      </c>
      <c r="F12">
        <v>2291673924.8641958</v>
      </c>
      <c r="G12">
        <v>6568829225.8877373</v>
      </c>
      <c r="H12">
        <v>92838214.391085625</v>
      </c>
      <c r="I12">
        <v>7795783759.617012</v>
      </c>
      <c r="J12">
        <v>2</v>
      </c>
      <c r="K12">
        <v>4.4033020066040134</v>
      </c>
    </row>
    <row r="13" spans="2:11">
      <c r="B13">
        <v>0.42105263157894735</v>
      </c>
      <c r="C13">
        <v>0.18262341876379959</v>
      </c>
      <c r="D13">
        <v>4.6999999999999993</v>
      </c>
      <c r="E13">
        <v>549.89633937035762</v>
      </c>
      <c r="F13">
        <v>1654469861.0949631</v>
      </c>
      <c r="G13">
        <v>4554576243.4989557</v>
      </c>
      <c r="H13">
        <v>75349645.241329819</v>
      </c>
      <c r="I13">
        <v>7347236458.7081709</v>
      </c>
      <c r="J13">
        <v>2</v>
      </c>
      <c r="K13">
        <v>4.1644399288798581</v>
      </c>
    </row>
    <row r="14" spans="2:11">
      <c r="B14">
        <v>0.47368421052631576</v>
      </c>
      <c r="C14">
        <v>0.19</v>
      </c>
      <c r="D14">
        <v>3.1</v>
      </c>
      <c r="E14">
        <v>516.27028971966695</v>
      </c>
      <c r="F14">
        <v>1017265797.32573</v>
      </c>
      <c r="G14">
        <v>2540323261.1101747</v>
      </c>
      <c r="H14">
        <v>57861076.091574006</v>
      </c>
      <c r="I14">
        <v>6898689157.7993288</v>
      </c>
      <c r="J14">
        <v>2</v>
      </c>
      <c r="K14">
        <v>3.9255778511557029</v>
      </c>
    </row>
    <row r="15" spans="2:11">
      <c r="B15">
        <v>0.52631578947368418</v>
      </c>
      <c r="C15">
        <v>0.194445041544376</v>
      </c>
      <c r="D15">
        <v>2.5999999999999996</v>
      </c>
      <c r="E15">
        <v>458.04767332933284</v>
      </c>
      <c r="F15">
        <v>845657414.97322845</v>
      </c>
      <c r="G15">
        <v>2154341469.8832569</v>
      </c>
      <c r="H15">
        <v>48609907.71594812</v>
      </c>
      <c r="I15">
        <v>6100410162.8420143</v>
      </c>
      <c r="J15">
        <v>3</v>
      </c>
      <c r="K15">
        <v>3.6867157734315472</v>
      </c>
    </row>
    <row r="16" spans="2:11">
      <c r="B16">
        <v>0.57894736842105254</v>
      </c>
      <c r="C16">
        <v>0.19950597456940372</v>
      </c>
      <c r="D16">
        <v>2.1000000000000005</v>
      </c>
      <c r="E16">
        <v>399.8250569389989</v>
      </c>
      <c r="F16">
        <v>674049032.6207273</v>
      </c>
      <c r="G16">
        <v>1768359678.6563401</v>
      </c>
      <c r="H16">
        <v>39358739.340322256</v>
      </c>
      <c r="I16">
        <v>5302131167.8847008</v>
      </c>
      <c r="J16">
        <v>3</v>
      </c>
      <c r="K16">
        <v>3.447853695707392</v>
      </c>
    </row>
    <row r="17" spans="2:11">
      <c r="B17">
        <v>0.63157894736842102</v>
      </c>
      <c r="C17">
        <v>0.20532033117510171</v>
      </c>
      <c r="D17">
        <v>1.5999999999999999</v>
      </c>
      <c r="E17">
        <v>341.60244054866479</v>
      </c>
      <c r="F17">
        <v>502440650.26822585</v>
      </c>
      <c r="G17">
        <v>1382377887.4294226</v>
      </c>
      <c r="H17">
        <v>30107570.96469637</v>
      </c>
      <c r="I17">
        <v>4503852172.9273863</v>
      </c>
      <c r="J17">
        <v>3</v>
      </c>
      <c r="K17">
        <v>3.2089916179832363</v>
      </c>
    </row>
    <row r="18" spans="2:11">
      <c r="B18">
        <v>0.68421052631578938</v>
      </c>
      <c r="C18">
        <v>0.21206988557647902</v>
      </c>
      <c r="D18">
        <v>1.1000000000000005</v>
      </c>
      <c r="E18">
        <v>283.37982415833085</v>
      </c>
      <c r="F18">
        <v>330832267.91572475</v>
      </c>
      <c r="G18">
        <v>996396096.20250583</v>
      </c>
      <c r="H18">
        <v>20856402.589070506</v>
      </c>
      <c r="I18">
        <v>3705573177.9700732</v>
      </c>
      <c r="J18">
        <v>3</v>
      </c>
      <c r="K18">
        <v>2.970129540259081</v>
      </c>
    </row>
    <row r="19" spans="2:11">
      <c r="B19">
        <v>0.73684210526315785</v>
      </c>
      <c r="C19">
        <v>0.21999999999999997</v>
      </c>
      <c r="D19">
        <v>0.6</v>
      </c>
      <c r="E19">
        <v>225.15720776799671</v>
      </c>
      <c r="F19">
        <v>159223885.56322324</v>
      </c>
      <c r="G19">
        <v>610414304.9755882</v>
      </c>
      <c r="H19">
        <v>11605234.21344462</v>
      </c>
      <c r="I19">
        <v>2907294183.0127583</v>
      </c>
      <c r="J19">
        <v>3</v>
      </c>
      <c r="K19">
        <v>2.7312674625349254</v>
      </c>
    </row>
    <row r="20" spans="2:11">
      <c r="B20">
        <v>0.78947368421052622</v>
      </c>
      <c r="C20">
        <v>0.22395001413170748</v>
      </c>
      <c r="D20">
        <v>0.47999999999999987</v>
      </c>
      <c r="E20">
        <v>184.52298204618276</v>
      </c>
      <c r="F20">
        <v>127691063.55801517</v>
      </c>
      <c r="G20">
        <v>499056317.91128469</v>
      </c>
      <c r="H20">
        <v>9531690.6870213486</v>
      </c>
      <c r="I20">
        <v>2372978143.1289206</v>
      </c>
      <c r="J20">
        <v>3</v>
      </c>
      <c r="K20">
        <v>2.5163322326644653</v>
      </c>
    </row>
    <row r="21" spans="2:11">
      <c r="B21">
        <v>0.84210526315789458</v>
      </c>
      <c r="C21">
        <v>0.22863783855373815</v>
      </c>
      <c r="D21">
        <v>0.36000000000000004</v>
      </c>
      <c r="E21">
        <v>143.8887563243689</v>
      </c>
      <c r="F21">
        <v>96158241.552807182</v>
      </c>
      <c r="G21">
        <v>387698330.84698135</v>
      </c>
      <c r="H21">
        <v>7458147.1605980825</v>
      </c>
      <c r="I21">
        <v>1838662103.2450838</v>
      </c>
      <c r="J21">
        <v>3</v>
      </c>
      <c r="K21">
        <v>2.3013970027940061</v>
      </c>
    </row>
    <row r="22" spans="2:11">
      <c r="B22">
        <v>0.89473684210526305</v>
      </c>
      <c r="C22">
        <v>0.23429148811842618</v>
      </c>
      <c r="D22">
        <v>0.23999999999999994</v>
      </c>
      <c r="E22">
        <v>103.25453060255496</v>
      </c>
      <c r="F22">
        <v>64625419.547599107</v>
      </c>
      <c r="G22">
        <v>276340343.78267783</v>
      </c>
      <c r="H22">
        <v>5384603.6341748107</v>
      </c>
      <c r="I22">
        <v>1304346063.3612461</v>
      </c>
      <c r="J22">
        <v>4</v>
      </c>
      <c r="K22">
        <v>2.086461772923546</v>
      </c>
    </row>
    <row r="23" spans="2:11">
      <c r="B23">
        <v>0.94736842105263142</v>
      </c>
      <c r="C23">
        <v>0.24124372302597649</v>
      </c>
      <c r="D23">
        <v>0.12000000000000011</v>
      </c>
      <c r="E23">
        <v>62.620304880741116</v>
      </c>
      <c r="F23">
        <v>33092597.542391106</v>
      </c>
      <c r="G23">
        <v>164982356.71837449</v>
      </c>
      <c r="H23">
        <v>3311060.1077515446</v>
      </c>
      <c r="I23">
        <v>770030023.47740936</v>
      </c>
      <c r="J23">
        <v>4</v>
      </c>
      <c r="K23">
        <v>1.8715265430530863</v>
      </c>
    </row>
    <row r="24" spans="2:11">
      <c r="B24">
        <v>0.99999999999999989</v>
      </c>
      <c r="C24">
        <v>0.25</v>
      </c>
      <c r="D24">
        <v>0</v>
      </c>
      <c r="E24">
        <v>21.986079158927165</v>
      </c>
      <c r="F24">
        <v>1559775.5371830396</v>
      </c>
      <c r="G24">
        <v>53624369.654070929</v>
      </c>
      <c r="H24">
        <v>1237516.5813282721</v>
      </c>
      <c r="I24">
        <v>235713983.59357151</v>
      </c>
      <c r="J24">
        <v>4</v>
      </c>
      <c r="K24">
        <v>1.6565913131826264</v>
      </c>
    </row>
    <row r="28" spans="2:11">
      <c r="B28" s="111">
        <v>1</v>
      </c>
      <c r="C28" t="s">
        <v>68</v>
      </c>
    </row>
    <row r="29" spans="2:11">
      <c r="B29" s="111">
        <v>2</v>
      </c>
      <c r="C29" s="112" t="s">
        <v>69</v>
      </c>
    </row>
    <row r="30" spans="2:11">
      <c r="B30" s="111">
        <v>3</v>
      </c>
      <c r="C30" s="112" t="s">
        <v>70</v>
      </c>
    </row>
    <row r="31" spans="2:11">
      <c r="B31" s="111">
        <v>4</v>
      </c>
      <c r="C31" s="112" t="s">
        <v>71</v>
      </c>
    </row>
    <row r="32" spans="2:11">
      <c r="B32" s="1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Values_all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2015-10-08T16:35:59Z</dcterms:created>
  <dcterms:modified xsi:type="dcterms:W3CDTF">2015-10-08T22:08:13Z</dcterms:modified>
</cp:coreProperties>
</file>